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90" windowHeight="1275" tabRatio="877" activeTab="0"/>
  </bookViews>
  <sheets>
    <sheet name="Assumptions" sheetId="1" r:id="rId1"/>
    <sheet name="Service Plan" sheetId="2" r:id="rId2"/>
    <sheet name="Implementation Plan" sheetId="3" r:id="rId3"/>
    <sheet name="Operating Cost Element" sheetId="4" r:id="rId4"/>
    <sheet name="Capital Cost Element" sheetId="5" r:id="rId5"/>
    <sheet name="Revenue Element " sheetId="6" r:id="rId6"/>
    <sheet name="Final Summary" sheetId="7" r:id="rId7"/>
  </sheets>
  <definedNames>
    <definedName name="_xlnm.Print_Area" localSheetId="0">'Assumptions'!$B$1:$D$18</definedName>
    <definedName name="_xlnm.Print_Area" localSheetId="4">'Capital Cost Element'!$A$1:$W$99</definedName>
    <definedName name="_xlnm.Print_Area" localSheetId="6">'Final Summary'!$A$1:$L$56</definedName>
    <definedName name="_xlnm.Print_Area" localSheetId="2">'Implementation Plan'!$B$1:$O$117</definedName>
    <definedName name="_xlnm.Print_Area" localSheetId="3">'Operating Cost Element'!$A$1:$N$120</definedName>
    <definedName name="_xlnm.Print_Area" localSheetId="5">'Revenue Element '!$B$39:$AU$461</definedName>
    <definedName name="_xlnm.Print_Titles" localSheetId="2">'Implementation Plan'!$1:$6</definedName>
    <definedName name="_xlnm.Print_Titles" localSheetId="3">'Operating Cost Element'!$1:$4</definedName>
    <definedName name="_xlnm.Print_Titles" localSheetId="5">'Revenue Element '!$36:$40</definedName>
  </definedNames>
  <calcPr fullCalcOnLoad="1"/>
</workbook>
</file>

<file path=xl/sharedStrings.xml><?xml version="1.0" encoding="utf-8"?>
<sst xmlns="http://schemas.openxmlformats.org/spreadsheetml/2006/main" count="951" uniqueCount="266">
  <si>
    <t>Funded Revenues</t>
  </si>
  <si>
    <t>TOTAL EXPENSES</t>
  </si>
  <si>
    <t>FTA 5307</t>
  </si>
  <si>
    <t>FTA 5308</t>
  </si>
  <si>
    <t>FTA 5309</t>
  </si>
  <si>
    <t>FTA 5311</t>
  </si>
  <si>
    <t>STP</t>
  </si>
  <si>
    <t>CMAQ</t>
  </si>
  <si>
    <t>Enhancement Funds</t>
  </si>
  <si>
    <t>State Block Grant</t>
  </si>
  <si>
    <t>FDOT Urban Corridor</t>
  </si>
  <si>
    <t>FDOT Intermodal</t>
  </si>
  <si>
    <t>FDOT WAGES</t>
  </si>
  <si>
    <t>FDOT Safety</t>
  </si>
  <si>
    <t>FDOT Service Development</t>
  </si>
  <si>
    <t>FDOT Urban Transit Capital</t>
  </si>
  <si>
    <t>TD Commission</t>
  </si>
  <si>
    <t>Gas Tax</t>
  </si>
  <si>
    <t>Sales Tax</t>
  </si>
  <si>
    <t>Property Tax</t>
  </si>
  <si>
    <t>Local General Revenue</t>
  </si>
  <si>
    <t>Private</t>
  </si>
  <si>
    <t>TOTAL REVENUE</t>
  </si>
  <si>
    <t>Route #3</t>
  </si>
  <si>
    <t>Route #4</t>
  </si>
  <si>
    <t>Route #5</t>
  </si>
  <si>
    <t>Route #6</t>
  </si>
  <si>
    <t>Route #7</t>
  </si>
  <si>
    <t>Route #8</t>
  </si>
  <si>
    <t>Route #9</t>
  </si>
  <si>
    <t>Route #10</t>
  </si>
  <si>
    <t>Revenue Miles</t>
  </si>
  <si>
    <t>Indicate Source/s</t>
  </si>
  <si>
    <t>Source: Indicate source/s.</t>
  </si>
  <si>
    <t xml:space="preserve">Route #1 </t>
  </si>
  <si>
    <t xml:space="preserve">Route #2 </t>
  </si>
  <si>
    <t>ADA Paratransit Service</t>
  </si>
  <si>
    <t>Table 3</t>
  </si>
  <si>
    <t>New Alternative 3</t>
  </si>
  <si>
    <t>New Alternative 4</t>
  </si>
  <si>
    <t>New Alternative 5</t>
  </si>
  <si>
    <t>New Alternative 6</t>
  </si>
  <si>
    <t>New Alternative 7</t>
  </si>
  <si>
    <t>New Alternative 8</t>
  </si>
  <si>
    <t>New Alternative 9</t>
  </si>
  <si>
    <t>New Alternative 10</t>
  </si>
  <si>
    <t xml:space="preserve">ADA Paratransit Service </t>
  </si>
  <si>
    <t>Annual Miles</t>
  </si>
  <si>
    <t>Add New Service</t>
  </si>
  <si>
    <t xml:space="preserve">Total </t>
  </si>
  <si>
    <t>ADA Paratransit Operating Cost per Revenue Mile</t>
  </si>
  <si>
    <t xml:space="preserve"> Annual Operating Costs for Transit Improvements </t>
  </si>
  <si>
    <t>Replacement Buses - Maintain Existing Service</t>
  </si>
  <si>
    <t>Stop Signs</t>
  </si>
  <si>
    <t>Benches</t>
  </si>
  <si>
    <t>Intermodal Centers/Park-and-Ride Lots</t>
  </si>
  <si>
    <t>Software Purchase/Installation/Upgrade</t>
  </si>
  <si>
    <t>ADA Service for New/Expanded Service</t>
  </si>
  <si>
    <t>Replacement Vans - Maintain Existing Service</t>
  </si>
  <si>
    <t xml:space="preserve">Vans for New Service </t>
  </si>
  <si>
    <t>Headway (minutes)</t>
  </si>
  <si>
    <t>Annual Hours</t>
  </si>
  <si>
    <t>Weekday</t>
  </si>
  <si>
    <t>Saturday</t>
  </si>
  <si>
    <t>Sunday</t>
  </si>
  <si>
    <t>Notes/Source</t>
  </si>
  <si>
    <t xml:space="preserve">Operating Costs Inflation Rate  </t>
  </si>
  <si>
    <t>Capital Cost Inflation Rate</t>
  </si>
  <si>
    <t xml:space="preserve">Fixed-Route Operating Cost per Revenue Hour </t>
  </si>
  <si>
    <t>Total</t>
  </si>
  <si>
    <t>TOTAL</t>
  </si>
  <si>
    <t>Shelters</t>
  </si>
  <si>
    <t>Total Costs</t>
  </si>
  <si>
    <t>Source</t>
  </si>
  <si>
    <t>Revenue Hours</t>
  </si>
  <si>
    <t>Federal</t>
  </si>
  <si>
    <t>State</t>
  </si>
  <si>
    <t>Local</t>
  </si>
  <si>
    <t>Description</t>
  </si>
  <si>
    <t>Total Revenues</t>
  </si>
  <si>
    <t xml:space="preserve">Implementation Year </t>
  </si>
  <si>
    <t>Maintain Existing Service</t>
  </si>
  <si>
    <t>Maintain Existing Fixed Route Service</t>
  </si>
  <si>
    <t>Yes</t>
  </si>
  <si>
    <t>Maintain Existing ADA Paratransit Service</t>
  </si>
  <si>
    <t>No</t>
  </si>
  <si>
    <t>Projected Annual Operating Costs - Existing Service</t>
  </si>
  <si>
    <t>Projected Annual Operating Costs - Additional New Service</t>
  </si>
  <si>
    <t>Projected Annual Operating Costs</t>
  </si>
  <si>
    <t>Capital Needs</t>
  </si>
  <si>
    <t>10-Year Need</t>
  </si>
  <si>
    <t>Vehicle Requirements</t>
  </si>
  <si>
    <t>Other Transit Infrastructure</t>
  </si>
  <si>
    <t>Assumption</t>
  </si>
  <si>
    <t xml:space="preserve">Capital and Operating Assumptions </t>
  </si>
  <si>
    <t xml:space="preserve">Support Vehicles </t>
  </si>
  <si>
    <t>Automatic Vehicle Location (AVL) Unit Upgrades</t>
  </si>
  <si>
    <t>Table 2</t>
  </si>
  <si>
    <t>Spare Buses</t>
  </si>
  <si>
    <t>Farebox Revenue</t>
  </si>
  <si>
    <t>Directly-Generated (non-fare)</t>
  </si>
  <si>
    <t>Operating</t>
  </si>
  <si>
    <t>Planning</t>
  </si>
  <si>
    <t>Capital</t>
  </si>
  <si>
    <t>Project Subtotal</t>
  </si>
  <si>
    <t>Route #11</t>
  </si>
  <si>
    <t>Route #12</t>
  </si>
  <si>
    <t>Route #13</t>
  </si>
  <si>
    <t>Route #14</t>
  </si>
  <si>
    <t>Route #15</t>
  </si>
  <si>
    <t>Route #16</t>
  </si>
  <si>
    <t>Route #17</t>
  </si>
  <si>
    <t>Route #18</t>
  </si>
  <si>
    <t>Route #19</t>
  </si>
  <si>
    <t>Route #20</t>
  </si>
  <si>
    <t>Route #21</t>
  </si>
  <si>
    <t>Route #22</t>
  </si>
  <si>
    <t>Route #23</t>
  </si>
  <si>
    <t>Route #24</t>
  </si>
  <si>
    <t>Route #25</t>
  </si>
  <si>
    <t>Route #26</t>
  </si>
  <si>
    <t>Route #27</t>
  </si>
  <si>
    <t>Route #28</t>
  </si>
  <si>
    <t>Route #29</t>
  </si>
  <si>
    <t>Route #30</t>
  </si>
  <si>
    <t>Route #31</t>
  </si>
  <si>
    <t>Route #32</t>
  </si>
  <si>
    <t>Route #33</t>
  </si>
  <si>
    <t>Route #34</t>
  </si>
  <si>
    <t>Route #35</t>
  </si>
  <si>
    <t>Route #36</t>
  </si>
  <si>
    <t>Route #37</t>
  </si>
  <si>
    <t>Route #38</t>
  </si>
  <si>
    <t>Route #39</t>
  </si>
  <si>
    <t>Route #40</t>
  </si>
  <si>
    <t>Route #41</t>
  </si>
  <si>
    <t>Route #42</t>
  </si>
  <si>
    <t>Route #43</t>
  </si>
  <si>
    <t>Route #44</t>
  </si>
  <si>
    <t>Route #45</t>
  </si>
  <si>
    <t>Route #46</t>
  </si>
  <si>
    <t>Route #47</t>
  </si>
  <si>
    <t>Route #48</t>
  </si>
  <si>
    <t>Route #49</t>
  </si>
  <si>
    <t>Route #50</t>
  </si>
  <si>
    <t>New Alternative 11</t>
  </si>
  <si>
    <t>New Alternative 12</t>
  </si>
  <si>
    <t>New Alternative 13</t>
  </si>
  <si>
    <t>New Alternative 14</t>
  </si>
  <si>
    <t>New Alternative 15</t>
  </si>
  <si>
    <t>New Alternative 16</t>
  </si>
  <si>
    <t>New Alternative 17</t>
  </si>
  <si>
    <t>New Alternative 18</t>
  </si>
  <si>
    <t>New Alternative 19</t>
  </si>
  <si>
    <t>New Alternative 20</t>
  </si>
  <si>
    <t>New Alternative 21</t>
  </si>
  <si>
    <t>New Alternative 22</t>
  </si>
  <si>
    <t>New Alternative 23</t>
  </si>
  <si>
    <t>New Alternative 24</t>
  </si>
  <si>
    <t>New Alternative 25</t>
  </si>
  <si>
    <t>New Alternative 26</t>
  </si>
  <si>
    <t>New Alternative 27</t>
  </si>
  <si>
    <t>New Alternative 28</t>
  </si>
  <si>
    <t>New Alternative 29</t>
  </si>
  <si>
    <t>New Alternative 30</t>
  </si>
  <si>
    <t>New Alternative 31</t>
  </si>
  <si>
    <t>New Alternative 32</t>
  </si>
  <si>
    <t>New Alternative 33</t>
  </si>
  <si>
    <t>New Alternative 34</t>
  </si>
  <si>
    <t>New Alternative 35</t>
  </si>
  <si>
    <t>New Alternative 36</t>
  </si>
  <si>
    <t>New Alternative 37</t>
  </si>
  <si>
    <t>New Alternative 38</t>
  </si>
  <si>
    <t>New Alternative 39</t>
  </si>
  <si>
    <t>New Alternative 40</t>
  </si>
  <si>
    <t>New Alternative 41</t>
  </si>
  <si>
    <t>New Alternative 42</t>
  </si>
  <si>
    <t>New Alternative 43</t>
  </si>
  <si>
    <t>New Alternative 44</t>
  </si>
  <si>
    <t>New Alternative 45</t>
  </si>
  <si>
    <t>New Alternative 46</t>
  </si>
  <si>
    <t>New Alternative 47</t>
  </si>
  <si>
    <t>New Alternative 48</t>
  </si>
  <si>
    <t>New Alternative 49</t>
  </si>
  <si>
    <t>New Alternative 50</t>
  </si>
  <si>
    <t>Table 1</t>
  </si>
  <si>
    <t>Cost For</t>
  </si>
  <si>
    <t>Enter Current Year</t>
  </si>
  <si>
    <t>Enter TDP Base Year</t>
  </si>
  <si>
    <t>Increase Frequency</t>
  </si>
  <si>
    <t>Increase Hours of Service</t>
  </si>
  <si>
    <t>Eliminate Service</t>
  </si>
  <si>
    <t>Capital Needs &amp; Costs for Fixed-Route/ADA Paratransit Services</t>
  </si>
  <si>
    <t>Spare Vans</t>
  </si>
  <si>
    <t xml:space="preserve">Total            </t>
  </si>
  <si>
    <t>Total Capital Cost</t>
  </si>
  <si>
    <t>Total Other Transit Infrastructure Cost</t>
  </si>
  <si>
    <t>Other Capital (specify)</t>
  </si>
  <si>
    <t>Total Vehicle Cost - Maintain Existing</t>
  </si>
  <si>
    <t>Total Vehicle Cost - New Service</t>
  </si>
  <si>
    <t>Replacement Cars - Maintain Existing Service</t>
  </si>
  <si>
    <t>Replacement Vans/Trucks - Maintain Existing Service</t>
  </si>
  <si>
    <t xml:space="preserve">Cars for New Service </t>
  </si>
  <si>
    <t xml:space="preserve">Vans/Trucks for New Service </t>
  </si>
  <si>
    <t>Revenue Sources List</t>
  </si>
  <si>
    <t>Other Federal 1</t>
  </si>
  <si>
    <t>Other Federal 2</t>
  </si>
  <si>
    <t>Other State 1</t>
  </si>
  <si>
    <t>Other State 2</t>
  </si>
  <si>
    <t>Other State 3</t>
  </si>
  <si>
    <t>Other Local 1</t>
  </si>
  <si>
    <t>Other Local 2</t>
  </si>
  <si>
    <t>Other Local 3</t>
  </si>
  <si>
    <t>%</t>
  </si>
  <si>
    <t>Table 4</t>
  </si>
  <si>
    <t>10-Year Total</t>
  </si>
  <si>
    <t>Table 5</t>
  </si>
  <si>
    <t>Surplus/Shortfall</t>
  </si>
  <si>
    <t>Total Cost - Maintain Existing Veh/Other Infra.</t>
  </si>
  <si>
    <t>TDP Costs &amp; Revenues by Source</t>
  </si>
  <si>
    <t xml:space="preserve">10-Year Revenues Summary </t>
  </si>
  <si>
    <t>Table 6</t>
  </si>
  <si>
    <t>10-Year TDP Cost Summary</t>
  </si>
  <si>
    <r>
      <t>Florida Transit</t>
    </r>
    <r>
      <rPr>
        <b/>
        <sz val="14"/>
        <rFont val="Tahoma"/>
        <family val="2"/>
      </rPr>
      <t xml:space="preserve"> TDP Update </t>
    </r>
  </si>
  <si>
    <r>
      <t>Florida Transit</t>
    </r>
    <r>
      <rPr>
        <b/>
        <sz val="14"/>
        <rFont val="Tahoma"/>
        <family val="2"/>
      </rPr>
      <t xml:space="preserve"> TDP Update</t>
    </r>
  </si>
  <si>
    <r>
      <t xml:space="preserve">Florida Transit </t>
    </r>
    <r>
      <rPr>
        <b/>
        <sz val="14"/>
        <rFont val="Tahoma"/>
        <family val="2"/>
      </rPr>
      <t xml:space="preserve">TDP Update </t>
    </r>
  </si>
  <si>
    <t>Table 7</t>
  </si>
  <si>
    <t>10-Year TDP Revenue Summary</t>
  </si>
  <si>
    <t xml:space="preserve">TOTAL COST </t>
  </si>
  <si>
    <t>TOTAL UNFUNDED NEEDS</t>
  </si>
  <si>
    <t>Alternatives</t>
  </si>
  <si>
    <t>Revenue Sources</t>
  </si>
  <si>
    <t xml:space="preserve">Notes: </t>
  </si>
  <si>
    <t xml:space="preserve">Input Tables </t>
  </si>
  <si>
    <t xml:space="preserve">Table </t>
  </si>
  <si>
    <t>Annual Days of Service</t>
  </si>
  <si>
    <t>Miscellaneous Capital</t>
  </si>
  <si>
    <t xml:space="preserve">Route Realignment </t>
  </si>
  <si>
    <t>Maintain Other Existing Services</t>
  </si>
  <si>
    <t>Van Pool Service</t>
  </si>
  <si>
    <t>Miscellaneous</t>
  </si>
  <si>
    <t>Van Pool Operating Cost per Revenue Mile</t>
  </si>
  <si>
    <t>Fixed-Route Operating Cost per Revenue Mile</t>
  </si>
  <si>
    <t>ADA Paratransit Operating Cost per Revenue Hour</t>
  </si>
  <si>
    <t>Van Pool Operating Cost per Revenue Hour</t>
  </si>
  <si>
    <t>Other Mode Operating Cost per Revenue Hour</t>
  </si>
  <si>
    <t>Other Mode Operating Cost per Revenue Mile</t>
  </si>
  <si>
    <t xml:space="preserve">Fixed Route/Fixed Guideway Improvements </t>
  </si>
  <si>
    <t>Maintain Existing Fixed Route/Fixed Guideway</t>
  </si>
  <si>
    <t xml:space="preserve">Fixed Route/Fixed Guideway Improvements  </t>
  </si>
  <si>
    <t xml:space="preserve">Maintain Val Pool </t>
  </si>
  <si>
    <t>Maintain Town shuttle</t>
  </si>
  <si>
    <t>Other Existing Service Improvements</t>
  </si>
  <si>
    <t>Service Type/Mode</t>
  </si>
  <si>
    <t>Fixed-Route/ADA/Other Service Characteristics</t>
  </si>
  <si>
    <t>Fixed-Route/ADA/Other Service Implementation Plan</t>
  </si>
  <si>
    <t xml:space="preserve">Fixed-Route/Fixed Guideway </t>
  </si>
  <si>
    <t>Other Revenue Vehicles</t>
  </si>
  <si>
    <t>Dump the Pump Circulator</t>
  </si>
  <si>
    <t>Take Smart Route</t>
  </si>
  <si>
    <t>Table 5 - A</t>
  </si>
  <si>
    <t>TEST</t>
  </si>
  <si>
    <t>JARC</t>
  </si>
  <si>
    <t>Other Service Improvements</t>
  </si>
  <si>
    <t>ARRA Stimulus Funding</t>
  </si>
  <si>
    <t>Unit Cost 2008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</si>
</sst>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&quot;$&quot;#,##0.00"/>
    <numFmt numFmtId="167" formatCode="&quot;$&quot;#,##0.000"/>
    <numFmt numFmtId="168" formatCode="0.00_)"/>
    <numFmt numFmtId="169" formatCode="0.0_)"/>
    <numFmt numFmtId="170" formatCode="#,##0.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"/>
    <numFmt numFmtId="177" formatCode="&quot;$&quot;#,##0.0_);\(&quot;$&quot;#,##0.0\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* #,##0_);_(* \(#,##0\);_(* &quot;-&quot;??_);_(@_)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[$-409]dddd\,\ mmmm\ dd\,\ yyyy"/>
    <numFmt numFmtId="185" formatCode="[$-409]h:mm:ss\ AM/PM"/>
    <numFmt numFmtId="186" formatCode="_(* #,##0.0000_);_(* \(#,##0.0000\);_(* &quot;-&quot;????_);_(@_)"/>
    <numFmt numFmtId="187" formatCode="#,##0.000"/>
    <numFmt numFmtId="188" formatCode="0.000%"/>
    <numFmt numFmtId="189" formatCode="0.0000%"/>
    <numFmt numFmtId="190" formatCode="0_)"/>
    <numFmt numFmtId="191" formatCode="&quot;$&quot;#,##0.000_);\(&quot;$&quot;#,##0.000\)"/>
    <numFmt numFmtId="192" formatCode="&quot;$&quot;#,##0.000000"/>
  </numFmts>
  <fonts count="72">
    <font>
      <sz val="12"/>
      <name val="Arial MT"/>
      <family val="0"/>
    </font>
    <font>
      <b/>
      <sz val="12"/>
      <color indexed="8"/>
      <name val="Arial MT"/>
      <family val="0"/>
    </font>
    <font>
      <sz val="14"/>
      <color indexed="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8"/>
      <name val="Arial"/>
      <family val="0"/>
    </font>
    <font>
      <sz val="9"/>
      <color indexed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2"/>
      <name val="Arial"/>
      <family val="0"/>
    </font>
    <font>
      <sz val="12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Arial"/>
      <family val="0"/>
    </font>
    <font>
      <sz val="9"/>
      <color indexed="10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14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10"/>
      <name val="Tahoma"/>
      <family val="2"/>
    </font>
    <font>
      <b/>
      <u val="single"/>
      <sz val="8"/>
      <name val="Tahoma"/>
      <family val="2"/>
    </font>
    <font>
      <u val="single"/>
      <sz val="8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10"/>
      <name val="Tahoma"/>
      <family val="2"/>
    </font>
    <font>
      <b/>
      <sz val="14"/>
      <color indexed="12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32"/>
      </right>
      <top style="thick">
        <color indexed="32"/>
      </top>
      <bottom style="thick">
        <color indexed="32"/>
      </bottom>
    </border>
    <border>
      <left style="thick">
        <color indexed="32"/>
      </left>
      <right>
        <color indexed="63"/>
      </right>
      <top style="thick">
        <color indexed="32"/>
      </top>
      <bottom style="thick">
        <color indexed="3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0" applyNumberFormat="0" applyBorder="0" applyAlignment="0" applyProtection="0"/>
    <xf numFmtId="0" fontId="58" fillId="28" borderId="1" applyNumberFormat="0" applyAlignment="0" applyProtection="0"/>
    <xf numFmtId="0" fontId="59" fillId="29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31" borderId="1" applyNumberFormat="0" applyAlignment="0" applyProtection="0"/>
    <xf numFmtId="0" fontId="66" fillId="0" borderId="6" applyNumberFormat="0" applyFill="0" applyAlignment="0" applyProtection="0"/>
    <xf numFmtId="0" fontId="67" fillId="32" borderId="0" applyNumberFormat="0" applyBorder="0" applyAlignment="0" applyProtection="0"/>
    <xf numFmtId="0" fontId="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3" borderId="7" applyNumberFormat="0" applyFont="0" applyAlignment="0" applyProtection="0"/>
    <xf numFmtId="0" fontId="68" fillId="28" borderId="8" applyNumberFormat="0" applyAlignment="0" applyProtection="0"/>
    <xf numFmtId="9" fontId="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94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12" fillId="2" borderId="0" xfId="0" applyNumberFormat="1" applyFont="1" applyAlignment="1">
      <alignment/>
    </xf>
    <xf numFmtId="0" fontId="13" fillId="2" borderId="0" xfId="0" applyNumberFormat="1" applyFont="1" applyAlignment="1">
      <alignment horizontal="left" wrapText="1"/>
    </xf>
    <xf numFmtId="0" fontId="6" fillId="2" borderId="0" xfId="0" applyNumberFormat="1" applyFont="1" applyAlignment="1">
      <alignment/>
    </xf>
    <xf numFmtId="0" fontId="8" fillId="0" borderId="0" xfId="57" applyFont="1">
      <alignment/>
      <protection/>
    </xf>
    <xf numFmtId="0" fontId="8" fillId="0" borderId="0" xfId="57" applyFont="1" applyAlignment="1">
      <alignment vertical="center"/>
      <protection/>
    </xf>
    <xf numFmtId="0" fontId="8" fillId="0" borderId="0" xfId="57" applyFont="1" applyBorder="1" applyAlignment="1" applyProtection="1">
      <alignment horizontal="center" vertical="center"/>
      <protection/>
    </xf>
    <xf numFmtId="165" fontId="11" fillId="0" borderId="0" xfId="57" applyNumberFormat="1" applyFont="1" applyBorder="1" applyAlignment="1" applyProtection="1">
      <alignment vertical="center"/>
      <protection/>
    </xf>
    <xf numFmtId="165" fontId="11" fillId="0" borderId="0" xfId="57" applyNumberFormat="1" applyFont="1" applyBorder="1" applyAlignment="1" applyProtection="1">
      <alignment horizontal="right" vertical="center"/>
      <protection/>
    </xf>
    <xf numFmtId="0" fontId="8" fillId="0" borderId="0" xfId="57" applyNumberFormat="1" applyFont="1" applyBorder="1" applyAlignment="1">
      <alignment horizontal="left" vertical="center" wrapText="1"/>
      <protection/>
    </xf>
    <xf numFmtId="0" fontId="8" fillId="0" borderId="0" xfId="57" applyFont="1" applyBorder="1" applyAlignment="1" applyProtection="1">
      <alignment horizontal="left" vertical="center" wrapText="1"/>
      <protection/>
    </xf>
    <xf numFmtId="0" fontId="8" fillId="0" borderId="0" xfId="57" applyFont="1" applyBorder="1" applyAlignment="1">
      <alignment horizontal="left" wrapText="1"/>
      <protection/>
    </xf>
    <xf numFmtId="0" fontId="8" fillId="0" borderId="0" xfId="57" applyFont="1" applyAlignment="1">
      <alignment horizontal="left" wrapText="1"/>
      <protection/>
    </xf>
    <xf numFmtId="0" fontId="8" fillId="0" borderId="0" xfId="57" applyNumberFormat="1" applyFont="1" applyBorder="1" applyAlignment="1">
      <alignment wrapText="1"/>
      <protection/>
    </xf>
    <xf numFmtId="0" fontId="8" fillId="0" borderId="0" xfId="57" applyNumberFormat="1" applyFont="1" applyBorder="1" applyAlignment="1">
      <alignment horizontal="center" vertical="center"/>
      <protection/>
    </xf>
    <xf numFmtId="165" fontId="8" fillId="0" borderId="0" xfId="57" applyNumberFormat="1" applyFont="1" applyBorder="1">
      <alignment/>
      <protection/>
    </xf>
    <xf numFmtId="0" fontId="8" fillId="0" borderId="0" xfId="57" applyNumberFormat="1" applyFont="1" applyBorder="1">
      <alignment/>
      <protection/>
    </xf>
    <xf numFmtId="0" fontId="8" fillId="0" borderId="0" xfId="57" applyFont="1" applyAlignment="1">
      <alignment horizontal="left" vertical="center" wrapText="1"/>
      <protection/>
    </xf>
    <xf numFmtId="0" fontId="8" fillId="0" borderId="0" xfId="57" applyNumberFormat="1" applyFont="1" applyBorder="1" applyAlignment="1">
      <alignment vertical="center" wrapText="1"/>
      <protection/>
    </xf>
    <xf numFmtId="165" fontId="8" fillId="0" borderId="0" xfId="57" applyNumberFormat="1" applyFont="1" applyBorder="1" applyAlignment="1">
      <alignment vertical="center"/>
      <protection/>
    </xf>
    <xf numFmtId="0" fontId="8" fillId="0" borderId="0" xfId="57" applyFont="1" applyAlignment="1" applyProtection="1">
      <alignment vertical="center"/>
      <protection/>
    </xf>
    <xf numFmtId="165" fontId="8" fillId="0" borderId="0" xfId="57" applyNumberFormat="1" applyFont="1" applyAlignment="1">
      <alignment vertical="center"/>
      <protection/>
    </xf>
    <xf numFmtId="0" fontId="8" fillId="0" borderId="0" xfId="57" applyFont="1" applyFill="1" applyBorder="1" applyAlignment="1" applyProtection="1">
      <alignment horizontal="left" vertical="center" wrapText="1"/>
      <protection/>
    </xf>
    <xf numFmtId="0" fontId="8" fillId="0" borderId="0" xfId="57" applyFont="1" applyFill="1" applyBorder="1" applyAlignment="1" applyProtection="1">
      <alignment horizontal="center" vertical="center"/>
      <protection/>
    </xf>
    <xf numFmtId="0" fontId="8" fillId="0" borderId="0" xfId="57" applyFont="1" applyAlignment="1">
      <alignment vertical="center" wrapText="1"/>
      <protection/>
    </xf>
    <xf numFmtId="0" fontId="8" fillId="0" borderId="0" xfId="57" applyFont="1" applyAlignment="1">
      <alignment horizontal="center" vertical="center"/>
      <protection/>
    </xf>
    <xf numFmtId="0" fontId="8" fillId="0" borderId="0" xfId="57" applyFont="1" applyAlignment="1">
      <alignment wrapText="1"/>
      <protection/>
    </xf>
    <xf numFmtId="165" fontId="8" fillId="0" borderId="0" xfId="57" applyNumberFormat="1" applyFont="1">
      <alignment/>
      <protection/>
    </xf>
    <xf numFmtId="0" fontId="12" fillId="2" borderId="0" xfId="0" applyNumberFormat="1" applyFont="1" applyAlignment="1">
      <alignment vertical="center"/>
    </xf>
    <xf numFmtId="0" fontId="12" fillId="2" borderId="0" xfId="0" applyNumberFormat="1" applyFont="1" applyAlignment="1">
      <alignment/>
    </xf>
    <xf numFmtId="0" fontId="12" fillId="2" borderId="0" xfId="0" applyNumberFormat="1" applyFont="1" applyAlignment="1">
      <alignment horizontal="left" wrapText="1"/>
    </xf>
    <xf numFmtId="0" fontId="13" fillId="2" borderId="0" xfId="0" applyNumberFormat="1" applyFont="1" applyAlignment="1">
      <alignment horizontal="left"/>
    </xf>
    <xf numFmtId="4" fontId="12" fillId="2" borderId="0" xfId="0" applyNumberFormat="1" applyFont="1" applyAlignment="1">
      <alignment horizontal="center" wrapText="1"/>
    </xf>
    <xf numFmtId="4" fontId="12" fillId="2" borderId="0" xfId="0" applyNumberFormat="1" applyFont="1" applyAlignment="1">
      <alignment horizontal="center"/>
    </xf>
    <xf numFmtId="0" fontId="12" fillId="0" borderId="0" xfId="57" applyFont="1" applyAlignment="1">
      <alignment vertical="center"/>
      <protection/>
    </xf>
    <xf numFmtId="0" fontId="12" fillId="0" borderId="0" xfId="57" applyFont="1">
      <alignment/>
      <protection/>
    </xf>
    <xf numFmtId="0" fontId="12" fillId="0" borderId="0" xfId="57" applyFont="1" applyBorder="1" applyAlignment="1" applyProtection="1">
      <alignment horizontal="center" vertical="center"/>
      <protection/>
    </xf>
    <xf numFmtId="0" fontId="16" fillId="0" borderId="0" xfId="57" applyFont="1" applyBorder="1" applyAlignment="1">
      <alignment horizontal="left" wrapText="1"/>
      <protection/>
    </xf>
    <xf numFmtId="165" fontId="14" fillId="0" borderId="0" xfId="57" applyNumberFormat="1" applyFont="1" applyBorder="1" applyAlignment="1" applyProtection="1">
      <alignment vertical="center"/>
      <protection/>
    </xf>
    <xf numFmtId="165" fontId="14" fillId="0" borderId="0" xfId="57" applyNumberFormat="1" applyFont="1" applyBorder="1" applyAlignment="1" applyProtection="1">
      <alignment horizontal="right" vertical="center"/>
      <protection/>
    </xf>
    <xf numFmtId="0" fontId="12" fillId="0" borderId="0" xfId="57" applyFont="1" applyBorder="1" applyAlignment="1">
      <alignment horizontal="left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>
      <alignment horizontal="left" vertical="center" wrapText="1"/>
      <protection/>
    </xf>
    <xf numFmtId="0" fontId="12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0" fillId="0" borderId="0" xfId="57" applyFont="1" applyAlignment="1">
      <alignment vertical="center"/>
      <protection/>
    </xf>
    <xf numFmtId="0" fontId="10" fillId="0" borderId="0" xfId="57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Border="1" applyAlignment="1">
      <alignment vertical="center"/>
      <protection/>
    </xf>
    <xf numFmtId="0" fontId="13" fillId="0" borderId="0" xfId="57" applyFont="1" applyAlignment="1">
      <alignment horizontal="left"/>
      <protection/>
    </xf>
    <xf numFmtId="0" fontId="12" fillId="0" borderId="0" xfId="57" applyFont="1" applyBorder="1">
      <alignment/>
      <protection/>
    </xf>
    <xf numFmtId="0" fontId="11" fillId="0" borderId="0" xfId="57" applyFont="1">
      <alignment/>
      <protection/>
    </xf>
    <xf numFmtId="0" fontId="7" fillId="0" borderId="0" xfId="57" applyFont="1">
      <alignment/>
      <protection/>
    </xf>
    <xf numFmtId="0" fontId="21" fillId="0" borderId="0" xfId="57" applyFont="1" applyBorder="1">
      <alignment/>
      <protection/>
    </xf>
    <xf numFmtId="0" fontId="21" fillId="0" borderId="0" xfId="57" applyFont="1" applyAlignment="1">
      <alignment vertical="center"/>
      <protection/>
    </xf>
    <xf numFmtId="0" fontId="21" fillId="0" borderId="0" xfId="57" applyFont="1">
      <alignment/>
      <protection/>
    </xf>
    <xf numFmtId="0" fontId="21" fillId="0" borderId="10" xfId="57" applyFont="1" applyBorder="1">
      <alignment/>
      <protection/>
    </xf>
    <xf numFmtId="0" fontId="22" fillId="0" borderId="0" xfId="57" applyFont="1" applyFill="1" applyBorder="1" applyAlignment="1" applyProtection="1">
      <alignment horizontal="center" vertical="center" wrapText="1"/>
      <protection/>
    </xf>
    <xf numFmtId="0" fontId="23" fillId="0" borderId="0" xfId="57" applyFont="1" applyFill="1" applyAlignment="1">
      <alignment vertical="center"/>
      <protection/>
    </xf>
    <xf numFmtId="0" fontId="23" fillId="0" borderId="0" xfId="57" applyFont="1" applyFill="1">
      <alignment/>
      <protection/>
    </xf>
    <xf numFmtId="0" fontId="17" fillId="0" borderId="0" xfId="57" applyFont="1" applyFill="1" applyBorder="1" applyAlignment="1" applyProtection="1">
      <alignment horizontal="center" vertical="center" wrapText="1"/>
      <protection/>
    </xf>
    <xf numFmtId="1" fontId="22" fillId="34" borderId="11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Fill="1" applyAlignment="1">
      <alignment vertical="center"/>
      <protection/>
    </xf>
    <xf numFmtId="0" fontId="13" fillId="0" borderId="0" xfId="57" applyFont="1" applyFill="1">
      <alignment/>
      <protection/>
    </xf>
    <xf numFmtId="0" fontId="17" fillId="0" borderId="0" xfId="57" applyFont="1" applyBorder="1" applyAlignment="1" applyProtection="1">
      <alignment horizontal="center" vertical="center" wrapText="1"/>
      <protection/>
    </xf>
    <xf numFmtId="0" fontId="13" fillId="0" borderId="12" xfId="57" applyFont="1" applyBorder="1" applyAlignment="1" applyProtection="1">
      <alignment horizontal="left" vertical="center" wrapText="1"/>
      <protection/>
    </xf>
    <xf numFmtId="0" fontId="13" fillId="0" borderId="12" xfId="57" applyNumberFormat="1" applyFont="1" applyBorder="1" applyAlignment="1">
      <alignment horizontal="center" vertical="center" wrapText="1"/>
      <protection/>
    </xf>
    <xf numFmtId="2" fontId="13" fillId="35" borderId="12" xfId="0" applyNumberFormat="1" applyFont="1" applyFill="1" applyBorder="1" applyAlignment="1">
      <alignment horizontal="center" vertical="center" wrapText="1"/>
    </xf>
    <xf numFmtId="37" fontId="13" fillId="2" borderId="12" xfId="0" applyNumberFormat="1" applyFont="1" applyFill="1" applyBorder="1" applyAlignment="1">
      <alignment horizontal="right" vertical="center"/>
    </xf>
    <xf numFmtId="165" fontId="13" fillId="0" borderId="12" xfId="57" applyNumberFormat="1" applyFont="1" applyFill="1" applyBorder="1" applyAlignment="1" applyProtection="1">
      <alignment horizontal="right" vertical="center"/>
      <protection/>
    </xf>
    <xf numFmtId="0" fontId="13" fillId="0" borderId="12" xfId="57" applyFont="1" applyFill="1" applyBorder="1" applyAlignment="1" applyProtection="1">
      <alignment horizontal="center" vertical="center"/>
      <protection/>
    </xf>
    <xf numFmtId="0" fontId="13" fillId="0" borderId="0" xfId="57" applyFont="1" applyAlignment="1">
      <alignment horizontal="center" vertical="center"/>
      <protection/>
    </xf>
    <xf numFmtId="0" fontId="17" fillId="0" borderId="13" xfId="57" applyFont="1" applyFill="1" applyBorder="1" applyAlignment="1" applyProtection="1">
      <alignment horizontal="left" vertical="center" wrapText="1"/>
      <protection/>
    </xf>
    <xf numFmtId="0" fontId="17" fillId="0" borderId="12" xfId="57" applyFont="1" applyFill="1" applyBorder="1" applyAlignment="1" applyProtection="1">
      <alignment horizontal="center" vertical="center" wrapText="1"/>
      <protection/>
    </xf>
    <xf numFmtId="0" fontId="17" fillId="0" borderId="12" xfId="57" applyNumberFormat="1" applyFont="1" applyFill="1" applyBorder="1" applyAlignment="1">
      <alignment horizontal="center" vertical="center" wrapText="1"/>
      <protection/>
    </xf>
    <xf numFmtId="0" fontId="17" fillId="0" borderId="0" xfId="57" applyFont="1" applyFill="1" applyAlignment="1">
      <alignment horizontal="center" vertical="center"/>
      <protection/>
    </xf>
    <xf numFmtId="0" fontId="13" fillId="35" borderId="12" xfId="0" applyNumberFormat="1" applyFont="1" applyFill="1" applyBorder="1" applyAlignment="1">
      <alignment horizontal="center" vertical="center" wrapText="1"/>
    </xf>
    <xf numFmtId="0" fontId="13" fillId="0" borderId="0" xfId="57" applyNumberFormat="1" applyFont="1" applyFill="1" applyBorder="1" applyAlignment="1">
      <alignment horizontal="center" vertical="center"/>
      <protection/>
    </xf>
    <xf numFmtId="0" fontId="17" fillId="0" borderId="0" xfId="57" applyNumberFormat="1" applyFont="1" applyFill="1" applyBorder="1" applyAlignment="1">
      <alignment horizontal="center" vertical="center"/>
      <protection/>
    </xf>
    <xf numFmtId="0" fontId="17" fillId="0" borderId="0" xfId="57" applyFont="1" applyFill="1" applyAlignment="1">
      <alignment vertical="center"/>
      <protection/>
    </xf>
    <xf numFmtId="0" fontId="17" fillId="0" borderId="0" xfId="57" applyFont="1" applyFill="1">
      <alignment/>
      <protection/>
    </xf>
    <xf numFmtId="0" fontId="13" fillId="0" borderId="0" xfId="57" applyFont="1" applyBorder="1">
      <alignment/>
      <protection/>
    </xf>
    <xf numFmtId="0" fontId="13" fillId="2" borderId="0" xfId="0" applyNumberFormat="1" applyFont="1" applyFill="1" applyAlignment="1">
      <alignment wrapText="1"/>
    </xf>
    <xf numFmtId="0" fontId="24" fillId="0" borderId="0" xfId="57" applyFont="1" applyBorder="1" applyAlignment="1">
      <alignment horizontal="left" vertical="center" wrapText="1"/>
      <protection/>
    </xf>
    <xf numFmtId="0" fontId="13" fillId="0" borderId="0" xfId="57" applyFont="1" applyBorder="1" applyAlignment="1" applyProtection="1">
      <alignment horizontal="center" vertical="center"/>
      <protection/>
    </xf>
    <xf numFmtId="165" fontId="17" fillId="0" borderId="0" xfId="57" applyNumberFormat="1" applyFont="1" applyBorder="1" applyAlignment="1" applyProtection="1">
      <alignment horizontal="center" vertical="center"/>
      <protection/>
    </xf>
    <xf numFmtId="0" fontId="17" fillId="0" borderId="0" xfId="57" applyFont="1" applyBorder="1" applyAlignment="1" applyProtection="1">
      <alignment horizontal="center" vertical="center"/>
      <protection/>
    </xf>
    <xf numFmtId="0" fontId="13" fillId="0" borderId="0" xfId="57" applyFont="1" applyAlignment="1">
      <alignment vertical="center"/>
      <protection/>
    </xf>
    <xf numFmtId="0" fontId="13" fillId="0" borderId="0" xfId="57" applyFont="1">
      <alignment/>
      <protection/>
    </xf>
    <xf numFmtId="165" fontId="17" fillId="0" borderId="0" xfId="57" applyNumberFormat="1" applyFont="1" applyBorder="1" applyAlignment="1" applyProtection="1">
      <alignment vertical="center"/>
      <protection/>
    </xf>
    <xf numFmtId="165" fontId="17" fillId="0" borderId="0" xfId="57" applyNumberFormat="1" applyFont="1" applyBorder="1" applyAlignment="1" applyProtection="1">
      <alignment horizontal="right" vertical="center"/>
      <protection/>
    </xf>
    <xf numFmtId="0" fontId="17" fillId="34" borderId="14" xfId="57" applyFont="1" applyFill="1" applyBorder="1" applyAlignment="1" applyProtection="1">
      <alignment horizontal="center" vertical="center" wrapText="1"/>
      <protection/>
    </xf>
    <xf numFmtId="0" fontId="13" fillId="0" borderId="10" xfId="57" applyFont="1" applyBorder="1">
      <alignment/>
      <protection/>
    </xf>
    <xf numFmtId="0" fontId="24" fillId="0" borderId="15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10" xfId="57" applyFont="1" applyBorder="1">
      <alignment/>
      <protection/>
    </xf>
    <xf numFmtId="1" fontId="17" fillId="34" borderId="16" xfId="57" applyNumberFormat="1" applyFont="1" applyFill="1" applyBorder="1" applyAlignment="1">
      <alignment horizontal="center"/>
      <protection/>
    </xf>
    <xf numFmtId="0" fontId="13" fillId="0" borderId="13" xfId="57" applyFont="1" applyBorder="1" applyAlignment="1" applyProtection="1">
      <alignment horizontal="left" vertical="center"/>
      <protection/>
    </xf>
    <xf numFmtId="0" fontId="13" fillId="0" borderId="12" xfId="57" applyFont="1" applyBorder="1" applyAlignment="1" applyProtection="1">
      <alignment horizontal="left" vertical="center"/>
      <protection/>
    </xf>
    <xf numFmtId="165" fontId="13" fillId="0" borderId="12" xfId="57" applyNumberFormat="1" applyFont="1" applyBorder="1" applyAlignment="1" applyProtection="1">
      <alignment horizontal="right" vertical="center"/>
      <protection/>
    </xf>
    <xf numFmtId="165" fontId="17" fillId="0" borderId="17" xfId="57" applyNumberFormat="1" applyFont="1" applyBorder="1" applyAlignment="1" applyProtection="1">
      <alignment horizontal="right" vertical="center"/>
      <protection/>
    </xf>
    <xf numFmtId="0" fontId="13" fillId="2" borderId="18" xfId="57" applyFont="1" applyFill="1" applyBorder="1" applyAlignment="1" applyProtection="1">
      <alignment horizontal="left" vertical="center"/>
      <protection/>
    </xf>
    <xf numFmtId="0" fontId="13" fillId="2" borderId="19" xfId="57" applyFont="1" applyFill="1" applyBorder="1" applyAlignment="1" applyProtection="1">
      <alignment horizontal="left" vertical="center"/>
      <protection/>
    </xf>
    <xf numFmtId="165" fontId="13" fillId="2" borderId="19" xfId="57" applyNumberFormat="1" applyFont="1" applyFill="1" applyBorder="1" applyAlignment="1" applyProtection="1">
      <alignment horizontal="right" vertical="center"/>
      <protection/>
    </xf>
    <xf numFmtId="165" fontId="17" fillId="2" borderId="20" xfId="57" applyNumberFormat="1" applyFont="1" applyFill="1" applyBorder="1" applyAlignment="1" applyProtection="1">
      <alignment horizontal="right" vertical="center"/>
      <protection/>
    </xf>
    <xf numFmtId="0" fontId="13" fillId="36" borderId="0" xfId="57" applyFont="1" applyFill="1">
      <alignment/>
      <protection/>
    </xf>
    <xf numFmtId="0" fontId="13" fillId="36" borderId="10" xfId="57" applyFont="1" applyFill="1" applyBorder="1">
      <alignment/>
      <protection/>
    </xf>
    <xf numFmtId="165" fontId="17" fillId="34" borderId="12" xfId="57" applyNumberFormat="1" applyFont="1" applyFill="1" applyBorder="1" applyAlignment="1" applyProtection="1">
      <alignment horizontal="right" vertical="center"/>
      <protection/>
    </xf>
    <xf numFmtId="165" fontId="17" fillId="34" borderId="17" xfId="57" applyNumberFormat="1" applyFont="1" applyFill="1" applyBorder="1" applyAlignment="1" applyProtection="1">
      <alignment horizontal="right" vertical="center"/>
      <protection/>
    </xf>
    <xf numFmtId="0" fontId="17" fillId="0" borderId="0" xfId="57" applyFont="1">
      <alignment/>
      <protection/>
    </xf>
    <xf numFmtId="0" fontId="17" fillId="0" borderId="10" xfId="57" applyFont="1" applyBorder="1">
      <alignment/>
      <protection/>
    </xf>
    <xf numFmtId="165" fontId="17" fillId="34" borderId="21" xfId="57" applyNumberFormat="1" applyFont="1" applyFill="1" applyBorder="1" applyAlignment="1" applyProtection="1">
      <alignment horizontal="right" vertical="center"/>
      <protection/>
    </xf>
    <xf numFmtId="165" fontId="17" fillId="34" borderId="22" xfId="57" applyNumberFormat="1" applyFont="1" applyFill="1" applyBorder="1" applyAlignment="1" applyProtection="1">
      <alignment horizontal="right" vertical="center"/>
      <protection/>
    </xf>
    <xf numFmtId="165" fontId="17" fillId="0" borderId="0" xfId="57" applyNumberFormat="1" applyFont="1">
      <alignment/>
      <protection/>
    </xf>
    <xf numFmtId="0" fontId="13" fillId="0" borderId="0" xfId="57" applyFont="1" applyBorder="1" applyAlignment="1">
      <alignment horizontal="left" vertical="center" wrapText="1"/>
      <protection/>
    </xf>
    <xf numFmtId="165" fontId="13" fillId="0" borderId="0" xfId="57" applyNumberFormat="1" applyFont="1">
      <alignment/>
      <protection/>
    </xf>
    <xf numFmtId="0" fontId="25" fillId="37" borderId="0" xfId="57" applyFont="1" applyFill="1" applyAlignment="1">
      <alignment horizontal="right"/>
      <protection/>
    </xf>
    <xf numFmtId="0" fontId="26" fillId="0" borderId="0" xfId="57" applyFont="1" applyBorder="1" applyAlignment="1">
      <alignment horizontal="right" vertical="center" wrapText="1"/>
      <protection/>
    </xf>
    <xf numFmtId="165" fontId="26" fillId="0" borderId="0" xfId="57" applyNumberFormat="1" applyFont="1" applyBorder="1">
      <alignment/>
      <protection/>
    </xf>
    <xf numFmtId="0" fontId="26" fillId="0" borderId="0" xfId="57" applyFont="1" applyBorder="1">
      <alignment/>
      <protection/>
    </xf>
    <xf numFmtId="0" fontId="26" fillId="0" borderId="0" xfId="57" applyFont="1">
      <alignment/>
      <protection/>
    </xf>
    <xf numFmtId="0" fontId="24" fillId="0" borderId="0" xfId="57" applyFont="1" applyAlignment="1">
      <alignment horizontal="left"/>
      <protection/>
    </xf>
    <xf numFmtId="0" fontId="24" fillId="0" borderId="0" xfId="57" applyNumberFormat="1" applyFont="1" applyBorder="1" applyAlignment="1">
      <alignment vertical="center"/>
      <protection/>
    </xf>
    <xf numFmtId="0" fontId="24" fillId="0" borderId="0" xfId="57" applyFont="1" applyBorder="1">
      <alignment/>
      <protection/>
    </xf>
    <xf numFmtId="0" fontId="13" fillId="0" borderId="0" xfId="57" applyNumberFormat="1" applyFont="1" applyBorder="1" applyAlignment="1">
      <alignment vertical="center"/>
      <protection/>
    </xf>
    <xf numFmtId="0" fontId="13" fillId="0" borderId="0" xfId="57" applyNumberFormat="1" applyFont="1" applyBorder="1">
      <alignment/>
      <protection/>
    </xf>
    <xf numFmtId="165" fontId="13" fillId="0" borderId="0" xfId="57" applyNumberFormat="1" applyFont="1" applyProtection="1">
      <alignment/>
      <protection/>
    </xf>
    <xf numFmtId="0" fontId="13" fillId="0" borderId="0" xfId="57" applyFont="1" applyFill="1" applyBorder="1" applyAlignment="1" applyProtection="1">
      <alignment horizontal="left"/>
      <protection/>
    </xf>
    <xf numFmtId="0" fontId="13" fillId="0" borderId="0" xfId="57" applyNumberFormat="1" applyFont="1">
      <alignment/>
      <protection/>
    </xf>
    <xf numFmtId="165" fontId="17" fillId="0" borderId="0" xfId="57" applyNumberFormat="1" applyFont="1" applyAlignment="1">
      <alignment horizontal="left"/>
      <protection/>
    </xf>
    <xf numFmtId="0" fontId="13" fillId="0" borderId="10" xfId="57" applyFont="1" applyBorder="1" applyAlignment="1">
      <alignment horizontal="left"/>
      <protection/>
    </xf>
    <xf numFmtId="0" fontId="17" fillId="34" borderId="23" xfId="57" applyFont="1" applyFill="1" applyBorder="1" applyAlignment="1">
      <alignment horizontal="center" vertical="center"/>
      <protection/>
    </xf>
    <xf numFmtId="0" fontId="17" fillId="34" borderId="24" xfId="57" applyFont="1" applyFill="1" applyBorder="1" applyAlignment="1">
      <alignment horizontal="center" vertical="center" wrapText="1"/>
      <protection/>
    </xf>
    <xf numFmtId="0" fontId="17" fillId="34" borderId="25" xfId="57" applyFont="1" applyFill="1" applyBorder="1" applyAlignment="1">
      <alignment horizontal="left" vertical="center"/>
      <protection/>
    </xf>
    <xf numFmtId="0" fontId="19" fillId="34" borderId="0" xfId="57" applyFont="1" applyFill="1" applyBorder="1" applyAlignment="1">
      <alignment horizontal="center" vertical="center"/>
      <protection/>
    </xf>
    <xf numFmtId="0" fontId="19" fillId="34" borderId="26" xfId="57" applyFont="1" applyFill="1" applyBorder="1" applyAlignment="1">
      <alignment horizontal="center" vertical="center"/>
      <protection/>
    </xf>
    <xf numFmtId="0" fontId="13" fillId="0" borderId="27" xfId="57" applyFont="1" applyBorder="1" applyAlignment="1">
      <alignment vertical="center"/>
      <protection/>
    </xf>
    <xf numFmtId="37" fontId="17" fillId="0" borderId="28" xfId="57" applyNumberFormat="1" applyFont="1" applyBorder="1" applyAlignment="1">
      <alignment horizontal="center" vertical="center"/>
      <protection/>
    </xf>
    <xf numFmtId="0" fontId="13" fillId="35" borderId="28" xfId="57" applyFont="1" applyFill="1" applyBorder="1" applyAlignment="1">
      <alignment horizontal="center" vertical="center"/>
      <protection/>
    </xf>
    <xf numFmtId="37" fontId="13" fillId="35" borderId="28" xfId="57" applyNumberFormat="1" applyFont="1" applyFill="1" applyBorder="1" applyAlignment="1">
      <alignment horizontal="center" vertical="center"/>
      <protection/>
    </xf>
    <xf numFmtId="0" fontId="13" fillId="0" borderId="25" xfId="57" applyFont="1" applyBorder="1" applyAlignment="1">
      <alignment vertical="center"/>
      <protection/>
    </xf>
    <xf numFmtId="0" fontId="17" fillId="34" borderId="29" xfId="57" applyFont="1" applyFill="1" applyBorder="1" applyAlignment="1">
      <alignment horizontal="left" vertical="center"/>
      <protection/>
    </xf>
    <xf numFmtId="0" fontId="19" fillId="34" borderId="30" xfId="57" applyFont="1" applyFill="1" applyBorder="1" applyAlignment="1">
      <alignment horizontal="center" vertical="center"/>
      <protection/>
    </xf>
    <xf numFmtId="1" fontId="13" fillId="35" borderId="28" xfId="57" applyNumberFormat="1" applyFont="1" applyFill="1" applyBorder="1" applyAlignment="1">
      <alignment horizontal="center" vertical="center"/>
      <protection/>
    </xf>
    <xf numFmtId="37" fontId="13" fillId="0" borderId="28" xfId="57" applyNumberFormat="1" applyFont="1" applyBorder="1" applyAlignment="1">
      <alignment horizontal="center" vertical="center"/>
      <protection/>
    </xf>
    <xf numFmtId="1" fontId="13" fillId="0" borderId="28" xfId="57" applyNumberFormat="1" applyFont="1" applyBorder="1" applyAlignment="1">
      <alignment horizontal="center" vertical="center"/>
      <protection/>
    </xf>
    <xf numFmtId="165" fontId="17" fillId="34" borderId="0" xfId="57" applyNumberFormat="1" applyFont="1" applyFill="1" applyBorder="1" applyAlignment="1">
      <alignment horizontal="left" vertical="center"/>
      <protection/>
    </xf>
    <xf numFmtId="165" fontId="13" fillId="35" borderId="31" xfId="57" applyNumberFormat="1" applyFont="1" applyFill="1" applyBorder="1" applyAlignment="1">
      <alignment vertical="center"/>
      <protection/>
    </xf>
    <xf numFmtId="165" fontId="19" fillId="34" borderId="30" xfId="57" applyNumberFormat="1" applyFont="1" applyFill="1" applyBorder="1" applyAlignment="1">
      <alignment horizontal="center" vertical="center"/>
      <protection/>
    </xf>
    <xf numFmtId="165" fontId="10" fillId="0" borderId="0" xfId="57" applyNumberFormat="1" applyFont="1">
      <alignment/>
      <protection/>
    </xf>
    <xf numFmtId="165" fontId="13" fillId="0" borderId="28" xfId="57" applyNumberFormat="1" applyFont="1" applyFill="1" applyBorder="1" applyAlignment="1">
      <alignment horizontal="center" vertical="center"/>
      <protection/>
    </xf>
    <xf numFmtId="165" fontId="19" fillId="34" borderId="0" xfId="57" applyNumberFormat="1" applyFont="1" applyFill="1" applyBorder="1" applyAlignment="1">
      <alignment horizontal="center" vertical="center"/>
      <protection/>
    </xf>
    <xf numFmtId="165" fontId="10" fillId="0" borderId="0" xfId="57" applyNumberFormat="1" applyFont="1" applyAlignment="1">
      <alignment vertical="center"/>
      <protection/>
    </xf>
    <xf numFmtId="1" fontId="19" fillId="38" borderId="32" xfId="57" applyNumberFormat="1" applyFont="1" applyFill="1" applyBorder="1" applyAlignment="1">
      <alignment horizontal="center" vertical="center"/>
      <protection/>
    </xf>
    <xf numFmtId="1" fontId="19" fillId="38" borderId="33" xfId="57" applyNumberFormat="1" applyFont="1" applyFill="1" applyBorder="1" applyAlignment="1">
      <alignment horizontal="center" vertical="center"/>
      <protection/>
    </xf>
    <xf numFmtId="1" fontId="19" fillId="38" borderId="34" xfId="57" applyNumberFormat="1" applyFont="1" applyFill="1" applyBorder="1" applyAlignment="1">
      <alignment horizontal="center" vertical="center"/>
      <protection/>
    </xf>
    <xf numFmtId="1" fontId="20" fillId="0" borderId="0" xfId="57" applyNumberFormat="1" applyFont="1" applyAlignment="1">
      <alignment vertical="center"/>
      <protection/>
    </xf>
    <xf numFmtId="1" fontId="20" fillId="0" borderId="0" xfId="57" applyNumberFormat="1" applyFont="1">
      <alignment/>
      <protection/>
    </xf>
    <xf numFmtId="0" fontId="13" fillId="2" borderId="27" xfId="0" applyNumberFormat="1" applyFont="1" applyFill="1" applyBorder="1" applyAlignment="1">
      <alignment horizontal="left" vertical="center" wrapText="1"/>
    </xf>
    <xf numFmtId="165" fontId="13" fillId="35" borderId="28" xfId="57" applyNumberFormat="1" applyFont="1" applyFill="1" applyBorder="1" applyAlignment="1">
      <alignment horizontal="right" vertical="center"/>
      <protection/>
    </xf>
    <xf numFmtId="37" fontId="17" fillId="34" borderId="28" xfId="57" applyNumberFormat="1" applyFont="1" applyFill="1" applyBorder="1" applyAlignment="1">
      <alignment horizontal="center" vertical="center"/>
      <protection/>
    </xf>
    <xf numFmtId="165" fontId="17" fillId="34" borderId="30" xfId="57" applyNumberFormat="1" applyFont="1" applyFill="1" applyBorder="1" applyAlignment="1">
      <alignment horizontal="center" vertical="center"/>
      <protection/>
    </xf>
    <xf numFmtId="0" fontId="17" fillId="0" borderId="27" xfId="57" applyFont="1" applyBorder="1" applyAlignment="1">
      <alignment vertical="center"/>
      <protection/>
    </xf>
    <xf numFmtId="165" fontId="17" fillId="0" borderId="31" xfId="57" applyNumberFormat="1" applyFont="1" applyFill="1" applyBorder="1" applyAlignment="1">
      <alignment horizontal="center" vertical="center"/>
      <protection/>
    </xf>
    <xf numFmtId="165" fontId="17" fillId="0" borderId="28" xfId="57" applyNumberFormat="1" applyFont="1" applyBorder="1" applyAlignment="1">
      <alignment horizontal="center" vertical="center"/>
      <protection/>
    </xf>
    <xf numFmtId="37" fontId="17" fillId="0" borderId="0" xfId="57" applyNumberFormat="1" applyFont="1" applyBorder="1" applyAlignment="1">
      <alignment horizontal="center" vertical="center"/>
      <protection/>
    </xf>
    <xf numFmtId="0" fontId="17" fillId="0" borderId="0" xfId="57" applyFont="1" applyAlignment="1">
      <alignment vertical="center"/>
      <protection/>
    </xf>
    <xf numFmtId="165" fontId="13" fillId="35" borderId="28" xfId="57" applyNumberFormat="1" applyFont="1" applyFill="1" applyBorder="1" applyAlignment="1">
      <alignment vertical="center"/>
      <protection/>
    </xf>
    <xf numFmtId="165" fontId="17" fillId="34" borderId="31" xfId="57" applyNumberFormat="1" applyFont="1" applyFill="1" applyBorder="1" applyAlignment="1">
      <alignment horizontal="center" vertical="center"/>
      <protection/>
    </xf>
    <xf numFmtId="1" fontId="20" fillId="38" borderId="33" xfId="57" applyNumberFormat="1" applyFont="1" applyFill="1" applyBorder="1" applyAlignment="1">
      <alignment horizontal="center" vertical="center"/>
      <protection/>
    </xf>
    <xf numFmtId="0" fontId="20" fillId="34" borderId="0" xfId="57" applyFont="1" applyFill="1" applyBorder="1" applyAlignment="1">
      <alignment horizontal="center" vertical="center"/>
      <protection/>
    </xf>
    <xf numFmtId="0" fontId="20" fillId="34" borderId="30" xfId="57" applyFont="1" applyFill="1" applyBorder="1" applyAlignment="1">
      <alignment horizontal="center" vertical="center"/>
      <protection/>
    </xf>
    <xf numFmtId="1" fontId="20" fillId="38" borderId="34" xfId="57" applyNumberFormat="1" applyFont="1" applyFill="1" applyBorder="1" applyAlignment="1">
      <alignment horizontal="center" vertical="center"/>
      <protection/>
    </xf>
    <xf numFmtId="165" fontId="20" fillId="34" borderId="0" xfId="57" applyNumberFormat="1" applyFont="1" applyFill="1" applyBorder="1" applyAlignment="1">
      <alignment horizontal="center" vertical="center"/>
      <protection/>
    </xf>
    <xf numFmtId="0" fontId="20" fillId="34" borderId="35" xfId="57" applyFont="1" applyFill="1" applyBorder="1" applyAlignment="1">
      <alignment horizontal="center" vertical="center"/>
      <protection/>
    </xf>
    <xf numFmtId="165" fontId="17" fillId="0" borderId="28" xfId="57" applyNumberFormat="1" applyFont="1" applyFill="1" applyBorder="1" applyAlignment="1">
      <alignment horizontal="center" vertical="center"/>
      <protection/>
    </xf>
    <xf numFmtId="0" fontId="17" fillId="34" borderId="0" xfId="57" applyFont="1" applyFill="1" applyAlignment="1">
      <alignment vertical="center"/>
      <protection/>
    </xf>
    <xf numFmtId="0" fontId="17" fillId="34" borderId="0" xfId="57" applyFont="1" applyFill="1">
      <alignment/>
      <protection/>
    </xf>
    <xf numFmtId="0" fontId="17" fillId="0" borderId="29" xfId="57" applyFont="1" applyFill="1" applyBorder="1" applyAlignment="1">
      <alignment horizontal="left" vertical="center"/>
      <protection/>
    </xf>
    <xf numFmtId="165" fontId="17" fillId="0" borderId="30" xfId="57" applyNumberFormat="1" applyFont="1" applyFill="1" applyBorder="1" applyAlignment="1">
      <alignment horizontal="center" vertical="center"/>
      <protection/>
    </xf>
    <xf numFmtId="0" fontId="17" fillId="0" borderId="30" xfId="57" applyFont="1" applyFill="1" applyBorder="1" applyAlignment="1">
      <alignment horizontal="center" vertical="center"/>
      <protection/>
    </xf>
    <xf numFmtId="0" fontId="17" fillId="34" borderId="36" xfId="57" applyFont="1" applyFill="1" applyBorder="1" applyAlignment="1">
      <alignment horizontal="left" vertical="center"/>
      <protection/>
    </xf>
    <xf numFmtId="165" fontId="17" fillId="34" borderId="37" xfId="57" applyNumberFormat="1" applyFont="1" applyFill="1" applyBorder="1" applyAlignment="1">
      <alignment horizontal="center" vertical="center"/>
      <protection/>
    </xf>
    <xf numFmtId="165" fontId="17" fillId="34" borderId="38" xfId="57" applyNumberFormat="1" applyFont="1" applyFill="1" applyBorder="1" applyAlignment="1">
      <alignment horizontal="center" vertical="center"/>
      <protection/>
    </xf>
    <xf numFmtId="0" fontId="17" fillId="34" borderId="38" xfId="57" applyFont="1" applyFill="1" applyBorder="1" applyAlignment="1">
      <alignment horizontal="center" vertical="center"/>
      <protection/>
    </xf>
    <xf numFmtId="0" fontId="17" fillId="34" borderId="39" xfId="57" applyFont="1" applyFill="1" applyBorder="1" applyAlignment="1">
      <alignment horizontal="center" vertical="center"/>
      <protection/>
    </xf>
    <xf numFmtId="165" fontId="13" fillId="34" borderId="37" xfId="57" applyNumberFormat="1" applyFont="1" applyFill="1" applyBorder="1" applyAlignment="1">
      <alignment horizontal="center" vertical="center"/>
      <protection/>
    </xf>
    <xf numFmtId="165" fontId="17" fillId="34" borderId="28" xfId="57" applyNumberFormat="1" applyFont="1" applyFill="1" applyBorder="1" applyAlignment="1">
      <alignment horizontal="center" vertical="center"/>
      <protection/>
    </xf>
    <xf numFmtId="0" fontId="17" fillId="34" borderId="27" xfId="57" applyFont="1" applyFill="1" applyBorder="1" applyAlignment="1">
      <alignment vertical="center"/>
      <protection/>
    </xf>
    <xf numFmtId="1" fontId="17" fillId="34" borderId="28" xfId="57" applyNumberFormat="1" applyFont="1" applyFill="1" applyBorder="1" applyAlignment="1">
      <alignment horizontal="center" vertical="center"/>
      <protection/>
    </xf>
    <xf numFmtId="0" fontId="13" fillId="0" borderId="0" xfId="59" applyFont="1">
      <alignment/>
      <protection/>
    </xf>
    <xf numFmtId="0" fontId="17" fillId="0" borderId="0" xfId="59" applyFont="1">
      <alignment/>
      <protection/>
    </xf>
    <xf numFmtId="0" fontId="13" fillId="0" borderId="40" xfId="59" applyFont="1" applyBorder="1">
      <alignment/>
      <protection/>
    </xf>
    <xf numFmtId="0" fontId="17" fillId="0" borderId="0" xfId="59" applyFont="1" applyBorder="1">
      <alignment/>
      <protection/>
    </xf>
    <xf numFmtId="0" fontId="13" fillId="0" borderId="41" xfId="59" applyFont="1" applyBorder="1">
      <alignment/>
      <protection/>
    </xf>
    <xf numFmtId="0" fontId="13" fillId="0" borderId="0" xfId="59" applyFont="1" applyBorder="1">
      <alignment/>
      <protection/>
    </xf>
    <xf numFmtId="165" fontId="29" fillId="0" borderId="40" xfId="59" applyNumberFormat="1" applyFont="1" applyBorder="1">
      <alignment/>
      <protection/>
    </xf>
    <xf numFmtId="165" fontId="23" fillId="0" borderId="41" xfId="59" applyNumberFormat="1" applyFont="1" applyBorder="1">
      <alignment/>
      <protection/>
    </xf>
    <xf numFmtId="165" fontId="13" fillId="0" borderId="0" xfId="59" applyNumberFormat="1" applyFont="1" applyBorder="1">
      <alignment/>
      <protection/>
    </xf>
    <xf numFmtId="165" fontId="13" fillId="0" borderId="40" xfId="59" applyNumberFormat="1" applyFont="1" applyBorder="1">
      <alignment/>
      <protection/>
    </xf>
    <xf numFmtId="165" fontId="17" fillId="0" borderId="0" xfId="59" applyNumberFormat="1" applyFont="1" applyBorder="1">
      <alignment/>
      <protection/>
    </xf>
    <xf numFmtId="165" fontId="17" fillId="0" borderId="40" xfId="59" applyNumberFormat="1" applyFont="1" applyBorder="1">
      <alignment/>
      <protection/>
    </xf>
    <xf numFmtId="165" fontId="22" fillId="0" borderId="41" xfId="59" applyNumberFormat="1" applyFont="1" applyBorder="1">
      <alignment/>
      <protection/>
    </xf>
    <xf numFmtId="165" fontId="29" fillId="0" borderId="41" xfId="59" applyNumberFormat="1" applyFont="1" applyBorder="1">
      <alignment/>
      <protection/>
    </xf>
    <xf numFmtId="165" fontId="30" fillId="0" borderId="41" xfId="59" applyNumberFormat="1" applyFont="1" applyBorder="1">
      <alignment/>
      <protection/>
    </xf>
    <xf numFmtId="0" fontId="17" fillId="0" borderId="41" xfId="59" applyFont="1" applyBorder="1">
      <alignment/>
      <protection/>
    </xf>
    <xf numFmtId="165" fontId="13" fillId="0" borderId="41" xfId="59" applyNumberFormat="1" applyFont="1" applyBorder="1">
      <alignment/>
      <protection/>
    </xf>
    <xf numFmtId="165" fontId="13" fillId="0" borderId="26" xfId="59" applyNumberFormat="1" applyFont="1" applyBorder="1">
      <alignment/>
      <protection/>
    </xf>
    <xf numFmtId="165" fontId="17" fillId="0" borderId="0" xfId="59" applyNumberFormat="1" applyFont="1">
      <alignment/>
      <protection/>
    </xf>
    <xf numFmtId="165" fontId="17" fillId="0" borderId="41" xfId="59" applyNumberFormat="1" applyFont="1" applyBorder="1">
      <alignment/>
      <protection/>
    </xf>
    <xf numFmtId="165" fontId="29" fillId="0" borderId="40" xfId="59" applyNumberFormat="1" applyFont="1" applyBorder="1" applyAlignment="1">
      <alignment horizontal="right"/>
      <protection/>
    </xf>
    <xf numFmtId="0" fontId="17" fillId="0" borderId="25" xfId="57" applyFont="1" applyBorder="1" applyAlignment="1">
      <alignment vertical="center"/>
      <protection/>
    </xf>
    <xf numFmtId="165" fontId="17" fillId="0" borderId="0" xfId="57" applyNumberFormat="1" applyFont="1" applyFill="1" applyBorder="1" applyAlignment="1">
      <alignment horizontal="center" vertical="center"/>
      <protection/>
    </xf>
    <xf numFmtId="1" fontId="13" fillId="0" borderId="0" xfId="57" applyNumberFormat="1" applyFont="1" applyBorder="1" applyAlignment="1">
      <alignment horizontal="center" vertical="center"/>
      <protection/>
    </xf>
    <xf numFmtId="165" fontId="17" fillId="0" borderId="0" xfId="57" applyNumberFormat="1" applyFont="1" applyBorder="1" applyAlignment="1">
      <alignment horizontal="center" vertical="center"/>
      <protection/>
    </xf>
    <xf numFmtId="37" fontId="13" fillId="35" borderId="31" xfId="57" applyNumberFormat="1" applyFont="1" applyFill="1" applyBorder="1" applyAlignment="1">
      <alignment horizontal="center" vertical="center"/>
      <protection/>
    </xf>
    <xf numFmtId="37" fontId="13" fillId="0" borderId="31" xfId="57" applyNumberFormat="1" applyFont="1" applyBorder="1" applyAlignment="1">
      <alignment horizontal="center" vertical="center"/>
      <protection/>
    </xf>
    <xf numFmtId="0" fontId="20" fillId="34" borderId="25" xfId="57" applyFont="1" applyFill="1" applyBorder="1" applyAlignment="1">
      <alignment horizontal="center" vertical="center"/>
      <protection/>
    </xf>
    <xf numFmtId="0" fontId="13" fillId="35" borderId="27" xfId="57" applyFont="1" applyFill="1" applyBorder="1" applyAlignment="1">
      <alignment horizontal="center" vertical="center"/>
      <protection/>
    </xf>
    <xf numFmtId="165" fontId="13" fillId="0" borderId="42" xfId="57" applyNumberFormat="1" applyFont="1" applyFill="1" applyBorder="1" applyAlignment="1">
      <alignment horizontal="center" vertical="center"/>
      <protection/>
    </xf>
    <xf numFmtId="37" fontId="13" fillId="0" borderId="27" xfId="57" applyNumberFormat="1" applyFont="1" applyBorder="1" applyAlignment="1">
      <alignment horizontal="center" vertical="center"/>
      <protection/>
    </xf>
    <xf numFmtId="165" fontId="17" fillId="0" borderId="42" xfId="57" applyNumberFormat="1" applyFont="1" applyBorder="1" applyAlignment="1">
      <alignment horizontal="center" vertical="center"/>
      <protection/>
    </xf>
    <xf numFmtId="0" fontId="21" fillId="0" borderId="0" xfId="59" applyFont="1">
      <alignment/>
      <protection/>
    </xf>
    <xf numFmtId="0" fontId="18" fillId="0" borderId="0" xfId="59" applyFont="1">
      <alignment/>
      <protection/>
    </xf>
    <xf numFmtId="0" fontId="13" fillId="0" borderId="25" xfId="59" applyFont="1" applyBorder="1">
      <alignment/>
      <protection/>
    </xf>
    <xf numFmtId="0" fontId="13" fillId="0" borderId="25" xfId="59" applyFont="1" applyFill="1" applyBorder="1" applyAlignment="1">
      <alignment/>
      <protection/>
    </xf>
    <xf numFmtId="165" fontId="29" fillId="0" borderId="0" xfId="59" applyNumberFormat="1" applyFont="1" applyBorder="1">
      <alignment/>
      <protection/>
    </xf>
    <xf numFmtId="0" fontId="13" fillId="0" borderId="25" xfId="59" applyFont="1" applyBorder="1" applyAlignment="1">
      <alignment horizontal="right"/>
      <protection/>
    </xf>
    <xf numFmtId="0" fontId="28" fillId="0" borderId="25" xfId="59" applyFont="1" applyBorder="1">
      <alignment/>
      <protection/>
    </xf>
    <xf numFmtId="0" fontId="17" fillId="34" borderId="13" xfId="57" applyFont="1" applyFill="1" applyBorder="1" applyAlignment="1" applyProtection="1">
      <alignment horizontal="left" vertical="center"/>
      <protection/>
    </xf>
    <xf numFmtId="0" fontId="17" fillId="34" borderId="12" xfId="57" applyFont="1" applyFill="1" applyBorder="1" applyAlignment="1" applyProtection="1">
      <alignment horizontal="left" vertical="center"/>
      <protection/>
    </xf>
    <xf numFmtId="165" fontId="13" fillId="0" borderId="25" xfId="59" applyNumberFormat="1" applyFont="1" applyFill="1" applyBorder="1" applyAlignment="1">
      <alignment/>
      <protection/>
    </xf>
    <xf numFmtId="165" fontId="13" fillId="0" borderId="0" xfId="59" applyNumberFormat="1" applyFont="1">
      <alignment/>
      <protection/>
    </xf>
    <xf numFmtId="0" fontId="13" fillId="34" borderId="25" xfId="59" applyFont="1" applyFill="1" applyBorder="1" applyAlignment="1">
      <alignment horizontal="right"/>
      <protection/>
    </xf>
    <xf numFmtId="165" fontId="29" fillId="34" borderId="0" xfId="59" applyNumberFormat="1" applyFont="1" applyFill="1" applyBorder="1">
      <alignment/>
      <protection/>
    </xf>
    <xf numFmtId="165" fontId="13" fillId="34" borderId="0" xfId="59" applyNumberFormat="1" applyFont="1" applyFill="1" applyBorder="1">
      <alignment/>
      <protection/>
    </xf>
    <xf numFmtId="37" fontId="17" fillId="34" borderId="31" xfId="57" applyNumberFormat="1" applyFont="1" applyFill="1" applyBorder="1" applyAlignment="1">
      <alignment horizontal="center" vertical="center"/>
      <protection/>
    </xf>
    <xf numFmtId="0" fontId="13" fillId="0" borderId="0" xfId="0" applyNumberFormat="1" applyFont="1" applyFill="1" applyBorder="1" applyAlignment="1">
      <alignment vertical="center"/>
    </xf>
    <xf numFmtId="0" fontId="13" fillId="35" borderId="43" xfId="0" applyNumberFormat="1" applyFont="1" applyFill="1" applyBorder="1" applyAlignment="1">
      <alignment vertical="center"/>
    </xf>
    <xf numFmtId="165" fontId="13" fillId="35" borderId="28" xfId="0" applyNumberFormat="1" applyFont="1" applyFill="1" applyBorder="1" applyAlignment="1">
      <alignment horizontal="center" vertical="center"/>
    </xf>
    <xf numFmtId="0" fontId="13" fillId="35" borderId="43" xfId="0" applyNumberFormat="1" applyFont="1" applyFill="1" applyBorder="1" applyAlignment="1" quotePrefix="1">
      <alignment horizontal="left" vertical="center"/>
    </xf>
    <xf numFmtId="171" fontId="13" fillId="35" borderId="28" xfId="0" applyNumberFormat="1" applyFont="1" applyFill="1" applyBorder="1" applyAlignment="1">
      <alignment horizontal="center" vertical="center"/>
    </xf>
    <xf numFmtId="0" fontId="13" fillId="35" borderId="44" xfId="0" applyNumberFormat="1" applyFont="1" applyFill="1" applyBorder="1" applyAlignment="1">
      <alignment horizontal="left" vertical="center"/>
    </xf>
    <xf numFmtId="171" fontId="13" fillId="35" borderId="45" xfId="0" applyNumberFormat="1" applyFont="1" applyFill="1" applyBorder="1" applyAlignment="1">
      <alignment horizontal="center" vertical="center"/>
    </xf>
    <xf numFmtId="2" fontId="13" fillId="35" borderId="46" xfId="0" applyNumberFormat="1" applyFont="1" applyFill="1" applyBorder="1" applyAlignment="1">
      <alignment horizontal="left" wrapText="1"/>
    </xf>
    <xf numFmtId="1" fontId="13" fillId="35" borderId="47" xfId="0" applyNumberFormat="1" applyFont="1" applyFill="1" applyBorder="1" applyAlignment="1">
      <alignment horizontal="center" wrapText="1"/>
    </xf>
    <xf numFmtId="0" fontId="13" fillId="35" borderId="44" xfId="0" applyNumberFormat="1" applyFont="1" applyFill="1" applyBorder="1" applyAlignment="1">
      <alignment horizontal="left" wrapText="1"/>
    </xf>
    <xf numFmtId="1" fontId="13" fillId="35" borderId="48" xfId="0" applyNumberFormat="1" applyFont="1" applyFill="1" applyBorder="1" applyAlignment="1">
      <alignment horizontal="center" wrapText="1"/>
    </xf>
    <xf numFmtId="0" fontId="17" fillId="34" borderId="32" xfId="59" applyFont="1" applyFill="1" applyBorder="1" applyAlignment="1">
      <alignment horizontal="center"/>
      <protection/>
    </xf>
    <xf numFmtId="0" fontId="17" fillId="34" borderId="33" xfId="59" applyFont="1" applyFill="1" applyBorder="1">
      <alignment/>
      <protection/>
    </xf>
    <xf numFmtId="165" fontId="13" fillId="34" borderId="41" xfId="59" applyNumberFormat="1" applyFont="1" applyFill="1" applyBorder="1">
      <alignment/>
      <protection/>
    </xf>
    <xf numFmtId="9" fontId="13" fillId="0" borderId="0" xfId="62" applyFont="1" applyBorder="1" applyAlignment="1">
      <alignment/>
    </xf>
    <xf numFmtId="9" fontId="13" fillId="34" borderId="0" xfId="62" applyFont="1" applyFill="1" applyBorder="1" applyAlignment="1">
      <alignment/>
    </xf>
    <xf numFmtId="165" fontId="13" fillId="34" borderId="26" xfId="59" applyNumberFormat="1" applyFont="1" applyFill="1" applyBorder="1">
      <alignment/>
      <protection/>
    </xf>
    <xf numFmtId="165" fontId="29" fillId="34" borderId="25" xfId="59" applyNumberFormat="1" applyFont="1" applyFill="1" applyBorder="1">
      <alignment/>
      <protection/>
    </xf>
    <xf numFmtId="165" fontId="29" fillId="34" borderId="26" xfId="59" applyNumberFormat="1" applyFont="1" applyFill="1" applyBorder="1">
      <alignment/>
      <protection/>
    </xf>
    <xf numFmtId="0" fontId="17" fillId="34" borderId="0" xfId="57" applyFont="1" applyFill="1" applyBorder="1" applyAlignment="1" applyProtection="1">
      <alignment horizontal="center" vertical="center" wrapText="1"/>
      <protection/>
    </xf>
    <xf numFmtId="0" fontId="13" fillId="34" borderId="0" xfId="57" applyFont="1" applyFill="1" applyAlignment="1">
      <alignment vertical="center"/>
      <protection/>
    </xf>
    <xf numFmtId="0" fontId="13" fillId="34" borderId="0" xfId="57" applyFont="1" applyFill="1">
      <alignment/>
      <protection/>
    </xf>
    <xf numFmtId="0" fontId="13" fillId="34" borderId="12" xfId="57" applyFont="1" applyFill="1" applyBorder="1" applyAlignment="1" applyProtection="1">
      <alignment horizontal="center" vertical="center" wrapText="1"/>
      <protection/>
    </xf>
    <xf numFmtId="0" fontId="13" fillId="34" borderId="16" xfId="57" applyFont="1" applyFill="1" applyBorder="1" applyAlignment="1" applyProtection="1">
      <alignment horizontal="center" vertical="center" wrapText="1"/>
      <protection/>
    </xf>
    <xf numFmtId="0" fontId="17" fillId="34" borderId="16" xfId="0" applyNumberFormat="1" applyFont="1" applyFill="1" applyBorder="1" applyAlignment="1">
      <alignment horizontal="center" vertical="center" wrapText="1"/>
    </xf>
    <xf numFmtId="165" fontId="17" fillId="34" borderId="16" xfId="57" applyNumberFormat="1" applyFont="1" applyFill="1" applyBorder="1" applyAlignment="1" applyProtection="1">
      <alignment horizontal="center" vertical="center" wrapText="1"/>
      <protection/>
    </xf>
    <xf numFmtId="0" fontId="13" fillId="34" borderId="49" xfId="57" applyFont="1" applyFill="1" applyBorder="1" applyAlignment="1" applyProtection="1">
      <alignment horizontal="center" vertical="center" wrapText="1"/>
      <protection/>
    </xf>
    <xf numFmtId="0" fontId="13" fillId="34" borderId="10" xfId="57" applyFont="1" applyFill="1" applyBorder="1">
      <alignment/>
      <protection/>
    </xf>
    <xf numFmtId="165" fontId="13" fillId="34" borderId="0" xfId="57" applyNumberFormat="1" applyFont="1" applyFill="1" applyAlignment="1">
      <alignment vertical="center"/>
      <protection/>
    </xf>
    <xf numFmtId="0" fontId="31" fillId="35" borderId="50" xfId="59" applyFont="1" applyFill="1" applyBorder="1" applyAlignment="1">
      <alignment horizontal="left"/>
      <protection/>
    </xf>
    <xf numFmtId="0" fontId="13" fillId="35" borderId="51" xfId="59" applyFont="1" applyFill="1" applyBorder="1">
      <alignment/>
      <protection/>
    </xf>
    <xf numFmtId="0" fontId="13" fillId="35" borderId="52" xfId="59" applyFont="1" applyFill="1" applyBorder="1">
      <alignment/>
      <protection/>
    </xf>
    <xf numFmtId="0" fontId="17" fillId="34" borderId="53" xfId="59" applyFont="1" applyFill="1" applyBorder="1" applyAlignment="1">
      <alignment horizontal="center"/>
      <protection/>
    </xf>
    <xf numFmtId="0" fontId="17" fillId="34" borderId="54" xfId="59" applyFont="1" applyFill="1" applyBorder="1" applyAlignment="1">
      <alignment horizontal="center" wrapText="1"/>
      <protection/>
    </xf>
    <xf numFmtId="0" fontId="17" fillId="34" borderId="55" xfId="59" applyFont="1" applyFill="1" applyBorder="1" applyAlignment="1">
      <alignment horizontal="center" vertical="center"/>
      <protection/>
    </xf>
    <xf numFmtId="0" fontId="17" fillId="34" borderId="56" xfId="59" applyFont="1" applyFill="1" applyBorder="1" applyAlignment="1">
      <alignment horizontal="center" vertical="center"/>
      <protection/>
    </xf>
    <xf numFmtId="0" fontId="17" fillId="34" borderId="57" xfId="59" applyFont="1" applyFill="1" applyBorder="1" applyAlignment="1">
      <alignment horizontal="center" vertical="center"/>
      <protection/>
    </xf>
    <xf numFmtId="0" fontId="17" fillId="34" borderId="58" xfId="59" applyFont="1" applyFill="1" applyBorder="1" applyAlignment="1">
      <alignment horizontal="center" vertical="center"/>
      <protection/>
    </xf>
    <xf numFmtId="165" fontId="17" fillId="0" borderId="0" xfId="57" applyNumberFormat="1" applyFont="1" applyFill="1" applyAlignment="1">
      <alignment vertical="center"/>
      <protection/>
    </xf>
    <xf numFmtId="0" fontId="13" fillId="34" borderId="0" xfId="59" applyFont="1" applyFill="1">
      <alignment/>
      <protection/>
    </xf>
    <xf numFmtId="165" fontId="17" fillId="34" borderId="0" xfId="59" applyNumberFormat="1" applyFont="1" applyFill="1" applyBorder="1">
      <alignment/>
      <protection/>
    </xf>
    <xf numFmtId="165" fontId="17" fillId="34" borderId="40" xfId="59" applyNumberFormat="1" applyFont="1" applyFill="1" applyBorder="1">
      <alignment/>
      <protection/>
    </xf>
    <xf numFmtId="165" fontId="17" fillId="34" borderId="41" xfId="59" applyNumberFormat="1" applyFont="1" applyFill="1" applyBorder="1">
      <alignment/>
      <protection/>
    </xf>
    <xf numFmtId="0" fontId="17" fillId="34" borderId="25" xfId="59" applyFont="1" applyFill="1" applyBorder="1" applyAlignment="1">
      <alignment horizontal="right"/>
      <protection/>
    </xf>
    <xf numFmtId="9" fontId="17" fillId="34" borderId="0" xfId="62" applyFont="1" applyFill="1" applyBorder="1" applyAlignment="1">
      <alignment/>
    </xf>
    <xf numFmtId="165" fontId="30" fillId="34" borderId="25" xfId="59" applyNumberFormat="1" applyFont="1" applyFill="1" applyBorder="1">
      <alignment/>
      <protection/>
    </xf>
    <xf numFmtId="165" fontId="30" fillId="34" borderId="0" xfId="59" applyNumberFormat="1" applyFont="1" applyFill="1" applyBorder="1">
      <alignment/>
      <protection/>
    </xf>
    <xf numFmtId="165" fontId="30" fillId="34" borderId="26" xfId="59" applyNumberFormat="1" applyFont="1" applyFill="1" applyBorder="1">
      <alignment/>
      <protection/>
    </xf>
    <xf numFmtId="0" fontId="17" fillId="34" borderId="59" xfId="59" applyFont="1" applyFill="1" applyBorder="1">
      <alignment/>
      <protection/>
    </xf>
    <xf numFmtId="9" fontId="13" fillId="34" borderId="60" xfId="62" applyFont="1" applyFill="1" applyBorder="1" applyAlignment="1">
      <alignment/>
    </xf>
    <xf numFmtId="0" fontId="13" fillId="34" borderId="60" xfId="59" applyFont="1" applyFill="1" applyBorder="1">
      <alignment/>
      <protection/>
    </xf>
    <xf numFmtId="165" fontId="17" fillId="34" borderId="61" xfId="59" applyNumberFormat="1" applyFont="1" applyFill="1" applyBorder="1">
      <alignment/>
      <protection/>
    </xf>
    <xf numFmtId="0" fontId="33" fillId="0" borderId="0" xfId="59" applyFont="1">
      <alignment/>
      <protection/>
    </xf>
    <xf numFmtId="0" fontId="13" fillId="0" borderId="62" xfId="59" applyFont="1" applyBorder="1" applyAlignment="1">
      <alignment vertical="center"/>
      <protection/>
    </xf>
    <xf numFmtId="179" fontId="13" fillId="0" borderId="63" xfId="44" applyNumberFormat="1" applyFont="1" applyBorder="1" applyAlignment="1">
      <alignment vertical="center"/>
    </xf>
    <xf numFmtId="179" fontId="13" fillId="0" borderId="64" xfId="44" applyNumberFormat="1" applyFont="1" applyBorder="1" applyAlignment="1">
      <alignment vertical="center"/>
    </xf>
    <xf numFmtId="179" fontId="13" fillId="0" borderId="65" xfId="44" applyNumberFormat="1" applyFont="1" applyBorder="1" applyAlignment="1">
      <alignment vertical="center"/>
    </xf>
    <xf numFmtId="44" fontId="17" fillId="0" borderId="0" xfId="44" applyFont="1" applyBorder="1" applyAlignment="1">
      <alignment/>
    </xf>
    <xf numFmtId="165" fontId="17" fillId="34" borderId="0" xfId="57" applyNumberFormat="1" applyFont="1" applyFill="1" applyAlignment="1">
      <alignment vertical="center"/>
      <protection/>
    </xf>
    <xf numFmtId="165" fontId="13" fillId="0" borderId="0" xfId="57" applyNumberFormat="1" applyFont="1" applyAlignment="1">
      <alignment vertical="center"/>
      <protection/>
    </xf>
    <xf numFmtId="0" fontId="33" fillId="0" borderId="0" xfId="59" applyFont="1" applyBorder="1">
      <alignment/>
      <protection/>
    </xf>
    <xf numFmtId="0" fontId="13" fillId="0" borderId="27" xfId="59" applyFont="1" applyBorder="1" applyAlignment="1">
      <alignment vertical="center"/>
      <protection/>
    </xf>
    <xf numFmtId="179" fontId="13" fillId="0" borderId="66" xfId="44" applyNumberFormat="1" applyFont="1" applyBorder="1" applyAlignment="1">
      <alignment vertical="center"/>
    </xf>
    <xf numFmtId="179" fontId="13" fillId="0" borderId="42" xfId="44" applyNumberFormat="1" applyFont="1" applyBorder="1" applyAlignment="1">
      <alignment vertical="center"/>
    </xf>
    <xf numFmtId="179" fontId="13" fillId="0" borderId="30" xfId="44" applyNumberFormat="1" applyFont="1" applyBorder="1" applyAlignment="1">
      <alignment vertical="center"/>
    </xf>
    <xf numFmtId="0" fontId="17" fillId="34" borderId="67" xfId="59" applyFont="1" applyFill="1" applyBorder="1" applyAlignment="1">
      <alignment horizontal="center" vertical="center"/>
      <protection/>
    </xf>
    <xf numFmtId="0" fontId="17" fillId="34" borderId="68" xfId="59" applyFont="1" applyFill="1" applyBorder="1" applyAlignment="1">
      <alignment horizontal="center" vertical="center"/>
      <protection/>
    </xf>
    <xf numFmtId="0" fontId="17" fillId="34" borderId="69" xfId="59" applyFont="1" applyFill="1" applyBorder="1" applyAlignment="1">
      <alignment horizontal="center" vertical="center"/>
      <protection/>
    </xf>
    <xf numFmtId="0" fontId="13" fillId="35" borderId="12" xfId="57" applyNumberFormat="1" applyFont="1" applyFill="1" applyBorder="1" applyAlignment="1">
      <alignment horizontal="center" vertical="center" wrapText="1"/>
      <protection/>
    </xf>
    <xf numFmtId="0" fontId="17" fillId="0" borderId="70" xfId="59" applyFont="1" applyBorder="1">
      <alignment/>
      <protection/>
    </xf>
    <xf numFmtId="0" fontId="13" fillId="0" borderId="58" xfId="59" applyFont="1" applyBorder="1">
      <alignment/>
      <protection/>
    </xf>
    <xf numFmtId="165" fontId="17" fillId="0" borderId="71" xfId="59" applyNumberFormat="1" applyFont="1" applyBorder="1">
      <alignment/>
      <protection/>
    </xf>
    <xf numFmtId="165" fontId="17" fillId="0" borderId="58" xfId="59" applyNumberFormat="1" applyFont="1" applyBorder="1">
      <alignment/>
      <protection/>
    </xf>
    <xf numFmtId="165" fontId="22" fillId="0" borderId="57" xfId="59" applyNumberFormat="1" applyFont="1" applyBorder="1">
      <alignment/>
      <protection/>
    </xf>
    <xf numFmtId="1" fontId="17" fillId="34" borderId="72" xfId="0" applyNumberFormat="1" applyFont="1" applyFill="1" applyBorder="1" applyAlignment="1">
      <alignment horizontal="center" vertical="center"/>
    </xf>
    <xf numFmtId="179" fontId="13" fillId="0" borderId="28" xfId="44" applyNumberFormat="1" applyFont="1" applyBorder="1" applyAlignment="1">
      <alignment vertical="center"/>
    </xf>
    <xf numFmtId="0" fontId="17" fillId="34" borderId="15" xfId="57" applyFont="1" applyFill="1" applyBorder="1" applyAlignment="1" applyProtection="1">
      <alignment horizontal="center" vertical="center" wrapText="1"/>
      <protection/>
    </xf>
    <xf numFmtId="0" fontId="17" fillId="34" borderId="16" xfId="57" applyFont="1" applyFill="1" applyBorder="1" applyAlignment="1" applyProtection="1">
      <alignment horizontal="center" vertical="center" wrapText="1"/>
      <protection/>
    </xf>
    <xf numFmtId="0" fontId="13" fillId="0" borderId="27" xfId="59" applyFont="1" applyBorder="1">
      <alignment/>
      <protection/>
    </xf>
    <xf numFmtId="165" fontId="17" fillId="34" borderId="27" xfId="59" applyNumberFormat="1" applyFont="1" applyFill="1" applyBorder="1">
      <alignment/>
      <protection/>
    </xf>
    <xf numFmtId="165" fontId="17" fillId="34" borderId="28" xfId="44" applyNumberFormat="1" applyFont="1" applyFill="1" applyBorder="1" applyAlignment="1">
      <alignment/>
    </xf>
    <xf numFmtId="165" fontId="17" fillId="34" borderId="28" xfId="44" applyNumberFormat="1" applyFont="1" applyFill="1" applyBorder="1" applyAlignment="1">
      <alignment vertical="center"/>
    </xf>
    <xf numFmtId="165" fontId="17" fillId="34" borderId="42" xfId="44" applyNumberFormat="1" applyFont="1" applyFill="1" applyBorder="1" applyAlignment="1">
      <alignment/>
    </xf>
    <xf numFmtId="165" fontId="17" fillId="34" borderId="55" xfId="59" applyNumberFormat="1" applyFont="1" applyFill="1" applyBorder="1">
      <alignment/>
      <protection/>
    </xf>
    <xf numFmtId="165" fontId="17" fillId="34" borderId="56" xfId="44" applyNumberFormat="1" applyFont="1" applyFill="1" applyBorder="1" applyAlignment="1">
      <alignment/>
    </xf>
    <xf numFmtId="165" fontId="17" fillId="34" borderId="57" xfId="44" applyNumberFormat="1" applyFont="1" applyFill="1" applyBorder="1" applyAlignment="1">
      <alignment/>
    </xf>
    <xf numFmtId="0" fontId="17" fillId="34" borderId="53" xfId="59" applyFont="1" applyFill="1" applyBorder="1">
      <alignment/>
      <protection/>
    </xf>
    <xf numFmtId="5" fontId="17" fillId="34" borderId="73" xfId="44" applyNumberFormat="1" applyFont="1" applyFill="1" applyBorder="1" applyAlignment="1">
      <alignment/>
    </xf>
    <xf numFmtId="5" fontId="17" fillId="34" borderId="74" xfId="44" applyNumberFormat="1" applyFont="1" applyFill="1" applyBorder="1" applyAlignment="1">
      <alignment/>
    </xf>
    <xf numFmtId="0" fontId="17" fillId="34" borderId="32" xfId="59" applyFont="1" applyFill="1" applyBorder="1" applyAlignment="1">
      <alignment horizontal="center" vertical="center"/>
      <protection/>
    </xf>
    <xf numFmtId="0" fontId="17" fillId="34" borderId="75" xfId="59" applyFont="1" applyFill="1" applyBorder="1" applyAlignment="1">
      <alignment horizontal="center" vertical="center"/>
      <protection/>
    </xf>
    <xf numFmtId="0" fontId="17" fillId="34" borderId="76" xfId="59" applyFont="1" applyFill="1" applyBorder="1" applyAlignment="1">
      <alignment horizontal="center" vertical="center"/>
      <protection/>
    </xf>
    <xf numFmtId="37" fontId="13" fillId="0" borderId="66" xfId="57" applyNumberFormat="1" applyFont="1" applyBorder="1" applyAlignment="1">
      <alignment horizontal="center" vertical="center"/>
      <protection/>
    </xf>
    <xf numFmtId="0" fontId="7" fillId="0" borderId="0" xfId="59" applyFont="1">
      <alignment/>
      <protection/>
    </xf>
    <xf numFmtId="0" fontId="17" fillId="34" borderId="1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vertical="center"/>
    </xf>
    <xf numFmtId="171" fontId="13" fillId="0" borderId="0" xfId="0" applyNumberFormat="1" applyFont="1" applyFill="1" applyBorder="1" applyAlignment="1">
      <alignment horizontal="center" vertical="center"/>
    </xf>
    <xf numFmtId="0" fontId="13" fillId="34" borderId="68" xfId="59" applyFont="1" applyFill="1" applyBorder="1">
      <alignment/>
      <protection/>
    </xf>
    <xf numFmtId="0" fontId="13" fillId="34" borderId="28" xfId="59" applyFont="1" applyFill="1" applyBorder="1">
      <alignment/>
      <protection/>
    </xf>
    <xf numFmtId="0" fontId="28" fillId="34" borderId="28" xfId="59" applyFont="1" applyFill="1" applyBorder="1" applyAlignment="1">
      <alignment horizontal="center"/>
      <protection/>
    </xf>
    <xf numFmtId="0" fontId="27" fillId="34" borderId="28" xfId="59" applyFont="1" applyFill="1" applyBorder="1" applyAlignment="1">
      <alignment horizontal="center"/>
      <protection/>
    </xf>
    <xf numFmtId="0" fontId="27" fillId="34" borderId="42" xfId="59" applyFont="1" applyFill="1" applyBorder="1" applyAlignment="1">
      <alignment horizontal="center"/>
      <protection/>
    </xf>
    <xf numFmtId="0" fontId="13" fillId="35" borderId="13" xfId="57" applyFont="1" applyFill="1" applyBorder="1" applyAlignment="1" applyProtection="1">
      <alignment horizontal="left" vertical="center" wrapText="1"/>
      <protection/>
    </xf>
    <xf numFmtId="0" fontId="13" fillId="38" borderId="12" xfId="57" applyNumberFormat="1" applyFont="1" applyFill="1" applyBorder="1" applyAlignment="1">
      <alignment horizontal="center" vertical="center" wrapText="1"/>
      <protection/>
    </xf>
    <xf numFmtId="1" fontId="22" fillId="34" borderId="77" xfId="57" applyNumberFormat="1" applyFont="1" applyFill="1" applyBorder="1" applyAlignment="1" applyProtection="1">
      <alignment horizontal="center" vertical="center" wrapText="1"/>
      <protection/>
    </xf>
    <xf numFmtId="165" fontId="17" fillId="34" borderId="49" xfId="57" applyNumberFormat="1" applyFont="1" applyFill="1" applyBorder="1" applyAlignment="1" applyProtection="1">
      <alignment horizontal="center" vertical="center" wrapText="1"/>
      <protection/>
    </xf>
    <xf numFmtId="0" fontId="13" fillId="35" borderId="13" xfId="58" applyFont="1" applyFill="1" applyBorder="1" applyAlignment="1">
      <alignment horizontal="left" vertical="center"/>
      <protection/>
    </xf>
    <xf numFmtId="165" fontId="13" fillId="0" borderId="17" xfId="57" applyNumberFormat="1" applyFont="1" applyFill="1" applyBorder="1" applyAlignment="1" applyProtection="1">
      <alignment horizontal="right" vertical="center"/>
      <protection/>
    </xf>
    <xf numFmtId="0" fontId="17" fillId="0" borderId="17" xfId="57" applyNumberFormat="1" applyFont="1" applyFill="1" applyBorder="1" applyAlignment="1">
      <alignment horizontal="center" vertical="center" wrapText="1"/>
      <protection/>
    </xf>
    <xf numFmtId="0" fontId="13" fillId="34" borderId="17" xfId="57" applyFont="1" applyFill="1" applyBorder="1" applyAlignment="1" applyProtection="1">
      <alignment horizontal="center" vertical="center" wrapText="1"/>
      <protection/>
    </xf>
    <xf numFmtId="0" fontId="13" fillId="35" borderId="78" xfId="57" applyFont="1" applyFill="1" applyBorder="1" applyAlignment="1" applyProtection="1">
      <alignment horizontal="left" vertical="center" wrapText="1"/>
      <protection/>
    </xf>
    <xf numFmtId="0" fontId="13" fillId="0" borderId="21" xfId="57" applyFont="1" applyBorder="1" applyAlignment="1" applyProtection="1">
      <alignment horizontal="left" vertical="center" wrapText="1"/>
      <protection/>
    </xf>
    <xf numFmtId="2" fontId="13" fillId="35" borderId="21" xfId="0" applyNumberFormat="1" applyFont="1" applyFill="1" applyBorder="1" applyAlignment="1">
      <alignment horizontal="center" vertical="center" wrapText="1"/>
    </xf>
    <xf numFmtId="37" fontId="13" fillId="2" borderId="21" xfId="0" applyNumberFormat="1" applyFont="1" applyFill="1" applyBorder="1" applyAlignment="1">
      <alignment horizontal="right" vertical="center"/>
    </xf>
    <xf numFmtId="165" fontId="13" fillId="0" borderId="22" xfId="57" applyNumberFormat="1" applyFont="1" applyFill="1" applyBorder="1" applyAlignment="1" applyProtection="1">
      <alignment horizontal="right" vertical="center"/>
      <protection/>
    </xf>
    <xf numFmtId="0" fontId="13" fillId="35" borderId="79" xfId="58" applyFont="1" applyFill="1" applyBorder="1" applyAlignment="1">
      <alignment horizontal="left" vertical="center"/>
      <protection/>
    </xf>
    <xf numFmtId="0" fontId="13" fillId="0" borderId="80" xfId="57" applyFont="1" applyBorder="1" applyAlignment="1" applyProtection="1">
      <alignment horizontal="left" vertical="center" wrapText="1"/>
      <protection/>
    </xf>
    <xf numFmtId="2" fontId="13" fillId="35" borderId="80" xfId="0" applyNumberFormat="1" applyFont="1" applyFill="1" applyBorder="1" applyAlignment="1">
      <alignment horizontal="center" vertical="center" wrapText="1"/>
    </xf>
    <xf numFmtId="37" fontId="13" fillId="2" borderId="80" xfId="0" applyNumberFormat="1" applyFont="1" applyFill="1" applyBorder="1" applyAlignment="1">
      <alignment horizontal="right" vertical="center"/>
    </xf>
    <xf numFmtId="165" fontId="17" fillId="34" borderId="17" xfId="57" applyNumberFormat="1" applyFont="1" applyFill="1" applyBorder="1" applyAlignment="1" applyProtection="1">
      <alignment horizontal="center" vertical="center" wrapText="1"/>
      <protection/>
    </xf>
    <xf numFmtId="0" fontId="13" fillId="35" borderId="79" xfId="57" applyFont="1" applyFill="1" applyBorder="1" applyAlignment="1" applyProtection="1">
      <alignment horizontal="left" vertical="center" wrapText="1"/>
      <protection/>
    </xf>
    <xf numFmtId="0" fontId="13" fillId="35" borderId="80" xfId="0" applyNumberFormat="1" applyFont="1" applyFill="1" applyBorder="1" applyAlignment="1">
      <alignment horizontal="center" vertical="center" wrapText="1"/>
    </xf>
    <xf numFmtId="0" fontId="13" fillId="38" borderId="21" xfId="57" applyNumberFormat="1" applyFont="1" applyFill="1" applyBorder="1" applyAlignment="1">
      <alignment horizontal="center" vertical="center" wrapText="1"/>
      <protection/>
    </xf>
    <xf numFmtId="0" fontId="34" fillId="35" borderId="81" xfId="57" applyFont="1" applyFill="1" applyBorder="1" applyAlignment="1">
      <alignment vertical="center"/>
      <protection/>
    </xf>
    <xf numFmtId="0" fontId="35" fillId="35" borderId="82" xfId="57" applyFont="1" applyFill="1" applyBorder="1" applyAlignment="1">
      <alignment vertical="center"/>
      <protection/>
    </xf>
    <xf numFmtId="0" fontId="12" fillId="35" borderId="82" xfId="57" applyFont="1" applyFill="1" applyBorder="1" applyAlignment="1">
      <alignment vertical="center"/>
      <protection/>
    </xf>
    <xf numFmtId="0" fontId="12" fillId="35" borderId="83" xfId="57" applyFont="1" applyFill="1" applyBorder="1" applyAlignment="1">
      <alignment vertical="center"/>
      <protection/>
    </xf>
    <xf numFmtId="0" fontId="12" fillId="35" borderId="84" xfId="57" applyFont="1" applyFill="1" applyBorder="1" applyAlignment="1">
      <alignment vertical="center"/>
      <protection/>
    </xf>
    <xf numFmtId="0" fontId="12" fillId="35" borderId="0" xfId="57" applyFont="1" applyFill="1" applyBorder="1" applyAlignment="1">
      <alignment vertical="center"/>
      <protection/>
    </xf>
    <xf numFmtId="0" fontId="12" fillId="35" borderId="85" xfId="57" applyFont="1" applyFill="1" applyBorder="1" applyAlignment="1">
      <alignment vertical="center"/>
      <protection/>
    </xf>
    <xf numFmtId="0" fontId="8" fillId="35" borderId="84" xfId="57" applyFont="1" applyFill="1" applyBorder="1" applyAlignment="1">
      <alignment vertical="center"/>
      <protection/>
    </xf>
    <xf numFmtId="0" fontId="8" fillId="35" borderId="0" xfId="57" applyFont="1" applyFill="1" applyBorder="1" applyAlignment="1">
      <alignment vertical="center"/>
      <protection/>
    </xf>
    <xf numFmtId="0" fontId="12" fillId="35" borderId="0" xfId="57" applyFont="1" applyFill="1" applyBorder="1">
      <alignment/>
      <protection/>
    </xf>
    <xf numFmtId="0" fontId="8" fillId="35" borderId="0" xfId="57" applyFont="1" applyFill="1" applyBorder="1">
      <alignment/>
      <protection/>
    </xf>
    <xf numFmtId="0" fontId="8" fillId="35" borderId="84" xfId="57" applyFont="1" applyFill="1" applyBorder="1">
      <alignment/>
      <protection/>
    </xf>
    <xf numFmtId="0" fontId="8" fillId="35" borderId="86" xfId="57" applyFont="1" applyFill="1" applyBorder="1">
      <alignment/>
      <protection/>
    </xf>
    <xf numFmtId="0" fontId="8" fillId="35" borderId="87" xfId="57" applyFont="1" applyFill="1" applyBorder="1">
      <alignment/>
      <protection/>
    </xf>
    <xf numFmtId="0" fontId="12" fillId="35" borderId="88" xfId="57" applyFont="1" applyFill="1" applyBorder="1" applyAlignment="1">
      <alignment vertical="center"/>
      <protection/>
    </xf>
    <xf numFmtId="0" fontId="13" fillId="0" borderId="12" xfId="58" applyFont="1" applyFill="1" applyBorder="1" applyAlignment="1">
      <alignment horizontal="left" vertical="center"/>
      <protection/>
    </xf>
    <xf numFmtId="0" fontId="13" fillId="0" borderId="80" xfId="58" applyFont="1" applyFill="1" applyBorder="1" applyAlignment="1">
      <alignment horizontal="left" vertical="center"/>
      <protection/>
    </xf>
    <xf numFmtId="0" fontId="13" fillId="0" borderId="13" xfId="58" applyFont="1" applyFill="1" applyBorder="1" applyAlignment="1">
      <alignment horizontal="left" vertical="center"/>
      <protection/>
    </xf>
    <xf numFmtId="0" fontId="13" fillId="0" borderId="17" xfId="57" applyFont="1" applyFill="1" applyBorder="1" applyAlignment="1" applyProtection="1">
      <alignment horizontal="center" vertical="center"/>
      <protection/>
    </xf>
    <xf numFmtId="0" fontId="13" fillId="0" borderId="79" xfId="58" applyFont="1" applyFill="1" applyBorder="1" applyAlignment="1">
      <alignment horizontal="left" vertical="center"/>
      <protection/>
    </xf>
    <xf numFmtId="0" fontId="13" fillId="0" borderId="21" xfId="57" applyNumberFormat="1" applyFont="1" applyBorder="1" applyAlignment="1">
      <alignment horizontal="center" vertical="center" wrapText="1"/>
      <protection/>
    </xf>
    <xf numFmtId="165" fontId="13" fillId="0" borderId="21" xfId="57" applyNumberFormat="1" applyFont="1" applyFill="1" applyBorder="1" applyAlignment="1" applyProtection="1">
      <alignment horizontal="right" vertical="center"/>
      <protection/>
    </xf>
    <xf numFmtId="0" fontId="13" fillId="0" borderId="21" xfId="57" applyFont="1" applyFill="1" applyBorder="1" applyAlignment="1" applyProtection="1">
      <alignment horizontal="center" vertical="center"/>
      <protection/>
    </xf>
    <xf numFmtId="0" fontId="13" fillId="0" borderId="22" xfId="57" applyFont="1" applyFill="1" applyBorder="1" applyAlignment="1" applyProtection="1">
      <alignment horizontal="center" vertical="center"/>
      <protection/>
    </xf>
    <xf numFmtId="0" fontId="21" fillId="0" borderId="0" xfId="57" applyFont="1" applyAlignment="1">
      <alignment horizontal="left"/>
      <protection/>
    </xf>
    <xf numFmtId="0" fontId="13" fillId="34" borderId="0" xfId="57" applyFont="1" applyFill="1" applyAlignment="1">
      <alignment horizontal="left"/>
      <protection/>
    </xf>
    <xf numFmtId="0" fontId="13" fillId="36" borderId="0" xfId="57" applyFont="1" applyFill="1" applyAlignment="1">
      <alignment horizontal="left"/>
      <protection/>
    </xf>
    <xf numFmtId="0" fontId="17" fillId="0" borderId="0" xfId="57" applyFont="1" applyAlignment="1">
      <alignment horizontal="left"/>
      <protection/>
    </xf>
    <xf numFmtId="0" fontId="26" fillId="0" borderId="0" xfId="57" applyFont="1" applyAlignment="1">
      <alignment horizontal="left"/>
      <protection/>
    </xf>
    <xf numFmtId="10" fontId="26" fillId="0" borderId="89" xfId="57" applyNumberFormat="1" applyFont="1" applyBorder="1" applyAlignment="1">
      <alignment horizontal="left"/>
      <protection/>
    </xf>
    <xf numFmtId="0" fontId="26" fillId="0" borderId="90" xfId="57" applyFont="1" applyBorder="1">
      <alignment/>
      <protection/>
    </xf>
    <xf numFmtId="166" fontId="13" fillId="35" borderId="28" xfId="0" applyNumberFormat="1" applyFont="1" applyFill="1" applyBorder="1" applyAlignment="1">
      <alignment horizontal="center" vertical="center"/>
    </xf>
    <xf numFmtId="165" fontId="13" fillId="0" borderId="91" xfId="59" applyNumberFormat="1" applyFont="1" applyBorder="1">
      <alignment/>
      <protection/>
    </xf>
    <xf numFmtId="165" fontId="13" fillId="0" borderId="92" xfId="59" applyNumberFormat="1" applyFont="1" applyBorder="1">
      <alignment/>
      <protection/>
    </xf>
    <xf numFmtId="165" fontId="29" fillId="0" borderId="91" xfId="59" applyNumberFormat="1" applyFont="1" applyBorder="1">
      <alignment/>
      <protection/>
    </xf>
    <xf numFmtId="165" fontId="29" fillId="0" borderId="92" xfId="59" applyNumberFormat="1" applyFont="1" applyBorder="1">
      <alignment/>
      <protection/>
    </xf>
    <xf numFmtId="165" fontId="13" fillId="34" borderId="91" xfId="59" applyNumberFormat="1" applyFont="1" applyFill="1" applyBorder="1">
      <alignment/>
      <protection/>
    </xf>
    <xf numFmtId="165" fontId="13" fillId="34" borderId="92" xfId="59" applyNumberFormat="1" applyFont="1" applyFill="1" applyBorder="1">
      <alignment/>
      <protection/>
    </xf>
    <xf numFmtId="165" fontId="30" fillId="34" borderId="91" xfId="59" applyNumberFormat="1" applyFont="1" applyFill="1" applyBorder="1">
      <alignment/>
      <protection/>
    </xf>
    <xf numFmtId="165" fontId="30" fillId="34" borderId="92" xfId="59" applyNumberFormat="1" applyFont="1" applyFill="1" applyBorder="1">
      <alignment/>
      <protection/>
    </xf>
    <xf numFmtId="165" fontId="30" fillId="34" borderId="41" xfId="59" applyNumberFormat="1" applyFont="1" applyFill="1" applyBorder="1">
      <alignment/>
      <protection/>
    </xf>
    <xf numFmtId="0" fontId="13" fillId="0" borderId="92" xfId="59" applyFont="1" applyBorder="1">
      <alignment/>
      <protection/>
    </xf>
    <xf numFmtId="165" fontId="29" fillId="34" borderId="91" xfId="59" applyNumberFormat="1" applyFont="1" applyFill="1" applyBorder="1">
      <alignment/>
      <protection/>
    </xf>
    <xf numFmtId="165" fontId="29" fillId="34" borderId="92" xfId="59" applyNumberFormat="1" applyFont="1" applyFill="1" applyBorder="1">
      <alignment/>
      <protection/>
    </xf>
    <xf numFmtId="165" fontId="29" fillId="34" borderId="41" xfId="59" applyNumberFormat="1" applyFont="1" applyFill="1" applyBorder="1">
      <alignment/>
      <protection/>
    </xf>
    <xf numFmtId="0" fontId="13" fillId="0" borderId="91" xfId="59" applyFont="1" applyBorder="1">
      <alignment/>
      <protection/>
    </xf>
    <xf numFmtId="179" fontId="17" fillId="34" borderId="73" xfId="44" applyNumberFormat="1" applyFont="1" applyFill="1" applyBorder="1" applyAlignment="1">
      <alignment/>
    </xf>
    <xf numFmtId="0" fontId="13" fillId="0" borderId="0" xfId="57" applyFont="1" applyAlignment="1">
      <alignment horizontal="left" wrapText="1"/>
      <protection/>
    </xf>
    <xf numFmtId="0" fontId="30" fillId="0" borderId="0" xfId="57" applyFont="1" applyAlignment="1">
      <alignment wrapText="1"/>
      <protection/>
    </xf>
    <xf numFmtId="0" fontId="13" fillId="35" borderId="66" xfId="0" applyNumberFormat="1" applyFont="1" applyFill="1" applyBorder="1" applyAlignment="1">
      <alignment horizontal="left" vertical="center" wrapText="1"/>
    </xf>
    <xf numFmtId="0" fontId="13" fillId="35" borderId="30" xfId="0" applyNumberFormat="1" applyFont="1" applyFill="1" applyBorder="1" applyAlignment="1">
      <alignment horizontal="left" vertical="center" wrapText="1"/>
    </xf>
    <xf numFmtId="0" fontId="13" fillId="35" borderId="93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Alignment="1">
      <alignment horizontal="left" wrapText="1"/>
    </xf>
    <xf numFmtId="0" fontId="18" fillId="2" borderId="0" xfId="0" applyNumberFormat="1" applyFont="1" applyAlignment="1">
      <alignment horizontal="center" vertical="center"/>
    </xf>
    <xf numFmtId="0" fontId="17" fillId="34" borderId="94" xfId="0" applyNumberFormat="1" applyFont="1" applyFill="1" applyBorder="1" applyAlignment="1">
      <alignment horizontal="center" vertical="center"/>
    </xf>
    <xf numFmtId="0" fontId="17" fillId="34" borderId="95" xfId="0" applyNumberFormat="1" applyFont="1" applyFill="1" applyBorder="1" applyAlignment="1">
      <alignment horizontal="center" vertical="center"/>
    </xf>
    <xf numFmtId="0" fontId="17" fillId="34" borderId="96" xfId="0" applyNumberFormat="1" applyFont="1" applyFill="1" applyBorder="1" applyAlignment="1">
      <alignment horizontal="center" vertical="center"/>
    </xf>
    <xf numFmtId="4" fontId="17" fillId="34" borderId="97" xfId="0" applyNumberFormat="1" applyFont="1" applyFill="1" applyBorder="1" applyAlignment="1">
      <alignment horizontal="center" vertical="center"/>
    </xf>
    <xf numFmtId="4" fontId="17" fillId="34" borderId="92" xfId="0" applyNumberFormat="1" applyFont="1" applyFill="1" applyBorder="1" applyAlignment="1">
      <alignment horizontal="center" vertical="center"/>
    </xf>
    <xf numFmtId="0" fontId="17" fillId="34" borderId="98" xfId="0" applyNumberFormat="1" applyFont="1" applyFill="1" applyBorder="1" applyAlignment="1">
      <alignment horizontal="center" vertical="center"/>
    </xf>
    <xf numFmtId="0" fontId="17" fillId="34" borderId="99" xfId="0" applyNumberFormat="1" applyFont="1" applyFill="1" applyBorder="1" applyAlignment="1">
      <alignment horizontal="center" vertical="center"/>
    </xf>
    <xf numFmtId="0" fontId="17" fillId="34" borderId="100" xfId="0" applyNumberFormat="1" applyFont="1" applyFill="1" applyBorder="1" applyAlignment="1">
      <alignment horizontal="center" vertical="center"/>
    </xf>
    <xf numFmtId="0" fontId="17" fillId="34" borderId="101" xfId="0" applyNumberFormat="1" applyFont="1" applyFill="1" applyBorder="1" applyAlignment="1">
      <alignment horizontal="center" vertical="center"/>
    </xf>
    <xf numFmtId="0" fontId="17" fillId="34" borderId="0" xfId="0" applyNumberFormat="1" applyFont="1" applyFill="1" applyBorder="1" applyAlignment="1">
      <alignment horizontal="center" vertical="center"/>
    </xf>
    <xf numFmtId="0" fontId="17" fillId="34" borderId="102" xfId="0" applyNumberFormat="1" applyFont="1" applyFill="1" applyBorder="1" applyAlignment="1">
      <alignment horizontal="center" vertical="center"/>
    </xf>
    <xf numFmtId="0" fontId="17" fillId="34" borderId="103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center" vertical="center"/>
    </xf>
    <xf numFmtId="0" fontId="17" fillId="34" borderId="104" xfId="0" applyNumberFormat="1" applyFont="1" applyFill="1" applyBorder="1" applyAlignment="1">
      <alignment horizontal="center" vertical="center"/>
    </xf>
    <xf numFmtId="0" fontId="13" fillId="35" borderId="105" xfId="0" applyNumberFormat="1" applyFont="1" applyFill="1" applyBorder="1" applyAlignment="1">
      <alignment horizontal="left" vertical="center" wrapText="1"/>
    </xf>
    <xf numFmtId="0" fontId="13" fillId="35" borderId="106" xfId="0" applyNumberFormat="1" applyFont="1" applyFill="1" applyBorder="1" applyAlignment="1">
      <alignment horizontal="left" vertical="center" wrapText="1"/>
    </xf>
    <xf numFmtId="0" fontId="13" fillId="35" borderId="107" xfId="0" applyNumberFormat="1" applyFont="1" applyFill="1" applyBorder="1" applyAlignment="1">
      <alignment horizontal="left" vertical="center" wrapText="1"/>
    </xf>
    <xf numFmtId="0" fontId="17" fillId="34" borderId="12" xfId="0" applyNumberFormat="1" applyFont="1" applyFill="1" applyBorder="1" applyAlignment="1">
      <alignment horizontal="center" vertical="center" wrapText="1"/>
    </xf>
    <xf numFmtId="0" fontId="17" fillId="34" borderId="21" xfId="0" applyNumberFormat="1" applyFont="1" applyFill="1" applyBorder="1" applyAlignment="1">
      <alignment horizontal="center" vertical="center" wrapText="1"/>
    </xf>
    <xf numFmtId="0" fontId="17" fillId="34" borderId="108" xfId="0" applyNumberFormat="1" applyFont="1" applyFill="1" applyBorder="1" applyAlignment="1">
      <alignment horizontal="center" vertical="center" wrapText="1"/>
    </xf>
    <xf numFmtId="0" fontId="17" fillId="34" borderId="18" xfId="57" applyFont="1" applyFill="1" applyBorder="1" applyAlignment="1" applyProtection="1">
      <alignment horizontal="left" vertical="center" wrapText="1"/>
      <protection/>
    </xf>
    <xf numFmtId="0" fontId="17" fillId="34" borderId="109" xfId="57" applyFont="1" applyFill="1" applyBorder="1" applyAlignment="1" applyProtection="1">
      <alignment horizontal="left" vertical="center" wrapText="1"/>
      <protection/>
    </xf>
    <xf numFmtId="165" fontId="22" fillId="34" borderId="110" xfId="57" applyNumberFormat="1" applyFont="1" applyFill="1" applyBorder="1" applyAlignment="1" applyProtection="1">
      <alignment horizontal="center" wrapText="1"/>
      <protection/>
    </xf>
    <xf numFmtId="165" fontId="22" fillId="34" borderId="111" xfId="57" applyNumberFormat="1" applyFont="1" applyFill="1" applyBorder="1" applyAlignment="1" applyProtection="1">
      <alignment horizontal="center" wrapText="1"/>
      <protection/>
    </xf>
    <xf numFmtId="0" fontId="17" fillId="34" borderId="81" xfId="57" applyFont="1" applyFill="1" applyBorder="1" applyAlignment="1" applyProtection="1">
      <alignment horizontal="left" vertical="center" wrapText="1"/>
      <protection/>
    </xf>
    <xf numFmtId="0" fontId="17" fillId="34" borderId="112" xfId="57" applyFont="1" applyFill="1" applyBorder="1" applyAlignment="1" applyProtection="1">
      <alignment horizontal="left" vertical="center" wrapText="1"/>
      <protection/>
    </xf>
    <xf numFmtId="0" fontId="17" fillId="34" borderId="13" xfId="57" applyFont="1" applyFill="1" applyBorder="1" applyAlignment="1" applyProtection="1">
      <alignment horizontal="left" vertical="center" wrapText="1"/>
      <protection/>
    </xf>
    <xf numFmtId="0" fontId="17" fillId="34" borderId="12" xfId="57" applyFont="1" applyFill="1" applyBorder="1" applyAlignment="1" applyProtection="1">
      <alignment horizontal="left" vertical="center" wrapText="1"/>
      <protection/>
    </xf>
    <xf numFmtId="0" fontId="18" fillId="0" borderId="0" xfId="57" applyFont="1" applyBorder="1" applyAlignment="1" applyProtection="1">
      <alignment horizontal="center" vertical="center"/>
      <protection/>
    </xf>
    <xf numFmtId="0" fontId="32" fillId="0" borderId="0" xfId="57" applyFont="1" applyBorder="1" applyAlignment="1" applyProtection="1">
      <alignment horizontal="center" vertical="center"/>
      <protection/>
    </xf>
    <xf numFmtId="0" fontId="22" fillId="34" borderId="113" xfId="57" applyFont="1" applyFill="1" applyBorder="1" applyAlignment="1" applyProtection="1">
      <alignment horizontal="center" vertical="center" wrapText="1"/>
      <protection/>
    </xf>
    <xf numFmtId="0" fontId="22" fillId="34" borderId="13" xfId="57" applyFont="1" applyFill="1" applyBorder="1" applyAlignment="1" applyProtection="1">
      <alignment horizontal="center" vertical="center" wrapText="1"/>
      <protection/>
    </xf>
    <xf numFmtId="0" fontId="22" fillId="34" borderId="78" xfId="57" applyFont="1" applyFill="1" applyBorder="1" applyAlignment="1" applyProtection="1">
      <alignment horizontal="center" vertical="center" wrapText="1"/>
      <protection/>
    </xf>
    <xf numFmtId="0" fontId="22" fillId="34" borderId="108" xfId="57" applyFont="1" applyFill="1" applyBorder="1" applyAlignment="1" applyProtection="1">
      <alignment horizontal="center" vertical="center" wrapText="1"/>
      <protection/>
    </xf>
    <xf numFmtId="0" fontId="22" fillId="34" borderId="12" xfId="57" applyFont="1" applyFill="1" applyBorder="1" applyAlignment="1" applyProtection="1">
      <alignment horizontal="center" vertical="center" wrapText="1"/>
      <protection/>
    </xf>
    <xf numFmtId="0" fontId="22" fillId="34" borderId="21" xfId="57" applyFont="1" applyFill="1" applyBorder="1" applyAlignment="1" applyProtection="1">
      <alignment horizontal="center" vertical="center" wrapText="1"/>
      <protection/>
    </xf>
    <xf numFmtId="1" fontId="22" fillId="34" borderId="14" xfId="57" applyNumberFormat="1" applyFont="1" applyFill="1" applyBorder="1" applyAlignment="1" applyProtection="1">
      <alignment horizontal="center" vertical="center" wrapText="1"/>
      <protection/>
    </xf>
    <xf numFmtId="0" fontId="22" fillId="34" borderId="15" xfId="57" applyFont="1" applyFill="1" applyBorder="1" applyAlignment="1" applyProtection="1">
      <alignment horizontal="center" vertical="center" wrapText="1"/>
      <protection/>
    </xf>
    <xf numFmtId="0" fontId="22" fillId="34" borderId="11" xfId="57" applyFont="1" applyFill="1" applyBorder="1" applyAlignment="1" applyProtection="1">
      <alignment horizontal="center" vertical="center" wrapText="1"/>
      <protection/>
    </xf>
    <xf numFmtId="165" fontId="22" fillId="34" borderId="14" xfId="57" applyNumberFormat="1" applyFont="1" applyFill="1" applyBorder="1" applyAlignment="1" applyProtection="1">
      <alignment horizontal="center" wrapText="1"/>
      <protection/>
    </xf>
    <xf numFmtId="165" fontId="22" fillId="34" borderId="15" xfId="57" applyNumberFormat="1" applyFont="1" applyFill="1" applyBorder="1" applyAlignment="1" applyProtection="1">
      <alignment horizontal="center" wrapText="1"/>
      <protection/>
    </xf>
    <xf numFmtId="1" fontId="22" fillId="34" borderId="110" xfId="57" applyNumberFormat="1" applyFont="1" applyFill="1" applyBorder="1" applyAlignment="1" applyProtection="1">
      <alignment horizontal="center" vertical="center" wrapText="1"/>
      <protection/>
    </xf>
    <xf numFmtId="0" fontId="22" fillId="34" borderId="111" xfId="57" applyFont="1" applyFill="1" applyBorder="1" applyAlignment="1" applyProtection="1">
      <alignment horizontal="center" vertical="center" wrapText="1"/>
      <protection/>
    </xf>
    <xf numFmtId="0" fontId="22" fillId="34" borderId="77" xfId="57" applyFont="1" applyFill="1" applyBorder="1" applyAlignment="1" applyProtection="1">
      <alignment horizontal="center" vertical="center" wrapText="1"/>
      <protection/>
    </xf>
    <xf numFmtId="0" fontId="13" fillId="2" borderId="0" xfId="0" applyNumberFormat="1" applyFont="1" applyFill="1" applyAlignment="1">
      <alignment horizontal="left" wrapText="1"/>
    </xf>
    <xf numFmtId="0" fontId="18" fillId="0" borderId="0" xfId="57" applyFont="1" applyAlignment="1" applyProtection="1">
      <alignment horizontal="center" vertical="center"/>
      <protection/>
    </xf>
    <xf numFmtId="0" fontId="17" fillId="34" borderId="13" xfId="57" applyFont="1" applyFill="1" applyBorder="1" applyAlignment="1" applyProtection="1">
      <alignment horizontal="left" vertical="center"/>
      <protection/>
    </xf>
    <xf numFmtId="0" fontId="17" fillId="34" borderId="12" xfId="57" applyFont="1" applyFill="1" applyBorder="1" applyAlignment="1" applyProtection="1">
      <alignment horizontal="left" vertical="center"/>
      <protection/>
    </xf>
    <xf numFmtId="0" fontId="17" fillId="34" borderId="13" xfId="57" applyFont="1" applyFill="1" applyBorder="1" applyAlignment="1" applyProtection="1">
      <alignment vertical="center"/>
      <protection/>
    </xf>
    <xf numFmtId="0" fontId="17" fillId="34" borderId="12" xfId="57" applyFont="1" applyFill="1" applyBorder="1" applyAlignment="1" applyProtection="1">
      <alignment vertical="center"/>
      <protection/>
    </xf>
    <xf numFmtId="0" fontId="17" fillId="34" borderId="78" xfId="57" applyFont="1" applyFill="1" applyBorder="1" applyAlignment="1" applyProtection="1">
      <alignment horizontal="left" vertical="center"/>
      <protection/>
    </xf>
    <xf numFmtId="0" fontId="17" fillId="34" borderId="21" xfId="57" applyFont="1" applyFill="1" applyBorder="1" applyAlignment="1" applyProtection="1">
      <alignment horizontal="left" vertical="center"/>
      <protection/>
    </xf>
    <xf numFmtId="0" fontId="32" fillId="0" borderId="87" xfId="57" applyFont="1" applyBorder="1" applyAlignment="1" applyProtection="1">
      <alignment horizontal="center" vertical="center"/>
      <protection/>
    </xf>
    <xf numFmtId="0" fontId="18" fillId="0" borderId="87" xfId="57" applyFont="1" applyBorder="1" applyAlignment="1" applyProtection="1">
      <alignment horizontal="center" vertical="center"/>
      <protection/>
    </xf>
    <xf numFmtId="0" fontId="17" fillId="34" borderId="114" xfId="57" applyFont="1" applyFill="1" applyBorder="1" applyAlignment="1" applyProtection="1">
      <alignment horizontal="center" vertical="center" wrapText="1"/>
      <protection/>
    </xf>
    <xf numFmtId="0" fontId="17" fillId="34" borderId="115" xfId="57" applyFont="1" applyFill="1" applyBorder="1" applyAlignment="1" applyProtection="1">
      <alignment horizontal="center" vertical="center" wrapText="1"/>
      <protection/>
    </xf>
    <xf numFmtId="0" fontId="17" fillId="34" borderId="116" xfId="57" applyFont="1" applyFill="1" applyBorder="1" applyAlignment="1" applyProtection="1">
      <alignment horizontal="center" vertical="center" wrapText="1"/>
      <protection/>
    </xf>
    <xf numFmtId="0" fontId="18" fillId="0" borderId="0" xfId="57" applyFont="1" applyAlignment="1">
      <alignment horizontal="center" vertical="center"/>
      <protection/>
    </xf>
    <xf numFmtId="0" fontId="18" fillId="0" borderId="0" xfId="57" applyFont="1" applyBorder="1" applyAlignment="1">
      <alignment horizontal="center" vertical="center"/>
      <protection/>
    </xf>
    <xf numFmtId="0" fontId="17" fillId="34" borderId="25" xfId="57" applyFont="1" applyFill="1" applyBorder="1" applyAlignment="1">
      <alignment horizontal="center" vertical="center"/>
      <protection/>
    </xf>
    <xf numFmtId="0" fontId="17" fillId="34" borderId="0" xfId="57" applyFont="1" applyFill="1" applyBorder="1" applyAlignment="1">
      <alignment horizontal="center" vertical="center"/>
      <protection/>
    </xf>
    <xf numFmtId="0" fontId="17" fillId="34" borderId="26" xfId="57" applyFont="1" applyFill="1" applyBorder="1" applyAlignment="1">
      <alignment horizontal="center" vertical="center"/>
      <protection/>
    </xf>
    <xf numFmtId="0" fontId="32" fillId="0" borderId="0" xfId="57" applyFont="1" applyBorder="1" applyAlignment="1">
      <alignment horizontal="center" vertical="center"/>
      <protection/>
    </xf>
    <xf numFmtId="0" fontId="17" fillId="34" borderId="117" xfId="57" applyFont="1" applyFill="1" applyBorder="1" applyAlignment="1">
      <alignment horizontal="center" vertical="center" wrapText="1"/>
      <protection/>
    </xf>
    <xf numFmtId="0" fontId="17" fillId="34" borderId="118" xfId="57" applyFont="1" applyFill="1" applyBorder="1" applyAlignment="1">
      <alignment horizontal="center" vertical="center" wrapText="1"/>
      <protection/>
    </xf>
    <xf numFmtId="0" fontId="17" fillId="34" borderId="59" xfId="57" applyFont="1" applyFill="1" applyBorder="1" applyAlignment="1">
      <alignment horizontal="center" vertical="center"/>
      <protection/>
    </xf>
    <xf numFmtId="0" fontId="17" fillId="34" borderId="60" xfId="57" applyFont="1" applyFill="1" applyBorder="1" applyAlignment="1">
      <alignment horizontal="center" vertical="center"/>
      <protection/>
    </xf>
    <xf numFmtId="0" fontId="18" fillId="0" borderId="0" xfId="59" applyFont="1" applyAlignment="1">
      <alignment horizontal="center"/>
      <protection/>
    </xf>
    <xf numFmtId="0" fontId="32" fillId="0" borderId="0" xfId="59" applyFont="1" applyAlignment="1">
      <alignment horizontal="center"/>
      <protection/>
    </xf>
    <xf numFmtId="0" fontId="17" fillId="34" borderId="67" xfId="59" applyFont="1" applyFill="1" applyBorder="1" applyAlignment="1">
      <alignment horizontal="center" vertical="center"/>
      <protection/>
    </xf>
    <xf numFmtId="0" fontId="17" fillId="34" borderId="68" xfId="59" applyFont="1" applyFill="1" applyBorder="1" applyAlignment="1">
      <alignment horizontal="center" vertical="center"/>
      <protection/>
    </xf>
    <xf numFmtId="0" fontId="17" fillId="34" borderId="69" xfId="59" applyFont="1" applyFill="1" applyBorder="1" applyAlignment="1">
      <alignment horizontal="center" vertical="center"/>
      <protection/>
    </xf>
    <xf numFmtId="0" fontId="17" fillId="34" borderId="119" xfId="59" applyFont="1" applyFill="1" applyBorder="1" applyAlignment="1">
      <alignment horizontal="center" vertical="center"/>
      <protection/>
    </xf>
    <xf numFmtId="0" fontId="17" fillId="34" borderId="120" xfId="59" applyFont="1" applyFill="1" applyBorder="1" applyAlignment="1">
      <alignment horizontal="center" vertical="center"/>
      <protection/>
    </xf>
    <xf numFmtId="0" fontId="17" fillId="34" borderId="68" xfId="59" applyFont="1" applyFill="1" applyBorder="1" applyAlignment="1">
      <alignment horizontal="center"/>
      <protection/>
    </xf>
    <xf numFmtId="0" fontId="17" fillId="34" borderId="69" xfId="59" applyFont="1" applyFill="1" applyBorder="1" applyAlignment="1">
      <alignment horizontal="center"/>
      <protection/>
    </xf>
    <xf numFmtId="0" fontId="17" fillId="34" borderId="67" xfId="59" applyFont="1" applyFill="1" applyBorder="1" applyAlignment="1">
      <alignment horizontal="center"/>
      <protection/>
    </xf>
    <xf numFmtId="0" fontId="17" fillId="34" borderId="27" xfId="59" applyFont="1" applyFill="1" applyBorder="1" applyAlignment="1">
      <alignment horizontal="center"/>
      <protection/>
    </xf>
    <xf numFmtId="165" fontId="17" fillId="34" borderId="121" xfId="57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RT" xfId="57"/>
    <cellStyle name="Normal_Service Plan" xfId="58"/>
    <cellStyle name="Normal_TDP Financial Planning Tool v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b/>
        <i val="0"/>
        <color indexed="58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57"/>
        </patternFill>
      </fill>
    </dxf>
    <dxf>
      <font>
        <b/>
        <i val="0"/>
        <color rgb="FFFF0000"/>
      </font>
      <border/>
    </dxf>
    <dxf>
      <font>
        <b/>
        <i val="0"/>
        <color rgb="FF00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104775</xdr:rowOff>
    </xdr:from>
    <xdr:to>
      <xdr:col>9</xdr:col>
      <xdr:colOff>371475</xdr:colOff>
      <xdr:row>5</xdr:row>
      <xdr:rowOff>95250</xdr:rowOff>
    </xdr:to>
    <xdr:sp>
      <xdr:nvSpPr>
        <xdr:cNvPr id="1" name="AutoShape 284"/>
        <xdr:cNvSpPr>
          <a:spLocks/>
        </xdr:cNvSpPr>
      </xdr:nvSpPr>
      <xdr:spPr>
        <a:xfrm>
          <a:off x="1924050" y="104775"/>
          <a:ext cx="4495800" cy="866775"/>
        </a:xfrm>
        <a:prstGeom prst="wedgeRoundRectCallout">
          <a:avLst>
            <a:gd name="adj1" fmla="val -57574"/>
            <a:gd name="adj2" fmla="val 90657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Add/Update Revenues Sources Here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SheetLayoutView="100" zoomScalePageLayoutView="0" workbookViewId="0" topLeftCell="A1">
      <selection activeCell="C5" sqref="C5"/>
    </sheetView>
  </sheetViews>
  <sheetFormatPr defaultColWidth="8.88671875" defaultRowHeight="13.5" customHeight="1"/>
  <cols>
    <col min="1" max="1" width="1.1171875" style="1" customWidth="1"/>
    <col min="2" max="2" width="43.4453125" style="2" customWidth="1"/>
    <col min="3" max="3" width="12.21484375" style="34" customWidth="1"/>
    <col min="4" max="4" width="32.21484375" style="32" customWidth="1"/>
    <col min="5" max="5" width="2.3359375" style="2" hidden="1" customWidth="1"/>
    <col min="6" max="6" width="3.10546875" style="2" customWidth="1"/>
    <col min="7" max="7" width="11.10546875" style="2" bestFit="1" customWidth="1"/>
    <col min="8" max="8" width="2.77734375" style="2" customWidth="1"/>
    <col min="9" max="16384" width="8.88671875" style="2" customWidth="1"/>
  </cols>
  <sheetData>
    <row r="1" spans="2:8" ht="13.5" customHeight="1">
      <c r="B1" s="414" t="s">
        <v>234</v>
      </c>
      <c r="C1" s="414"/>
      <c r="D1" s="414"/>
      <c r="E1" s="414"/>
      <c r="F1" s="414"/>
      <c r="G1" s="29"/>
      <c r="H1" s="29"/>
    </row>
    <row r="2" spans="2:8" ht="18.75" customHeight="1" thickBot="1">
      <c r="B2" s="414" t="s">
        <v>94</v>
      </c>
      <c r="C2" s="414"/>
      <c r="D2" s="414"/>
      <c r="E2" s="414"/>
      <c r="F2" s="414"/>
      <c r="G2" s="29"/>
      <c r="H2" s="29"/>
    </row>
    <row r="3" spans="2:8" ht="10.5" customHeight="1" thickTop="1">
      <c r="B3" s="415" t="s">
        <v>93</v>
      </c>
      <c r="C3" s="418" t="s">
        <v>186</v>
      </c>
      <c r="D3" s="420" t="s">
        <v>65</v>
      </c>
      <c r="E3" s="421"/>
      <c r="F3" s="422"/>
      <c r="G3" s="29"/>
      <c r="H3" s="29"/>
    </row>
    <row r="4" spans="2:8" ht="8.25" customHeight="1">
      <c r="B4" s="416"/>
      <c r="C4" s="419"/>
      <c r="D4" s="423"/>
      <c r="E4" s="424"/>
      <c r="F4" s="425"/>
      <c r="G4" s="29"/>
      <c r="H4" s="29"/>
    </row>
    <row r="5" spans="2:8" ht="11.25" customHeight="1">
      <c r="B5" s="417"/>
      <c r="C5" s="312">
        <v>2007</v>
      </c>
      <c r="D5" s="426"/>
      <c r="E5" s="427"/>
      <c r="F5" s="428"/>
      <c r="G5" s="29"/>
      <c r="H5" s="29"/>
    </row>
    <row r="6" spans="2:8" ht="13.5" customHeight="1">
      <c r="B6" s="239" t="s">
        <v>68</v>
      </c>
      <c r="C6" s="392">
        <v>90</v>
      </c>
      <c r="D6" s="410" t="s">
        <v>32</v>
      </c>
      <c r="E6" s="411"/>
      <c r="F6" s="412"/>
      <c r="G6" s="29"/>
      <c r="H6" s="29"/>
    </row>
    <row r="7" spans="2:8" ht="13.5" customHeight="1">
      <c r="B7" s="239" t="s">
        <v>242</v>
      </c>
      <c r="C7" s="392">
        <v>3.71</v>
      </c>
      <c r="D7" s="410" t="s">
        <v>32</v>
      </c>
      <c r="E7" s="411"/>
      <c r="F7" s="412"/>
      <c r="G7" s="29"/>
      <c r="H7" s="29"/>
    </row>
    <row r="8" spans="2:8" ht="13.5" customHeight="1">
      <c r="B8" s="239" t="s">
        <v>243</v>
      </c>
      <c r="C8" s="240">
        <v>0</v>
      </c>
      <c r="D8" s="410" t="s">
        <v>32</v>
      </c>
      <c r="E8" s="411"/>
      <c r="F8" s="412"/>
      <c r="G8" s="29"/>
      <c r="H8" s="29"/>
    </row>
    <row r="9" spans="2:8" ht="13.5" customHeight="1">
      <c r="B9" s="239" t="s">
        <v>50</v>
      </c>
      <c r="C9" s="240">
        <v>0</v>
      </c>
      <c r="D9" s="410" t="s">
        <v>32</v>
      </c>
      <c r="E9" s="411"/>
      <c r="F9" s="412"/>
      <c r="G9" s="29"/>
      <c r="H9" s="29"/>
    </row>
    <row r="10" spans="2:8" ht="13.5" customHeight="1">
      <c r="B10" s="239" t="s">
        <v>244</v>
      </c>
      <c r="C10" s="240">
        <v>0</v>
      </c>
      <c r="D10" s="410" t="s">
        <v>32</v>
      </c>
      <c r="E10" s="411"/>
      <c r="F10" s="412"/>
      <c r="G10" s="29"/>
      <c r="H10" s="29"/>
    </row>
    <row r="11" spans="2:8" ht="13.5" customHeight="1">
      <c r="B11" s="239" t="s">
        <v>241</v>
      </c>
      <c r="C11" s="240">
        <v>0</v>
      </c>
      <c r="D11" s="410" t="s">
        <v>32</v>
      </c>
      <c r="E11" s="411"/>
      <c r="F11" s="412"/>
      <c r="G11" s="29"/>
      <c r="H11" s="29"/>
    </row>
    <row r="12" spans="2:8" ht="13.5" customHeight="1">
      <c r="B12" s="239" t="s">
        <v>245</v>
      </c>
      <c r="C12" s="240">
        <v>0</v>
      </c>
      <c r="D12" s="410" t="s">
        <v>32</v>
      </c>
      <c r="E12" s="411"/>
      <c r="F12" s="412"/>
      <c r="G12" s="29"/>
      <c r="H12" s="29"/>
    </row>
    <row r="13" spans="2:8" ht="13.5" customHeight="1">
      <c r="B13" s="239" t="s">
        <v>246</v>
      </c>
      <c r="C13" s="240">
        <v>0</v>
      </c>
      <c r="D13" s="410" t="s">
        <v>32</v>
      </c>
      <c r="E13" s="411"/>
      <c r="F13" s="412"/>
      <c r="G13" s="29"/>
      <c r="H13" s="29"/>
    </row>
    <row r="14" spans="2:8" ht="13.5" customHeight="1">
      <c r="B14" s="241" t="s">
        <v>66</v>
      </c>
      <c r="C14" s="242">
        <v>0.03</v>
      </c>
      <c r="D14" s="410" t="s">
        <v>32</v>
      </c>
      <c r="E14" s="411"/>
      <c r="F14" s="412"/>
      <c r="G14" s="29"/>
      <c r="H14" s="29"/>
    </row>
    <row r="15" spans="2:8" ht="13.5" customHeight="1" thickBot="1">
      <c r="B15" s="243" t="s">
        <v>67</v>
      </c>
      <c r="C15" s="244">
        <v>0.05</v>
      </c>
      <c r="D15" s="429" t="s">
        <v>32</v>
      </c>
      <c r="E15" s="430"/>
      <c r="F15" s="431"/>
      <c r="G15" s="29"/>
      <c r="H15" s="29"/>
    </row>
    <row r="16" spans="2:8" ht="13.5" customHeight="1" thickBot="1" thickTop="1">
      <c r="B16" s="333"/>
      <c r="C16" s="334"/>
      <c r="D16" s="3"/>
      <c r="E16" s="238"/>
      <c r="F16" s="238"/>
      <c r="G16" s="29"/>
      <c r="H16" s="29"/>
    </row>
    <row r="17" spans="2:4" ht="13.5" customHeight="1" thickTop="1">
      <c r="B17" s="245" t="s">
        <v>187</v>
      </c>
      <c r="C17" s="246">
        <v>2008</v>
      </c>
      <c r="D17" s="3"/>
    </row>
    <row r="18" spans="2:4" ht="13.5" customHeight="1" thickBot="1">
      <c r="B18" s="247" t="s">
        <v>188</v>
      </c>
      <c r="C18" s="248">
        <v>2009</v>
      </c>
      <c r="D18" s="3"/>
    </row>
    <row r="19" spans="2:4" ht="13.5" customHeight="1" thickTop="1">
      <c r="B19" s="31"/>
      <c r="C19" s="33"/>
      <c r="D19" s="3"/>
    </row>
    <row r="20" spans="2:4" ht="13.5" customHeight="1">
      <c r="B20" s="31"/>
      <c r="C20" s="33"/>
      <c r="D20" s="3"/>
    </row>
    <row r="21" spans="2:4" ht="13.5" customHeight="1">
      <c r="B21" s="31"/>
      <c r="C21" s="33"/>
      <c r="D21" s="3"/>
    </row>
    <row r="22" spans="2:4" ht="13.5" customHeight="1">
      <c r="B22" s="31"/>
      <c r="C22" s="33"/>
      <c r="D22" s="3"/>
    </row>
    <row r="23" spans="2:4" ht="13.5" customHeight="1">
      <c r="B23" s="31"/>
      <c r="C23" s="33"/>
      <c r="D23" s="3"/>
    </row>
    <row r="24" spans="2:4" ht="13.5" customHeight="1">
      <c r="B24" s="413"/>
      <c r="C24" s="413"/>
      <c r="D24" s="413"/>
    </row>
    <row r="25" spans="1:4" s="30" customFormat="1" ht="13.5" customHeight="1">
      <c r="A25" s="4"/>
      <c r="B25" s="413"/>
      <c r="C25" s="413"/>
      <c r="D25" s="413"/>
    </row>
    <row r="26" spans="1:4" s="30" customFormat="1" ht="13.5" customHeight="1">
      <c r="A26" s="4"/>
      <c r="B26" s="413"/>
      <c r="C26" s="413"/>
      <c r="D26" s="413"/>
    </row>
    <row r="27" spans="1:4" s="30" customFormat="1" ht="13.5" customHeight="1">
      <c r="A27" s="4"/>
      <c r="B27" s="413"/>
      <c r="C27" s="413"/>
      <c r="D27" s="413"/>
    </row>
    <row r="28" spans="1:4" s="30" customFormat="1" ht="13.5" customHeight="1">
      <c r="A28" s="4"/>
      <c r="B28" s="413"/>
      <c r="C28" s="413"/>
      <c r="D28" s="413"/>
    </row>
    <row r="29" spans="1:4" s="30" customFormat="1" ht="13.5" customHeight="1">
      <c r="A29" s="4"/>
      <c r="B29" s="413"/>
      <c r="C29" s="413"/>
      <c r="D29" s="413"/>
    </row>
    <row r="30" spans="1:4" s="30" customFormat="1" ht="13.5" customHeight="1">
      <c r="A30" s="4"/>
      <c r="B30" s="413"/>
      <c r="C30" s="413"/>
      <c r="D30" s="413"/>
    </row>
    <row r="31" spans="1:4" s="30" customFormat="1" ht="13.5" customHeight="1">
      <c r="A31" s="4"/>
      <c r="B31" s="413"/>
      <c r="C31" s="413"/>
      <c r="D31" s="413"/>
    </row>
    <row r="32" spans="1:4" s="30" customFormat="1" ht="13.5" customHeight="1">
      <c r="A32" s="4"/>
      <c r="B32" s="413"/>
      <c r="C32" s="413"/>
      <c r="D32" s="413"/>
    </row>
    <row r="33" spans="1:4" s="30" customFormat="1" ht="13.5" customHeight="1">
      <c r="A33" s="4"/>
      <c r="B33" s="413"/>
      <c r="C33" s="413"/>
      <c r="D33" s="413"/>
    </row>
    <row r="34" spans="1:4" s="30" customFormat="1" ht="13.5" customHeight="1">
      <c r="A34" s="4"/>
      <c r="B34" s="2"/>
      <c r="C34" s="34"/>
      <c r="D34" s="32"/>
    </row>
    <row r="35" spans="1:4" s="30" customFormat="1" ht="13.5" customHeight="1">
      <c r="A35" s="4"/>
      <c r="B35" s="2"/>
      <c r="C35" s="34"/>
      <c r="D35" s="32"/>
    </row>
    <row r="36" spans="1:4" s="30" customFormat="1" ht="13.5" customHeight="1">
      <c r="A36" s="4"/>
      <c r="B36" s="2"/>
      <c r="C36" s="34"/>
      <c r="D36" s="32"/>
    </row>
    <row r="37" spans="1:4" s="30" customFormat="1" ht="13.5" customHeight="1">
      <c r="A37" s="4"/>
      <c r="B37" s="2"/>
      <c r="C37" s="34"/>
      <c r="D37" s="32"/>
    </row>
    <row r="38" spans="1:4" s="30" customFormat="1" ht="13.5" customHeight="1">
      <c r="A38" s="4"/>
      <c r="B38" s="2"/>
      <c r="C38" s="34"/>
      <c r="D38" s="32"/>
    </row>
    <row r="39" spans="1:4" s="30" customFormat="1" ht="13.5" customHeight="1">
      <c r="A39" s="4"/>
      <c r="B39" s="2"/>
      <c r="C39" s="34"/>
      <c r="D39" s="32"/>
    </row>
  </sheetData>
  <sheetProtection/>
  <mergeCells count="25">
    <mergeCell ref="B33:D33"/>
    <mergeCell ref="B28:D28"/>
    <mergeCell ref="B29:D29"/>
    <mergeCell ref="B30:D30"/>
    <mergeCell ref="B31:D31"/>
    <mergeCell ref="B25:D25"/>
    <mergeCell ref="B26:D26"/>
    <mergeCell ref="B27:D27"/>
    <mergeCell ref="B32:D32"/>
    <mergeCell ref="B24:D24"/>
    <mergeCell ref="B1:F1"/>
    <mergeCell ref="B2:F2"/>
    <mergeCell ref="B3:B5"/>
    <mergeCell ref="C3:C4"/>
    <mergeCell ref="D3:F5"/>
    <mergeCell ref="D6:F6"/>
    <mergeCell ref="D8:F8"/>
    <mergeCell ref="D14:F14"/>
    <mergeCell ref="D15:F15"/>
    <mergeCell ref="D13:F13"/>
    <mergeCell ref="D10:F10"/>
    <mergeCell ref="D12:F12"/>
    <mergeCell ref="D7:F7"/>
    <mergeCell ref="D9:F9"/>
    <mergeCell ref="D11:F11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68"/>
  <sheetViews>
    <sheetView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0" sqref="R10"/>
    </sheetView>
  </sheetViews>
  <sheetFormatPr defaultColWidth="9.77734375" defaultRowHeight="15"/>
  <cols>
    <col min="1" max="1" width="1.2265625" style="48" customWidth="1"/>
    <col min="2" max="2" width="16.6640625" style="13" customWidth="1"/>
    <col min="3" max="3" width="35.3359375" style="27" customWidth="1"/>
    <col min="4" max="15" width="6.5546875" style="26" customWidth="1"/>
    <col min="16" max="17" width="5.21484375" style="26" customWidth="1"/>
    <col min="18" max="18" width="7.3359375" style="28" customWidth="1"/>
    <col min="19" max="16384" width="9.77734375" style="5" customWidth="1"/>
  </cols>
  <sheetData>
    <row r="1" spans="2:3" ht="14.25" customHeight="1">
      <c r="B1" s="408"/>
      <c r="C1" s="409"/>
    </row>
    <row r="2" spans="1:40" s="56" customFormat="1" ht="18.75" customHeight="1">
      <c r="A2" s="54"/>
      <c r="B2" s="443" t="s">
        <v>185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1:40" s="56" customFormat="1" ht="19.5" customHeight="1">
      <c r="A3" s="54"/>
      <c r="B3" s="443" t="s">
        <v>254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1:40" s="56" customFormat="1" ht="19.5" customHeight="1" thickBot="1">
      <c r="A4" s="54"/>
      <c r="B4" s="444" t="s">
        <v>224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</row>
    <row r="5" spans="1:40" s="60" customFormat="1" ht="20.25" customHeight="1">
      <c r="A5" s="58"/>
      <c r="B5" s="445" t="s">
        <v>253</v>
      </c>
      <c r="C5" s="448" t="s">
        <v>78</v>
      </c>
      <c r="D5" s="434" t="s">
        <v>60</v>
      </c>
      <c r="E5" s="434"/>
      <c r="F5" s="434"/>
      <c r="G5" s="434" t="s">
        <v>74</v>
      </c>
      <c r="H5" s="434"/>
      <c r="I5" s="434"/>
      <c r="J5" s="434" t="s">
        <v>31</v>
      </c>
      <c r="K5" s="434"/>
      <c r="L5" s="434"/>
      <c r="M5" s="434" t="s">
        <v>235</v>
      </c>
      <c r="N5" s="434"/>
      <c r="O5" s="434"/>
      <c r="P5" s="434" t="s">
        <v>61</v>
      </c>
      <c r="Q5" s="434" t="s">
        <v>47</v>
      </c>
      <c r="R5" s="437" t="str">
        <f>"Annual Operating Cost "&amp;""</f>
        <v>Annual Operating Cost </v>
      </c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</row>
    <row r="6" spans="1:40" s="60" customFormat="1" ht="24" customHeight="1">
      <c r="A6" s="58"/>
      <c r="B6" s="446"/>
      <c r="C6" s="449"/>
      <c r="D6" s="432" t="s">
        <v>62</v>
      </c>
      <c r="E6" s="432" t="s">
        <v>63</v>
      </c>
      <c r="F6" s="432" t="s">
        <v>64</v>
      </c>
      <c r="G6" s="432" t="s">
        <v>62</v>
      </c>
      <c r="H6" s="432" t="s">
        <v>63</v>
      </c>
      <c r="I6" s="432" t="s">
        <v>64</v>
      </c>
      <c r="J6" s="432" t="s">
        <v>62</v>
      </c>
      <c r="K6" s="432" t="s">
        <v>63</v>
      </c>
      <c r="L6" s="432" t="s">
        <v>64</v>
      </c>
      <c r="M6" s="432" t="s">
        <v>62</v>
      </c>
      <c r="N6" s="432" t="s">
        <v>63</v>
      </c>
      <c r="O6" s="432" t="s">
        <v>64</v>
      </c>
      <c r="P6" s="432"/>
      <c r="Q6" s="432"/>
      <c r="R6" s="438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59"/>
      <c r="AL6" s="59"/>
      <c r="AM6" s="59"/>
      <c r="AN6" s="59"/>
    </row>
    <row r="7" spans="1:40" s="64" customFormat="1" ht="13.5" customHeight="1" thickBot="1">
      <c r="A7" s="61"/>
      <c r="B7" s="447"/>
      <c r="C7" s="450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342">
        <f>Assumptions!C17</f>
        <v>2008</v>
      </c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63"/>
      <c r="AL7" s="63"/>
      <c r="AM7" s="63"/>
      <c r="AN7" s="63"/>
    </row>
    <row r="8" spans="1:40" s="259" customFormat="1" ht="12.75" customHeight="1">
      <c r="A8" s="257"/>
      <c r="B8" s="439" t="s">
        <v>248</v>
      </c>
      <c r="C8" s="440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343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258"/>
      <c r="AL8" s="258"/>
      <c r="AM8" s="258"/>
      <c r="AN8" s="258"/>
    </row>
    <row r="9" spans="1:18" s="72" customFormat="1" ht="12.75" customHeight="1">
      <c r="A9" s="65"/>
      <c r="B9" s="344" t="s">
        <v>34</v>
      </c>
      <c r="C9" s="66" t="s">
        <v>82</v>
      </c>
      <c r="D9" s="77">
        <v>60</v>
      </c>
      <c r="E9" s="77">
        <v>60</v>
      </c>
      <c r="F9" s="77">
        <v>60</v>
      </c>
      <c r="G9" s="68">
        <v>12</v>
      </c>
      <c r="H9" s="68">
        <v>10</v>
      </c>
      <c r="I9" s="68">
        <v>8</v>
      </c>
      <c r="J9" s="68">
        <v>0</v>
      </c>
      <c r="K9" s="68">
        <v>0</v>
      </c>
      <c r="L9" s="68">
        <v>0</v>
      </c>
      <c r="M9" s="68">
        <f>365-104</f>
        <v>261</v>
      </c>
      <c r="N9" s="68">
        <v>52</v>
      </c>
      <c r="O9" s="68">
        <v>52</v>
      </c>
      <c r="P9" s="69">
        <f>G9*M9+H9*N9+I9*O9</f>
        <v>4068</v>
      </c>
      <c r="Q9" s="69">
        <f>J9*M9+K9*N9+L9*O9</f>
        <v>0</v>
      </c>
      <c r="R9" s="345">
        <f>IF(P9&gt;0,P9*Assumptions!$C$6*(1+(Assumptions!$C$14)),Q9*Assumptions!$C$7*(1+(Assumptions!$C$14)))</f>
        <v>377103.60000000003</v>
      </c>
    </row>
    <row r="10" spans="1:18" s="72" customFormat="1" ht="12.75" customHeight="1">
      <c r="A10" s="65"/>
      <c r="B10" s="344" t="s">
        <v>35</v>
      </c>
      <c r="C10" s="66" t="s">
        <v>82</v>
      </c>
      <c r="D10" s="306">
        <v>0</v>
      </c>
      <c r="E10" s="306">
        <v>0</v>
      </c>
      <c r="F10" s="306">
        <v>0</v>
      </c>
      <c r="G10" s="306">
        <v>0</v>
      </c>
      <c r="H10" s="306">
        <v>0</v>
      </c>
      <c r="I10" s="306">
        <v>0</v>
      </c>
      <c r="J10" s="306">
        <v>0</v>
      </c>
      <c r="K10" s="306">
        <v>0</v>
      </c>
      <c r="L10" s="306">
        <v>0</v>
      </c>
      <c r="M10" s="306">
        <v>0</v>
      </c>
      <c r="N10" s="306">
        <v>0</v>
      </c>
      <c r="O10" s="306">
        <v>0</v>
      </c>
      <c r="P10" s="69">
        <f>G10*M10+H10*N10+I10*O10</f>
        <v>0</v>
      </c>
      <c r="Q10" s="69">
        <f>J10*M10+K10*N10+L10*O10</f>
        <v>0</v>
      </c>
      <c r="R10" s="345">
        <f>IF(P10&gt;0,P10*Assumptions!$C$6*(1+(Assumptions!$C$14)),Q10*Assumptions!$C$7*(1+(Assumptions!$C$14)))</f>
        <v>0</v>
      </c>
    </row>
    <row r="11" spans="1:18" s="72" customFormat="1" ht="12.75" customHeight="1">
      <c r="A11" s="65"/>
      <c r="B11" s="344" t="s">
        <v>23</v>
      </c>
      <c r="C11" s="66" t="s">
        <v>82</v>
      </c>
      <c r="D11" s="306">
        <v>0</v>
      </c>
      <c r="E11" s="306">
        <v>0</v>
      </c>
      <c r="F11" s="306">
        <v>0</v>
      </c>
      <c r="G11" s="306">
        <v>0</v>
      </c>
      <c r="H11" s="306">
        <v>0</v>
      </c>
      <c r="I11" s="306">
        <v>0</v>
      </c>
      <c r="J11" s="306">
        <v>0</v>
      </c>
      <c r="K11" s="306">
        <v>0</v>
      </c>
      <c r="L11" s="306">
        <v>0</v>
      </c>
      <c r="M11" s="306">
        <v>0</v>
      </c>
      <c r="N11" s="306">
        <v>0</v>
      </c>
      <c r="O11" s="306">
        <v>0</v>
      </c>
      <c r="P11" s="69">
        <f>G11*M11+H11*N11+I11*O11</f>
        <v>0</v>
      </c>
      <c r="Q11" s="69">
        <f>J11*M11+K11*N11+L11*O11</f>
        <v>0</v>
      </c>
      <c r="R11" s="345">
        <f>IF(P11&gt;0,P11*Assumptions!$C$6*(1+(Assumptions!$C$14)),Q11*Assumptions!$C$7*(1+(Assumptions!$C$14)))</f>
        <v>0</v>
      </c>
    </row>
    <row r="12" spans="1:18" s="72" customFormat="1" ht="12.75" customHeight="1">
      <c r="A12" s="65"/>
      <c r="B12" s="344" t="s">
        <v>24</v>
      </c>
      <c r="C12" s="66" t="s">
        <v>82</v>
      </c>
      <c r="D12" s="306">
        <v>0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0</v>
      </c>
      <c r="N12" s="306">
        <v>0</v>
      </c>
      <c r="O12" s="306">
        <v>0</v>
      </c>
      <c r="P12" s="69">
        <f>G12*M12+H12*N12+I12*O12</f>
        <v>0</v>
      </c>
      <c r="Q12" s="69">
        <f>J12*M12+K12*N12+L12*O12</f>
        <v>0</v>
      </c>
      <c r="R12" s="345">
        <f>IF(P12&gt;0,P12*Assumptions!$C$6*(1+(Assumptions!$C$14)),Q12*Assumptions!$C$7*(1+(Assumptions!$C$14)))</f>
        <v>0</v>
      </c>
    </row>
    <row r="13" spans="1:18" s="72" customFormat="1" ht="12.75" customHeight="1">
      <c r="A13" s="65"/>
      <c r="B13" s="344" t="s">
        <v>25</v>
      </c>
      <c r="C13" s="66" t="s">
        <v>82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v>0</v>
      </c>
      <c r="M13" s="306">
        <v>0</v>
      </c>
      <c r="N13" s="306">
        <v>0</v>
      </c>
      <c r="O13" s="306">
        <v>0</v>
      </c>
      <c r="P13" s="69">
        <f>G13*M13+H13*N13+I13*O13</f>
        <v>0</v>
      </c>
      <c r="Q13" s="69">
        <f>J13*M13+K13*N13+L13*O13</f>
        <v>0</v>
      </c>
      <c r="R13" s="345">
        <f>IF(P13&gt;0,P13*Assumptions!$C$6*(1+(Assumptions!$C$14)),Q13*Assumptions!$C$7*(1+(Assumptions!$C$14)))</f>
        <v>0</v>
      </c>
    </row>
    <row r="14" spans="1:18" s="72" customFormat="1" ht="12.75" customHeight="1">
      <c r="A14" s="65"/>
      <c r="B14" s="344" t="s">
        <v>26</v>
      </c>
      <c r="C14" s="66" t="s">
        <v>82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69">
        <f aca="true" t="shared" si="0" ref="P14:P58">G14*M14+H14*N14+I14*O14</f>
        <v>0</v>
      </c>
      <c r="Q14" s="69">
        <f aca="true" t="shared" si="1" ref="Q14:Q58">J14*M14+K14*N14+L14*O14</f>
        <v>0</v>
      </c>
      <c r="R14" s="345">
        <f>IF(P14&gt;0,P14*Assumptions!$C$6*(1+(Assumptions!$C$14)),Q14*Assumptions!$C$7*(1+(Assumptions!$C$14)))</f>
        <v>0</v>
      </c>
    </row>
    <row r="15" spans="1:18" s="72" customFormat="1" ht="12.75" customHeight="1">
      <c r="A15" s="65"/>
      <c r="B15" s="344" t="s">
        <v>27</v>
      </c>
      <c r="C15" s="66" t="s">
        <v>82</v>
      </c>
      <c r="D15" s="306">
        <v>0</v>
      </c>
      <c r="E15" s="306">
        <v>0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0</v>
      </c>
      <c r="N15" s="306">
        <v>0</v>
      </c>
      <c r="O15" s="306">
        <v>0</v>
      </c>
      <c r="P15" s="69">
        <f t="shared" si="0"/>
        <v>0</v>
      </c>
      <c r="Q15" s="69">
        <f t="shared" si="1"/>
        <v>0</v>
      </c>
      <c r="R15" s="345">
        <f>IF(P15&gt;0,P15*Assumptions!$C$6*(1+(Assumptions!$C$14)),Q15*Assumptions!$C$7*(1+(Assumptions!$C$14)))</f>
        <v>0</v>
      </c>
    </row>
    <row r="16" spans="1:18" s="72" customFormat="1" ht="12.75" customHeight="1">
      <c r="A16" s="65"/>
      <c r="B16" s="344" t="s">
        <v>28</v>
      </c>
      <c r="C16" s="66" t="s">
        <v>82</v>
      </c>
      <c r="D16" s="306">
        <v>0</v>
      </c>
      <c r="E16" s="306">
        <v>0</v>
      </c>
      <c r="F16" s="306">
        <v>0</v>
      </c>
      <c r="G16" s="306">
        <v>0</v>
      </c>
      <c r="H16" s="306">
        <v>0</v>
      </c>
      <c r="I16" s="306">
        <v>0</v>
      </c>
      <c r="J16" s="306">
        <v>0</v>
      </c>
      <c r="K16" s="306">
        <v>0</v>
      </c>
      <c r="L16" s="306">
        <v>0</v>
      </c>
      <c r="M16" s="306">
        <v>0</v>
      </c>
      <c r="N16" s="306">
        <v>0</v>
      </c>
      <c r="O16" s="306">
        <v>0</v>
      </c>
      <c r="P16" s="69">
        <f t="shared" si="0"/>
        <v>0</v>
      </c>
      <c r="Q16" s="69">
        <f t="shared" si="1"/>
        <v>0</v>
      </c>
      <c r="R16" s="345">
        <f>IF(P16&gt;0,P16*Assumptions!$C$6*(1+(Assumptions!$C$14)),Q16*Assumptions!$C$7*(1+(Assumptions!$C$14)))</f>
        <v>0</v>
      </c>
    </row>
    <row r="17" spans="1:18" s="72" customFormat="1" ht="12.75" customHeight="1">
      <c r="A17" s="65"/>
      <c r="B17" s="344" t="s">
        <v>29</v>
      </c>
      <c r="C17" s="66" t="s">
        <v>82</v>
      </c>
      <c r="D17" s="306">
        <v>0</v>
      </c>
      <c r="E17" s="306">
        <v>0</v>
      </c>
      <c r="F17" s="306">
        <v>0</v>
      </c>
      <c r="G17" s="306">
        <v>0</v>
      </c>
      <c r="H17" s="306">
        <v>0</v>
      </c>
      <c r="I17" s="306">
        <v>0</v>
      </c>
      <c r="J17" s="306">
        <v>0</v>
      </c>
      <c r="K17" s="306">
        <v>0</v>
      </c>
      <c r="L17" s="306">
        <v>0</v>
      </c>
      <c r="M17" s="306">
        <v>0</v>
      </c>
      <c r="N17" s="306">
        <v>0</v>
      </c>
      <c r="O17" s="306">
        <v>0</v>
      </c>
      <c r="P17" s="69">
        <f t="shared" si="0"/>
        <v>0</v>
      </c>
      <c r="Q17" s="69">
        <f t="shared" si="1"/>
        <v>0</v>
      </c>
      <c r="R17" s="345">
        <f>IF(P17&gt;0,P17*Assumptions!$C$6*(1+(Assumptions!$C$14)),Q17*Assumptions!$C$7*(1+(Assumptions!$C$14)))</f>
        <v>0</v>
      </c>
    </row>
    <row r="18" spans="1:18" s="72" customFormat="1" ht="12.75" customHeight="1">
      <c r="A18" s="65"/>
      <c r="B18" s="344" t="s">
        <v>30</v>
      </c>
      <c r="C18" s="66" t="s">
        <v>82</v>
      </c>
      <c r="D18" s="306">
        <v>0</v>
      </c>
      <c r="E18" s="306">
        <v>0</v>
      </c>
      <c r="F18" s="306">
        <v>0</v>
      </c>
      <c r="G18" s="306">
        <v>0</v>
      </c>
      <c r="H18" s="306">
        <v>0</v>
      </c>
      <c r="I18" s="306">
        <v>0</v>
      </c>
      <c r="J18" s="306">
        <v>0</v>
      </c>
      <c r="K18" s="306">
        <v>0</v>
      </c>
      <c r="L18" s="306">
        <v>0</v>
      </c>
      <c r="M18" s="306">
        <v>0</v>
      </c>
      <c r="N18" s="306">
        <v>0</v>
      </c>
      <c r="O18" s="306">
        <v>0</v>
      </c>
      <c r="P18" s="69">
        <f t="shared" si="0"/>
        <v>0</v>
      </c>
      <c r="Q18" s="69">
        <f t="shared" si="1"/>
        <v>0</v>
      </c>
      <c r="R18" s="345">
        <f>IF(P18&gt;0,P18*Assumptions!$C$6*(1+(Assumptions!$C$14)),Q18*Assumptions!$C$7*(1+(Assumptions!$C$14)))</f>
        <v>0</v>
      </c>
    </row>
    <row r="19" spans="1:18" s="72" customFormat="1" ht="12.75" customHeight="1">
      <c r="A19" s="65"/>
      <c r="B19" s="344" t="s">
        <v>105</v>
      </c>
      <c r="C19" s="66" t="s">
        <v>82</v>
      </c>
      <c r="D19" s="306">
        <v>0</v>
      </c>
      <c r="E19" s="306">
        <v>0</v>
      </c>
      <c r="F19" s="306">
        <v>0</v>
      </c>
      <c r="G19" s="306">
        <v>0</v>
      </c>
      <c r="H19" s="306">
        <v>0</v>
      </c>
      <c r="I19" s="306">
        <v>0</v>
      </c>
      <c r="J19" s="306">
        <v>0</v>
      </c>
      <c r="K19" s="306">
        <v>0</v>
      </c>
      <c r="L19" s="306">
        <v>0</v>
      </c>
      <c r="M19" s="306">
        <v>0</v>
      </c>
      <c r="N19" s="306">
        <v>0</v>
      </c>
      <c r="O19" s="306">
        <v>0</v>
      </c>
      <c r="P19" s="69">
        <f t="shared" si="0"/>
        <v>0</v>
      </c>
      <c r="Q19" s="69">
        <f t="shared" si="1"/>
        <v>0</v>
      </c>
      <c r="R19" s="345">
        <f>IF(P19&gt;0,P19*Assumptions!$C$6*(1+(Assumptions!$C$14)),Q19*Assumptions!$C$7*(1+(Assumptions!$C$14)))</f>
        <v>0</v>
      </c>
    </row>
    <row r="20" spans="1:18" s="72" customFormat="1" ht="12.75" customHeight="1">
      <c r="A20" s="65"/>
      <c r="B20" s="344" t="s">
        <v>106</v>
      </c>
      <c r="C20" s="66" t="s">
        <v>82</v>
      </c>
      <c r="D20" s="306">
        <v>0</v>
      </c>
      <c r="E20" s="306">
        <v>0</v>
      </c>
      <c r="F20" s="306">
        <v>0</v>
      </c>
      <c r="G20" s="306">
        <v>0</v>
      </c>
      <c r="H20" s="306">
        <v>0</v>
      </c>
      <c r="I20" s="306">
        <v>0</v>
      </c>
      <c r="J20" s="306">
        <v>0</v>
      </c>
      <c r="K20" s="306">
        <v>0</v>
      </c>
      <c r="L20" s="306">
        <v>0</v>
      </c>
      <c r="M20" s="306">
        <v>0</v>
      </c>
      <c r="N20" s="306">
        <v>0</v>
      </c>
      <c r="O20" s="306">
        <v>0</v>
      </c>
      <c r="P20" s="69">
        <f t="shared" si="0"/>
        <v>0</v>
      </c>
      <c r="Q20" s="69">
        <f t="shared" si="1"/>
        <v>0</v>
      </c>
      <c r="R20" s="345">
        <f>IF(P20&gt;0,P20*Assumptions!$C$6*(1+(Assumptions!$C$14)),Q20*Assumptions!$C$7*(1+(Assumptions!$C$14)))</f>
        <v>0</v>
      </c>
    </row>
    <row r="21" spans="1:18" s="72" customFormat="1" ht="12.75" customHeight="1">
      <c r="A21" s="65"/>
      <c r="B21" s="344" t="s">
        <v>107</v>
      </c>
      <c r="C21" s="66" t="s">
        <v>82</v>
      </c>
      <c r="D21" s="306">
        <v>0</v>
      </c>
      <c r="E21" s="306">
        <v>0</v>
      </c>
      <c r="F21" s="306">
        <v>0</v>
      </c>
      <c r="G21" s="306">
        <v>0</v>
      </c>
      <c r="H21" s="306">
        <v>0</v>
      </c>
      <c r="I21" s="306">
        <v>0</v>
      </c>
      <c r="J21" s="306">
        <v>0</v>
      </c>
      <c r="K21" s="306">
        <v>0</v>
      </c>
      <c r="L21" s="306">
        <v>0</v>
      </c>
      <c r="M21" s="306">
        <v>0</v>
      </c>
      <c r="N21" s="306">
        <v>0</v>
      </c>
      <c r="O21" s="306">
        <v>0</v>
      </c>
      <c r="P21" s="69">
        <f t="shared" si="0"/>
        <v>0</v>
      </c>
      <c r="Q21" s="69">
        <f t="shared" si="1"/>
        <v>0</v>
      </c>
      <c r="R21" s="345">
        <f>IF(P21&gt;0,P21*Assumptions!$C$6*(1+(Assumptions!$C$14)),Q21*Assumptions!$C$7*(1+(Assumptions!$C$14)))</f>
        <v>0</v>
      </c>
    </row>
    <row r="22" spans="1:18" s="72" customFormat="1" ht="12.75" customHeight="1">
      <c r="A22" s="65"/>
      <c r="B22" s="344" t="s">
        <v>108</v>
      </c>
      <c r="C22" s="66" t="s">
        <v>82</v>
      </c>
      <c r="D22" s="306">
        <v>0</v>
      </c>
      <c r="E22" s="306">
        <v>0</v>
      </c>
      <c r="F22" s="306">
        <v>0</v>
      </c>
      <c r="G22" s="306">
        <v>0</v>
      </c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>
        <v>0</v>
      </c>
      <c r="N22" s="306">
        <v>0</v>
      </c>
      <c r="O22" s="306">
        <v>0</v>
      </c>
      <c r="P22" s="69">
        <f t="shared" si="0"/>
        <v>0</v>
      </c>
      <c r="Q22" s="69">
        <f t="shared" si="1"/>
        <v>0</v>
      </c>
      <c r="R22" s="345">
        <f>IF(P22&gt;0,P22*Assumptions!$C$6*(1+(Assumptions!$C$14)),Q22*Assumptions!$C$7*(1+(Assumptions!$C$14)))</f>
        <v>0</v>
      </c>
    </row>
    <row r="23" spans="1:18" s="72" customFormat="1" ht="12.75" customHeight="1">
      <c r="A23" s="65"/>
      <c r="B23" s="344" t="s">
        <v>109</v>
      </c>
      <c r="C23" s="66" t="s">
        <v>82</v>
      </c>
      <c r="D23" s="306">
        <v>0</v>
      </c>
      <c r="E23" s="306">
        <v>0</v>
      </c>
      <c r="F23" s="306">
        <v>0</v>
      </c>
      <c r="G23" s="306">
        <v>0</v>
      </c>
      <c r="H23" s="306">
        <v>0</v>
      </c>
      <c r="I23" s="306">
        <v>0</v>
      </c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6">
        <v>0</v>
      </c>
      <c r="P23" s="69">
        <f t="shared" si="0"/>
        <v>0</v>
      </c>
      <c r="Q23" s="69">
        <f t="shared" si="1"/>
        <v>0</v>
      </c>
      <c r="R23" s="345">
        <f>IF(P23&gt;0,P23*Assumptions!$C$6*(1+(Assumptions!$C$14)),Q23*Assumptions!$C$7*(1+(Assumptions!$C$14)))</f>
        <v>0</v>
      </c>
    </row>
    <row r="24" spans="1:18" s="72" customFormat="1" ht="12.75" customHeight="1">
      <c r="A24" s="65"/>
      <c r="B24" s="344" t="s">
        <v>110</v>
      </c>
      <c r="C24" s="66" t="s">
        <v>82</v>
      </c>
      <c r="D24" s="306">
        <v>0</v>
      </c>
      <c r="E24" s="306">
        <v>0</v>
      </c>
      <c r="F24" s="306">
        <v>0</v>
      </c>
      <c r="G24" s="306">
        <v>0</v>
      </c>
      <c r="H24" s="306">
        <v>0</v>
      </c>
      <c r="I24" s="306">
        <v>0</v>
      </c>
      <c r="J24" s="306">
        <v>0</v>
      </c>
      <c r="K24" s="306">
        <v>0</v>
      </c>
      <c r="L24" s="306">
        <v>0</v>
      </c>
      <c r="M24" s="306">
        <v>0</v>
      </c>
      <c r="N24" s="306">
        <v>0</v>
      </c>
      <c r="O24" s="306">
        <v>0</v>
      </c>
      <c r="P24" s="69">
        <f t="shared" si="0"/>
        <v>0</v>
      </c>
      <c r="Q24" s="69">
        <f t="shared" si="1"/>
        <v>0</v>
      </c>
      <c r="R24" s="345">
        <f>IF(P24&gt;0,P24*Assumptions!$C$6*(1+(Assumptions!$C$14)),Q24*Assumptions!$C$7*(1+(Assumptions!$C$14)))</f>
        <v>0</v>
      </c>
    </row>
    <row r="25" spans="1:18" s="72" customFormat="1" ht="12.75" customHeight="1">
      <c r="A25" s="65"/>
      <c r="B25" s="344" t="s">
        <v>111</v>
      </c>
      <c r="C25" s="66" t="s">
        <v>82</v>
      </c>
      <c r="D25" s="306">
        <v>0</v>
      </c>
      <c r="E25" s="306">
        <v>0</v>
      </c>
      <c r="F25" s="306">
        <v>0</v>
      </c>
      <c r="G25" s="306">
        <v>0</v>
      </c>
      <c r="H25" s="306">
        <v>0</v>
      </c>
      <c r="I25" s="306">
        <v>0</v>
      </c>
      <c r="J25" s="306">
        <v>0</v>
      </c>
      <c r="K25" s="306">
        <v>0</v>
      </c>
      <c r="L25" s="306">
        <v>0</v>
      </c>
      <c r="M25" s="306">
        <v>0</v>
      </c>
      <c r="N25" s="306">
        <v>0</v>
      </c>
      <c r="O25" s="306">
        <v>0</v>
      </c>
      <c r="P25" s="69">
        <f t="shared" si="0"/>
        <v>0</v>
      </c>
      <c r="Q25" s="69">
        <f t="shared" si="1"/>
        <v>0</v>
      </c>
      <c r="R25" s="345">
        <f>IF(P25&gt;0,P25*Assumptions!$C$6*(1+(Assumptions!$C$14)),Q25*Assumptions!$C$7*(1+(Assumptions!$C$14)))</f>
        <v>0</v>
      </c>
    </row>
    <row r="26" spans="1:18" s="72" customFormat="1" ht="12.75" customHeight="1">
      <c r="A26" s="65"/>
      <c r="B26" s="344" t="s">
        <v>112</v>
      </c>
      <c r="C26" s="66" t="s">
        <v>82</v>
      </c>
      <c r="D26" s="306">
        <v>0</v>
      </c>
      <c r="E26" s="306">
        <v>0</v>
      </c>
      <c r="F26" s="306">
        <v>0</v>
      </c>
      <c r="G26" s="306">
        <v>0</v>
      </c>
      <c r="H26" s="306">
        <v>0</v>
      </c>
      <c r="I26" s="306">
        <v>0</v>
      </c>
      <c r="J26" s="306">
        <v>0</v>
      </c>
      <c r="K26" s="306">
        <v>0</v>
      </c>
      <c r="L26" s="306">
        <v>0</v>
      </c>
      <c r="M26" s="306">
        <v>0</v>
      </c>
      <c r="N26" s="306">
        <v>0</v>
      </c>
      <c r="O26" s="306">
        <v>0</v>
      </c>
      <c r="P26" s="69">
        <f t="shared" si="0"/>
        <v>0</v>
      </c>
      <c r="Q26" s="69">
        <f t="shared" si="1"/>
        <v>0</v>
      </c>
      <c r="R26" s="345">
        <f>IF(P26&gt;0,P26*Assumptions!$C$6*(1+(Assumptions!$C$14)),Q26*Assumptions!$C$7*(1+(Assumptions!$C$14)))</f>
        <v>0</v>
      </c>
    </row>
    <row r="27" spans="1:18" s="72" customFormat="1" ht="12.75" customHeight="1">
      <c r="A27" s="65"/>
      <c r="B27" s="344" t="s">
        <v>113</v>
      </c>
      <c r="C27" s="66" t="s">
        <v>82</v>
      </c>
      <c r="D27" s="306">
        <v>0</v>
      </c>
      <c r="E27" s="306">
        <v>0</v>
      </c>
      <c r="F27" s="306">
        <v>0</v>
      </c>
      <c r="G27" s="306">
        <v>0</v>
      </c>
      <c r="H27" s="306">
        <v>0</v>
      </c>
      <c r="I27" s="306">
        <v>0</v>
      </c>
      <c r="J27" s="306">
        <v>0</v>
      </c>
      <c r="K27" s="306">
        <v>0</v>
      </c>
      <c r="L27" s="306">
        <v>0</v>
      </c>
      <c r="M27" s="306">
        <v>0</v>
      </c>
      <c r="N27" s="306">
        <v>0</v>
      </c>
      <c r="O27" s="306">
        <v>0</v>
      </c>
      <c r="P27" s="69">
        <f t="shared" si="0"/>
        <v>0</v>
      </c>
      <c r="Q27" s="69">
        <f t="shared" si="1"/>
        <v>0</v>
      </c>
      <c r="R27" s="345">
        <f>IF(P27&gt;0,P27*Assumptions!$C$6*(1+(Assumptions!$C$14)),Q27*Assumptions!$C$7*(1+(Assumptions!$C$14)))</f>
        <v>0</v>
      </c>
    </row>
    <row r="28" spans="1:18" s="72" customFormat="1" ht="12.75" customHeight="1">
      <c r="A28" s="65"/>
      <c r="B28" s="344" t="s">
        <v>114</v>
      </c>
      <c r="C28" s="66" t="s">
        <v>82</v>
      </c>
      <c r="D28" s="306">
        <v>0</v>
      </c>
      <c r="E28" s="306">
        <v>0</v>
      </c>
      <c r="F28" s="306">
        <v>0</v>
      </c>
      <c r="G28" s="306">
        <v>0</v>
      </c>
      <c r="H28" s="306">
        <v>0</v>
      </c>
      <c r="I28" s="306">
        <v>0</v>
      </c>
      <c r="J28" s="306">
        <v>0</v>
      </c>
      <c r="K28" s="306">
        <v>0</v>
      </c>
      <c r="L28" s="306">
        <v>0</v>
      </c>
      <c r="M28" s="306">
        <v>0</v>
      </c>
      <c r="N28" s="306">
        <v>0</v>
      </c>
      <c r="O28" s="306">
        <v>0</v>
      </c>
      <c r="P28" s="69">
        <f t="shared" si="0"/>
        <v>0</v>
      </c>
      <c r="Q28" s="69">
        <f t="shared" si="1"/>
        <v>0</v>
      </c>
      <c r="R28" s="345">
        <f>IF(P28&gt;0,P28*Assumptions!$C$6*(1+(Assumptions!$C$14)),Q28*Assumptions!$C$7*(1+(Assumptions!$C$14)))</f>
        <v>0</v>
      </c>
    </row>
    <row r="29" spans="1:18" s="72" customFormat="1" ht="12.75" customHeight="1">
      <c r="A29" s="65"/>
      <c r="B29" s="344" t="s">
        <v>115</v>
      </c>
      <c r="C29" s="66" t="s">
        <v>82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0</v>
      </c>
      <c r="L29" s="306">
        <v>0</v>
      </c>
      <c r="M29" s="306">
        <v>0</v>
      </c>
      <c r="N29" s="306">
        <v>0</v>
      </c>
      <c r="O29" s="306">
        <v>0</v>
      </c>
      <c r="P29" s="69">
        <f t="shared" si="0"/>
        <v>0</v>
      </c>
      <c r="Q29" s="69">
        <f t="shared" si="1"/>
        <v>0</v>
      </c>
      <c r="R29" s="345">
        <f>IF(P29&gt;0,P29*Assumptions!$C$6*(1+(Assumptions!$C$14)),Q29*Assumptions!$C$7*(1+(Assumptions!$C$14)))</f>
        <v>0</v>
      </c>
    </row>
    <row r="30" spans="1:18" s="72" customFormat="1" ht="12.75" customHeight="1">
      <c r="A30" s="65"/>
      <c r="B30" s="344" t="s">
        <v>116</v>
      </c>
      <c r="C30" s="66" t="s">
        <v>191</v>
      </c>
      <c r="D30" s="306">
        <v>0</v>
      </c>
      <c r="E30" s="306">
        <v>0</v>
      </c>
      <c r="F30" s="306">
        <v>0</v>
      </c>
      <c r="G30" s="306">
        <v>0</v>
      </c>
      <c r="H30" s="306">
        <v>0</v>
      </c>
      <c r="I30" s="306">
        <v>0</v>
      </c>
      <c r="J30" s="306">
        <v>0</v>
      </c>
      <c r="K30" s="306">
        <v>0</v>
      </c>
      <c r="L30" s="306">
        <v>0</v>
      </c>
      <c r="M30" s="306">
        <v>0</v>
      </c>
      <c r="N30" s="306">
        <v>0</v>
      </c>
      <c r="O30" s="306">
        <v>0</v>
      </c>
      <c r="P30" s="69">
        <f t="shared" si="0"/>
        <v>0</v>
      </c>
      <c r="Q30" s="69">
        <f t="shared" si="1"/>
        <v>0</v>
      </c>
      <c r="R30" s="345">
        <f>IF(P30&gt;0,P30*Assumptions!$C$6*(1+(Assumptions!$C$14)),Q30*Assumptions!$C$7*(1+(Assumptions!$C$14)))</f>
        <v>0</v>
      </c>
    </row>
    <row r="31" spans="1:18" s="72" customFormat="1" ht="12.75" customHeight="1">
      <c r="A31" s="65"/>
      <c r="B31" s="344" t="s">
        <v>117</v>
      </c>
      <c r="C31" s="66" t="s">
        <v>82</v>
      </c>
      <c r="D31" s="306">
        <v>0</v>
      </c>
      <c r="E31" s="306">
        <v>0</v>
      </c>
      <c r="F31" s="306">
        <v>0</v>
      </c>
      <c r="G31" s="306">
        <v>0</v>
      </c>
      <c r="H31" s="306">
        <v>0</v>
      </c>
      <c r="I31" s="306">
        <v>0</v>
      </c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6">
        <v>0</v>
      </c>
      <c r="P31" s="69">
        <f t="shared" si="0"/>
        <v>0</v>
      </c>
      <c r="Q31" s="69">
        <f t="shared" si="1"/>
        <v>0</v>
      </c>
      <c r="R31" s="345">
        <f>IF(P31&gt;0,P31*Assumptions!$C$6*(1+(Assumptions!$C$14)),Q31*Assumptions!$C$7*(1+(Assumptions!$C$14)))</f>
        <v>0</v>
      </c>
    </row>
    <row r="32" spans="1:18" s="72" customFormat="1" ht="12.75" customHeight="1">
      <c r="A32" s="65"/>
      <c r="B32" s="344" t="s">
        <v>118</v>
      </c>
      <c r="C32" s="66" t="s">
        <v>191</v>
      </c>
      <c r="D32" s="306">
        <v>0</v>
      </c>
      <c r="E32" s="306">
        <v>0</v>
      </c>
      <c r="F32" s="306">
        <v>0</v>
      </c>
      <c r="G32" s="306">
        <v>0</v>
      </c>
      <c r="H32" s="306">
        <v>0</v>
      </c>
      <c r="I32" s="306">
        <v>0</v>
      </c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6">
        <v>0</v>
      </c>
      <c r="P32" s="69">
        <f t="shared" si="0"/>
        <v>0</v>
      </c>
      <c r="Q32" s="69">
        <f t="shared" si="1"/>
        <v>0</v>
      </c>
      <c r="R32" s="345">
        <f>IF(P32&gt;0,P32*Assumptions!$C$6*(1+(Assumptions!$C$14)),Q32*Assumptions!$C$7*(1+(Assumptions!$C$14)))</f>
        <v>0</v>
      </c>
    </row>
    <row r="33" spans="1:18" s="72" customFormat="1" ht="12.75" customHeight="1">
      <c r="A33" s="65"/>
      <c r="B33" s="344" t="s">
        <v>119</v>
      </c>
      <c r="C33" s="66" t="s">
        <v>82</v>
      </c>
      <c r="D33" s="306">
        <v>0</v>
      </c>
      <c r="E33" s="306">
        <v>0</v>
      </c>
      <c r="F33" s="306">
        <v>0</v>
      </c>
      <c r="G33" s="306">
        <v>0</v>
      </c>
      <c r="H33" s="306">
        <v>0</v>
      </c>
      <c r="I33" s="306">
        <v>0</v>
      </c>
      <c r="J33" s="306">
        <v>0</v>
      </c>
      <c r="K33" s="306">
        <v>0</v>
      </c>
      <c r="L33" s="306">
        <v>0</v>
      </c>
      <c r="M33" s="306">
        <v>0</v>
      </c>
      <c r="N33" s="306">
        <v>0</v>
      </c>
      <c r="O33" s="306">
        <v>0</v>
      </c>
      <c r="P33" s="69">
        <f t="shared" si="0"/>
        <v>0</v>
      </c>
      <c r="Q33" s="69">
        <f t="shared" si="1"/>
        <v>0</v>
      </c>
      <c r="R33" s="345">
        <f>IF(P33&gt;0,P33*Assumptions!$C$6*(1+(Assumptions!$C$14)),Q33*Assumptions!$C$7*(1+(Assumptions!$C$14)))</f>
        <v>0</v>
      </c>
    </row>
    <row r="34" spans="1:18" s="72" customFormat="1" ht="12.75" customHeight="1">
      <c r="A34" s="65"/>
      <c r="B34" s="344" t="s">
        <v>120</v>
      </c>
      <c r="C34" s="66" t="s">
        <v>82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69">
        <f t="shared" si="0"/>
        <v>0</v>
      </c>
      <c r="Q34" s="69">
        <f t="shared" si="1"/>
        <v>0</v>
      </c>
      <c r="R34" s="345">
        <f>IF(P34&gt;0,P34*Assumptions!$C$6*(1+(Assumptions!$C$14)),Q34*Assumptions!$C$7*(1+(Assumptions!$C$14)))</f>
        <v>0</v>
      </c>
    </row>
    <row r="35" spans="1:18" s="72" customFormat="1" ht="12.75" customHeight="1">
      <c r="A35" s="65"/>
      <c r="B35" s="344" t="s">
        <v>121</v>
      </c>
      <c r="C35" s="66" t="s">
        <v>82</v>
      </c>
      <c r="D35" s="306">
        <v>0</v>
      </c>
      <c r="E35" s="306">
        <v>0</v>
      </c>
      <c r="F35" s="306">
        <v>0</v>
      </c>
      <c r="G35" s="306">
        <v>0</v>
      </c>
      <c r="H35" s="306">
        <v>0</v>
      </c>
      <c r="I35" s="306">
        <v>0</v>
      </c>
      <c r="J35" s="306">
        <v>0</v>
      </c>
      <c r="K35" s="306">
        <v>0</v>
      </c>
      <c r="L35" s="306">
        <v>0</v>
      </c>
      <c r="M35" s="306">
        <v>0</v>
      </c>
      <c r="N35" s="306">
        <v>0</v>
      </c>
      <c r="O35" s="306">
        <v>0</v>
      </c>
      <c r="P35" s="69">
        <f t="shared" si="0"/>
        <v>0</v>
      </c>
      <c r="Q35" s="69">
        <f t="shared" si="1"/>
        <v>0</v>
      </c>
      <c r="R35" s="345">
        <f>IF(P35&gt;0,P35*Assumptions!$C$6*(1+(Assumptions!$C$14)),Q35*Assumptions!$C$7*(1+(Assumptions!$C$14)))</f>
        <v>0</v>
      </c>
    </row>
    <row r="36" spans="1:18" s="72" customFormat="1" ht="12.75" customHeight="1">
      <c r="A36" s="65"/>
      <c r="B36" s="344" t="s">
        <v>122</v>
      </c>
      <c r="C36" s="66" t="s">
        <v>82</v>
      </c>
      <c r="D36" s="306">
        <v>0</v>
      </c>
      <c r="E36" s="306">
        <v>0</v>
      </c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69">
        <f t="shared" si="0"/>
        <v>0</v>
      </c>
      <c r="Q36" s="69">
        <f t="shared" si="1"/>
        <v>0</v>
      </c>
      <c r="R36" s="345">
        <f>IF(P36&gt;0,P36*Assumptions!$C$6*(1+(Assumptions!$C$14)),Q36*Assumptions!$C$7*(1+(Assumptions!$C$14)))</f>
        <v>0</v>
      </c>
    </row>
    <row r="37" spans="1:18" s="72" customFormat="1" ht="12.75" customHeight="1">
      <c r="A37" s="65"/>
      <c r="B37" s="344" t="s">
        <v>123</v>
      </c>
      <c r="C37" s="66" t="s">
        <v>82</v>
      </c>
      <c r="D37" s="306">
        <v>0</v>
      </c>
      <c r="E37" s="306">
        <v>0</v>
      </c>
      <c r="F37" s="306">
        <v>0</v>
      </c>
      <c r="G37" s="306">
        <v>0</v>
      </c>
      <c r="H37" s="306">
        <v>0</v>
      </c>
      <c r="I37" s="306">
        <v>0</v>
      </c>
      <c r="J37" s="306">
        <v>0</v>
      </c>
      <c r="K37" s="306">
        <v>0</v>
      </c>
      <c r="L37" s="306">
        <v>0</v>
      </c>
      <c r="M37" s="306">
        <v>0</v>
      </c>
      <c r="N37" s="306">
        <v>0</v>
      </c>
      <c r="O37" s="306">
        <v>0</v>
      </c>
      <c r="P37" s="69">
        <f t="shared" si="0"/>
        <v>0</v>
      </c>
      <c r="Q37" s="69">
        <f t="shared" si="1"/>
        <v>0</v>
      </c>
      <c r="R37" s="345">
        <f>IF(P37&gt;0,P37*Assumptions!$C$6*(1+(Assumptions!$C$14)),Q37*Assumptions!$C$7*(1+(Assumptions!$C$14)))</f>
        <v>0</v>
      </c>
    </row>
    <row r="38" spans="1:18" s="72" customFormat="1" ht="12.75" customHeight="1">
      <c r="A38" s="65"/>
      <c r="B38" s="344" t="s">
        <v>124</v>
      </c>
      <c r="C38" s="66" t="s">
        <v>82</v>
      </c>
      <c r="D38" s="306">
        <v>0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0</v>
      </c>
      <c r="N38" s="306">
        <v>0</v>
      </c>
      <c r="O38" s="306">
        <v>0</v>
      </c>
      <c r="P38" s="69">
        <f t="shared" si="0"/>
        <v>0</v>
      </c>
      <c r="Q38" s="69">
        <f t="shared" si="1"/>
        <v>0</v>
      </c>
      <c r="R38" s="345">
        <f>IF(P38&gt;0,P38*Assumptions!$C$6*(1+(Assumptions!$C$14)),Q38*Assumptions!$C$7*(1+(Assumptions!$C$14)))</f>
        <v>0</v>
      </c>
    </row>
    <row r="39" spans="1:18" s="72" customFormat="1" ht="12.75" customHeight="1">
      <c r="A39" s="65"/>
      <c r="B39" s="344" t="s">
        <v>125</v>
      </c>
      <c r="C39" s="66" t="s">
        <v>82</v>
      </c>
      <c r="D39" s="306">
        <v>0</v>
      </c>
      <c r="E39" s="306">
        <v>0</v>
      </c>
      <c r="F39" s="306">
        <v>0</v>
      </c>
      <c r="G39" s="306">
        <v>0</v>
      </c>
      <c r="H39" s="306">
        <v>0</v>
      </c>
      <c r="I39" s="306">
        <v>0</v>
      </c>
      <c r="J39" s="306">
        <v>0</v>
      </c>
      <c r="K39" s="306">
        <v>0</v>
      </c>
      <c r="L39" s="306">
        <v>0</v>
      </c>
      <c r="M39" s="306">
        <v>0</v>
      </c>
      <c r="N39" s="306">
        <v>0</v>
      </c>
      <c r="O39" s="306">
        <v>0</v>
      </c>
      <c r="P39" s="69">
        <f t="shared" si="0"/>
        <v>0</v>
      </c>
      <c r="Q39" s="69">
        <f t="shared" si="1"/>
        <v>0</v>
      </c>
      <c r="R39" s="345">
        <f>IF(P39&gt;0,P39*Assumptions!$C$6*(1+(Assumptions!$C$14)),Q39*Assumptions!$C$7*(1+(Assumptions!$C$14)))</f>
        <v>0</v>
      </c>
    </row>
    <row r="40" spans="1:18" s="72" customFormat="1" ht="12.75" customHeight="1">
      <c r="A40" s="65"/>
      <c r="B40" s="344" t="s">
        <v>126</v>
      </c>
      <c r="C40" s="66" t="s">
        <v>82</v>
      </c>
      <c r="D40" s="306">
        <v>0</v>
      </c>
      <c r="E40" s="306">
        <v>0</v>
      </c>
      <c r="F40" s="306">
        <v>0</v>
      </c>
      <c r="G40" s="306">
        <v>0</v>
      </c>
      <c r="H40" s="306">
        <v>0</v>
      </c>
      <c r="I40" s="306">
        <v>0</v>
      </c>
      <c r="J40" s="306">
        <v>0</v>
      </c>
      <c r="K40" s="306">
        <v>0</v>
      </c>
      <c r="L40" s="306">
        <v>0</v>
      </c>
      <c r="M40" s="306">
        <v>0</v>
      </c>
      <c r="N40" s="306">
        <v>0</v>
      </c>
      <c r="O40" s="306">
        <v>0</v>
      </c>
      <c r="P40" s="69">
        <f t="shared" si="0"/>
        <v>0</v>
      </c>
      <c r="Q40" s="69">
        <f t="shared" si="1"/>
        <v>0</v>
      </c>
      <c r="R40" s="345">
        <f>IF(P40&gt;0,P40*Assumptions!$C$6*(1+(Assumptions!$C$14)),Q40*Assumptions!$C$7*(1+(Assumptions!$C$14)))</f>
        <v>0</v>
      </c>
    </row>
    <row r="41" spans="1:18" s="72" customFormat="1" ht="12.75" customHeight="1">
      <c r="A41" s="65"/>
      <c r="B41" s="344" t="s">
        <v>127</v>
      </c>
      <c r="C41" s="66" t="s">
        <v>82</v>
      </c>
      <c r="D41" s="306">
        <v>0</v>
      </c>
      <c r="E41" s="306">
        <v>0</v>
      </c>
      <c r="F41" s="306">
        <v>0</v>
      </c>
      <c r="G41" s="306">
        <v>0</v>
      </c>
      <c r="H41" s="306">
        <v>0</v>
      </c>
      <c r="I41" s="306">
        <v>0</v>
      </c>
      <c r="J41" s="306">
        <v>0</v>
      </c>
      <c r="K41" s="306">
        <v>0</v>
      </c>
      <c r="L41" s="306">
        <v>0</v>
      </c>
      <c r="M41" s="306">
        <v>0</v>
      </c>
      <c r="N41" s="306">
        <v>0</v>
      </c>
      <c r="O41" s="306">
        <v>0</v>
      </c>
      <c r="P41" s="69">
        <f t="shared" si="0"/>
        <v>0</v>
      </c>
      <c r="Q41" s="69">
        <f t="shared" si="1"/>
        <v>0</v>
      </c>
      <c r="R41" s="345">
        <f>IF(P41&gt;0,P41*Assumptions!$C$6*(1+(Assumptions!$C$14)),Q41*Assumptions!$C$7*(1+(Assumptions!$C$14)))</f>
        <v>0</v>
      </c>
    </row>
    <row r="42" spans="1:18" s="72" customFormat="1" ht="12.75" customHeight="1">
      <c r="A42" s="65"/>
      <c r="B42" s="344" t="s">
        <v>128</v>
      </c>
      <c r="C42" s="66" t="s">
        <v>82</v>
      </c>
      <c r="D42" s="306">
        <v>0</v>
      </c>
      <c r="E42" s="306">
        <v>0</v>
      </c>
      <c r="F42" s="306">
        <v>0</v>
      </c>
      <c r="G42" s="306">
        <v>0</v>
      </c>
      <c r="H42" s="306">
        <v>0</v>
      </c>
      <c r="I42" s="306">
        <v>0</v>
      </c>
      <c r="J42" s="306">
        <v>0</v>
      </c>
      <c r="K42" s="306">
        <v>0</v>
      </c>
      <c r="L42" s="306">
        <v>0</v>
      </c>
      <c r="M42" s="306">
        <v>0</v>
      </c>
      <c r="N42" s="306">
        <v>0</v>
      </c>
      <c r="O42" s="306">
        <v>0</v>
      </c>
      <c r="P42" s="69">
        <f t="shared" si="0"/>
        <v>0</v>
      </c>
      <c r="Q42" s="69">
        <f t="shared" si="1"/>
        <v>0</v>
      </c>
      <c r="R42" s="345">
        <f>IF(P42&gt;0,P42*Assumptions!$C$6*(1+(Assumptions!$C$14)),Q42*Assumptions!$C$7*(1+(Assumptions!$C$14)))</f>
        <v>0</v>
      </c>
    </row>
    <row r="43" spans="1:18" s="72" customFormat="1" ht="12.75" customHeight="1">
      <c r="A43" s="65"/>
      <c r="B43" s="344" t="s">
        <v>129</v>
      </c>
      <c r="C43" s="66" t="s">
        <v>191</v>
      </c>
      <c r="D43" s="306">
        <v>0</v>
      </c>
      <c r="E43" s="306">
        <v>0</v>
      </c>
      <c r="F43" s="306">
        <v>0</v>
      </c>
      <c r="G43" s="306">
        <v>0</v>
      </c>
      <c r="H43" s="306">
        <v>0</v>
      </c>
      <c r="I43" s="306">
        <v>0</v>
      </c>
      <c r="J43" s="306">
        <v>0</v>
      </c>
      <c r="K43" s="306">
        <v>0</v>
      </c>
      <c r="L43" s="306">
        <v>0</v>
      </c>
      <c r="M43" s="306">
        <v>0</v>
      </c>
      <c r="N43" s="306">
        <v>0</v>
      </c>
      <c r="O43" s="306">
        <v>0</v>
      </c>
      <c r="P43" s="69">
        <f t="shared" si="0"/>
        <v>0</v>
      </c>
      <c r="Q43" s="69">
        <f t="shared" si="1"/>
        <v>0</v>
      </c>
      <c r="R43" s="345">
        <f>IF(P43&gt;0,P43*Assumptions!$C$6*(1+(Assumptions!$C$14)),Q43*Assumptions!$C$7*(1+(Assumptions!$C$14)))</f>
        <v>0</v>
      </c>
    </row>
    <row r="44" spans="1:18" s="72" customFormat="1" ht="12.75" customHeight="1">
      <c r="A44" s="65"/>
      <c r="B44" s="344" t="s">
        <v>130</v>
      </c>
      <c r="C44" s="66" t="s">
        <v>82</v>
      </c>
      <c r="D44" s="306">
        <v>0</v>
      </c>
      <c r="E44" s="306">
        <v>0</v>
      </c>
      <c r="F44" s="306">
        <v>0</v>
      </c>
      <c r="G44" s="306">
        <v>0</v>
      </c>
      <c r="H44" s="306">
        <v>0</v>
      </c>
      <c r="I44" s="306">
        <v>0</v>
      </c>
      <c r="J44" s="306">
        <v>0</v>
      </c>
      <c r="K44" s="306">
        <v>0</v>
      </c>
      <c r="L44" s="306">
        <v>0</v>
      </c>
      <c r="M44" s="306">
        <v>0</v>
      </c>
      <c r="N44" s="306">
        <v>0</v>
      </c>
      <c r="O44" s="306">
        <v>0</v>
      </c>
      <c r="P44" s="69">
        <f t="shared" si="0"/>
        <v>0</v>
      </c>
      <c r="Q44" s="69">
        <f t="shared" si="1"/>
        <v>0</v>
      </c>
      <c r="R44" s="345">
        <f>IF(P44&gt;0,P44*Assumptions!$C$6*(1+(Assumptions!$C$14)),Q44*Assumptions!$C$7*(1+(Assumptions!$C$14)))</f>
        <v>0</v>
      </c>
    </row>
    <row r="45" spans="1:18" s="72" customFormat="1" ht="12.75" customHeight="1">
      <c r="A45" s="65"/>
      <c r="B45" s="344" t="s">
        <v>131</v>
      </c>
      <c r="C45" s="66" t="s">
        <v>82</v>
      </c>
      <c r="D45" s="306">
        <v>0</v>
      </c>
      <c r="E45" s="306">
        <v>0</v>
      </c>
      <c r="F45" s="306">
        <v>0</v>
      </c>
      <c r="G45" s="306">
        <v>0</v>
      </c>
      <c r="H45" s="306">
        <v>0</v>
      </c>
      <c r="I45" s="306">
        <v>0</v>
      </c>
      <c r="J45" s="306">
        <v>0</v>
      </c>
      <c r="K45" s="306">
        <v>0</v>
      </c>
      <c r="L45" s="306">
        <v>0</v>
      </c>
      <c r="M45" s="306">
        <v>0</v>
      </c>
      <c r="N45" s="306">
        <v>0</v>
      </c>
      <c r="O45" s="306">
        <v>0</v>
      </c>
      <c r="P45" s="69">
        <f t="shared" si="0"/>
        <v>0</v>
      </c>
      <c r="Q45" s="69">
        <f t="shared" si="1"/>
        <v>0</v>
      </c>
      <c r="R45" s="345">
        <f>IF(P45&gt;0,P45*Assumptions!$C$6*(1+(Assumptions!$C$14)),Q45*Assumptions!$C$7*(1+(Assumptions!$C$14)))</f>
        <v>0</v>
      </c>
    </row>
    <row r="46" spans="1:18" s="72" customFormat="1" ht="12.75" customHeight="1">
      <c r="A46" s="65"/>
      <c r="B46" s="344" t="s">
        <v>132</v>
      </c>
      <c r="C46" s="66" t="s">
        <v>82</v>
      </c>
      <c r="D46" s="306">
        <v>0</v>
      </c>
      <c r="E46" s="306">
        <v>0</v>
      </c>
      <c r="F46" s="306">
        <v>0</v>
      </c>
      <c r="G46" s="306">
        <v>0</v>
      </c>
      <c r="H46" s="306">
        <v>0</v>
      </c>
      <c r="I46" s="306">
        <v>0</v>
      </c>
      <c r="J46" s="306">
        <v>0</v>
      </c>
      <c r="K46" s="306">
        <v>0</v>
      </c>
      <c r="L46" s="306">
        <v>0</v>
      </c>
      <c r="M46" s="306">
        <v>0</v>
      </c>
      <c r="N46" s="306">
        <v>0</v>
      </c>
      <c r="O46" s="306">
        <v>0</v>
      </c>
      <c r="P46" s="69">
        <f t="shared" si="0"/>
        <v>0</v>
      </c>
      <c r="Q46" s="69">
        <f t="shared" si="1"/>
        <v>0</v>
      </c>
      <c r="R46" s="345">
        <f>IF(P46&gt;0,P46*Assumptions!$C$6*(1+(Assumptions!$C$14)),Q46*Assumptions!$C$7*(1+(Assumptions!$C$14)))</f>
        <v>0</v>
      </c>
    </row>
    <row r="47" spans="1:18" s="72" customFormat="1" ht="12.75" customHeight="1">
      <c r="A47" s="65"/>
      <c r="B47" s="344" t="s">
        <v>133</v>
      </c>
      <c r="C47" s="66" t="s">
        <v>191</v>
      </c>
      <c r="D47" s="306">
        <v>0</v>
      </c>
      <c r="E47" s="306">
        <v>0</v>
      </c>
      <c r="F47" s="306">
        <v>0</v>
      </c>
      <c r="G47" s="306">
        <v>0</v>
      </c>
      <c r="H47" s="306">
        <v>0</v>
      </c>
      <c r="I47" s="306">
        <v>0</v>
      </c>
      <c r="J47" s="306">
        <v>0</v>
      </c>
      <c r="K47" s="306">
        <v>0</v>
      </c>
      <c r="L47" s="306">
        <v>0</v>
      </c>
      <c r="M47" s="306">
        <v>0</v>
      </c>
      <c r="N47" s="306">
        <v>0</v>
      </c>
      <c r="O47" s="306">
        <v>0</v>
      </c>
      <c r="P47" s="69">
        <f t="shared" si="0"/>
        <v>0</v>
      </c>
      <c r="Q47" s="69">
        <f t="shared" si="1"/>
        <v>0</v>
      </c>
      <c r="R47" s="345">
        <f>IF(P47&gt;0,P47*Assumptions!$C$6*(1+(Assumptions!$C$14)),Q47*Assumptions!$C$7*(1+(Assumptions!$C$14)))</f>
        <v>0</v>
      </c>
    </row>
    <row r="48" spans="1:18" s="72" customFormat="1" ht="12.75" customHeight="1">
      <c r="A48" s="65"/>
      <c r="B48" s="344" t="s">
        <v>134</v>
      </c>
      <c r="C48" s="66" t="s">
        <v>82</v>
      </c>
      <c r="D48" s="306">
        <v>0</v>
      </c>
      <c r="E48" s="306">
        <v>0</v>
      </c>
      <c r="F48" s="306">
        <v>0</v>
      </c>
      <c r="G48" s="306">
        <v>0</v>
      </c>
      <c r="H48" s="306">
        <v>0</v>
      </c>
      <c r="I48" s="306">
        <v>0</v>
      </c>
      <c r="J48" s="306">
        <v>0</v>
      </c>
      <c r="K48" s="306">
        <v>0</v>
      </c>
      <c r="L48" s="306">
        <v>0</v>
      </c>
      <c r="M48" s="306">
        <v>0</v>
      </c>
      <c r="N48" s="306">
        <v>0</v>
      </c>
      <c r="O48" s="306">
        <v>0</v>
      </c>
      <c r="P48" s="69">
        <f t="shared" si="0"/>
        <v>0</v>
      </c>
      <c r="Q48" s="69">
        <f t="shared" si="1"/>
        <v>0</v>
      </c>
      <c r="R48" s="345">
        <f>IF(P48&gt;0,P48*Assumptions!$C$6*(1+(Assumptions!$C$14)),Q48*Assumptions!$C$7*(1+(Assumptions!$C$14)))</f>
        <v>0</v>
      </c>
    </row>
    <row r="49" spans="1:18" s="72" customFormat="1" ht="12.75" customHeight="1">
      <c r="A49" s="65"/>
      <c r="B49" s="344" t="s">
        <v>135</v>
      </c>
      <c r="C49" s="66" t="s">
        <v>82</v>
      </c>
      <c r="D49" s="306">
        <v>0</v>
      </c>
      <c r="E49" s="306">
        <v>0</v>
      </c>
      <c r="F49" s="306">
        <v>0</v>
      </c>
      <c r="G49" s="306">
        <v>0</v>
      </c>
      <c r="H49" s="306">
        <v>0</v>
      </c>
      <c r="I49" s="306">
        <v>0</v>
      </c>
      <c r="J49" s="306">
        <v>0</v>
      </c>
      <c r="K49" s="306">
        <v>0</v>
      </c>
      <c r="L49" s="306">
        <v>0</v>
      </c>
      <c r="M49" s="306">
        <v>0</v>
      </c>
      <c r="N49" s="306">
        <v>0</v>
      </c>
      <c r="O49" s="306">
        <v>0</v>
      </c>
      <c r="P49" s="69">
        <f t="shared" si="0"/>
        <v>0</v>
      </c>
      <c r="Q49" s="69">
        <f t="shared" si="1"/>
        <v>0</v>
      </c>
      <c r="R49" s="345">
        <f>IF(P49&gt;0,P49*Assumptions!$C$6*(1+(Assumptions!$C$14)),Q49*Assumptions!$C$7*(1+(Assumptions!$C$14)))</f>
        <v>0</v>
      </c>
    </row>
    <row r="50" spans="1:18" s="72" customFormat="1" ht="12.75" customHeight="1">
      <c r="A50" s="65"/>
      <c r="B50" s="344" t="s">
        <v>136</v>
      </c>
      <c r="C50" s="66" t="s">
        <v>82</v>
      </c>
      <c r="D50" s="306">
        <v>0</v>
      </c>
      <c r="E50" s="306">
        <v>0</v>
      </c>
      <c r="F50" s="306">
        <v>0</v>
      </c>
      <c r="G50" s="306">
        <v>0</v>
      </c>
      <c r="H50" s="306">
        <v>0</v>
      </c>
      <c r="I50" s="306">
        <v>0</v>
      </c>
      <c r="J50" s="306">
        <v>0</v>
      </c>
      <c r="K50" s="306">
        <v>0</v>
      </c>
      <c r="L50" s="306">
        <v>0</v>
      </c>
      <c r="M50" s="306">
        <v>0</v>
      </c>
      <c r="N50" s="306">
        <v>0</v>
      </c>
      <c r="O50" s="306">
        <v>0</v>
      </c>
      <c r="P50" s="69">
        <f t="shared" si="0"/>
        <v>0</v>
      </c>
      <c r="Q50" s="69">
        <f t="shared" si="1"/>
        <v>0</v>
      </c>
      <c r="R50" s="345">
        <f>IF(P50&gt;0,P50*Assumptions!$C$6*(1+(Assumptions!$C$14)),Q50*Assumptions!$C$7*(1+(Assumptions!$C$14)))</f>
        <v>0</v>
      </c>
    </row>
    <row r="51" spans="1:18" s="72" customFormat="1" ht="12.75" customHeight="1">
      <c r="A51" s="65"/>
      <c r="B51" s="344" t="s">
        <v>137</v>
      </c>
      <c r="C51" s="66" t="s">
        <v>82</v>
      </c>
      <c r="D51" s="306">
        <v>0</v>
      </c>
      <c r="E51" s="306">
        <v>0</v>
      </c>
      <c r="F51" s="306">
        <v>0</v>
      </c>
      <c r="G51" s="306">
        <v>0</v>
      </c>
      <c r="H51" s="306">
        <v>0</v>
      </c>
      <c r="I51" s="306">
        <v>0</v>
      </c>
      <c r="J51" s="306">
        <v>0</v>
      </c>
      <c r="K51" s="306">
        <v>0</v>
      </c>
      <c r="L51" s="306">
        <v>0</v>
      </c>
      <c r="M51" s="306">
        <v>0</v>
      </c>
      <c r="N51" s="306">
        <v>0</v>
      </c>
      <c r="O51" s="306">
        <v>0</v>
      </c>
      <c r="P51" s="69">
        <f t="shared" si="0"/>
        <v>0</v>
      </c>
      <c r="Q51" s="69">
        <f t="shared" si="1"/>
        <v>0</v>
      </c>
      <c r="R51" s="345">
        <f>IF(P51&gt;0,P51*Assumptions!$C$6*(1+(Assumptions!$C$14)),Q51*Assumptions!$C$7*(1+(Assumptions!$C$14)))</f>
        <v>0</v>
      </c>
    </row>
    <row r="52" spans="1:18" s="72" customFormat="1" ht="12.75" customHeight="1">
      <c r="A52" s="65"/>
      <c r="B52" s="344" t="s">
        <v>138</v>
      </c>
      <c r="C52" s="66" t="s">
        <v>82</v>
      </c>
      <c r="D52" s="306">
        <v>0</v>
      </c>
      <c r="E52" s="306">
        <v>0</v>
      </c>
      <c r="F52" s="306">
        <v>0</v>
      </c>
      <c r="G52" s="306">
        <v>0</v>
      </c>
      <c r="H52" s="306">
        <v>0</v>
      </c>
      <c r="I52" s="306">
        <v>0</v>
      </c>
      <c r="J52" s="306">
        <v>0</v>
      </c>
      <c r="K52" s="306">
        <v>0</v>
      </c>
      <c r="L52" s="306">
        <v>0</v>
      </c>
      <c r="M52" s="306">
        <v>0</v>
      </c>
      <c r="N52" s="306">
        <v>0</v>
      </c>
      <c r="O52" s="306">
        <v>0</v>
      </c>
      <c r="P52" s="69">
        <f t="shared" si="0"/>
        <v>0</v>
      </c>
      <c r="Q52" s="69">
        <f t="shared" si="1"/>
        <v>0</v>
      </c>
      <c r="R52" s="345">
        <f>IF(P52&gt;0,P52*Assumptions!$C$6*(1+(Assumptions!$C$14)),Q52*Assumptions!$C$7*(1+(Assumptions!$C$14)))</f>
        <v>0</v>
      </c>
    </row>
    <row r="53" spans="1:18" s="72" customFormat="1" ht="12.75" customHeight="1">
      <c r="A53" s="65"/>
      <c r="B53" s="344" t="s">
        <v>139</v>
      </c>
      <c r="C53" s="66" t="s">
        <v>82</v>
      </c>
      <c r="D53" s="306">
        <v>0</v>
      </c>
      <c r="E53" s="306">
        <v>0</v>
      </c>
      <c r="F53" s="306">
        <v>0</v>
      </c>
      <c r="G53" s="306">
        <v>0</v>
      </c>
      <c r="H53" s="306">
        <v>0</v>
      </c>
      <c r="I53" s="306">
        <v>0</v>
      </c>
      <c r="J53" s="306">
        <v>0</v>
      </c>
      <c r="K53" s="306">
        <v>0</v>
      </c>
      <c r="L53" s="306">
        <v>0</v>
      </c>
      <c r="M53" s="306">
        <v>0</v>
      </c>
      <c r="N53" s="306">
        <v>0</v>
      </c>
      <c r="O53" s="306">
        <v>0</v>
      </c>
      <c r="P53" s="69">
        <f t="shared" si="0"/>
        <v>0</v>
      </c>
      <c r="Q53" s="69">
        <f t="shared" si="1"/>
        <v>0</v>
      </c>
      <c r="R53" s="345">
        <f>IF(P53&gt;0,P53*Assumptions!$C$6*(1+(Assumptions!$C$14)),Q53*Assumptions!$C$7*(1+(Assumptions!$C$14)))</f>
        <v>0</v>
      </c>
    </row>
    <row r="54" spans="1:18" s="72" customFormat="1" ht="12.75" customHeight="1">
      <c r="A54" s="65"/>
      <c r="B54" s="344" t="s">
        <v>140</v>
      </c>
      <c r="C54" s="66" t="s">
        <v>82</v>
      </c>
      <c r="D54" s="306">
        <v>0</v>
      </c>
      <c r="E54" s="306">
        <v>0</v>
      </c>
      <c r="F54" s="306">
        <v>0</v>
      </c>
      <c r="G54" s="306">
        <v>0</v>
      </c>
      <c r="H54" s="306">
        <v>0</v>
      </c>
      <c r="I54" s="306">
        <v>0</v>
      </c>
      <c r="J54" s="306">
        <v>0</v>
      </c>
      <c r="K54" s="306">
        <v>0</v>
      </c>
      <c r="L54" s="306">
        <v>0</v>
      </c>
      <c r="M54" s="306">
        <v>0</v>
      </c>
      <c r="N54" s="306">
        <v>0</v>
      </c>
      <c r="O54" s="306">
        <v>0</v>
      </c>
      <c r="P54" s="69">
        <f t="shared" si="0"/>
        <v>0</v>
      </c>
      <c r="Q54" s="69">
        <f t="shared" si="1"/>
        <v>0</v>
      </c>
      <c r="R54" s="345">
        <f>IF(P54&gt;0,P54*Assumptions!$C$6*(1+(Assumptions!$C$14)),Q54*Assumptions!$C$7*(1+(Assumptions!$C$14)))</f>
        <v>0</v>
      </c>
    </row>
    <row r="55" spans="1:18" s="72" customFormat="1" ht="12.75" customHeight="1">
      <c r="A55" s="65"/>
      <c r="B55" s="344" t="s">
        <v>141</v>
      </c>
      <c r="C55" s="66" t="s">
        <v>82</v>
      </c>
      <c r="D55" s="306">
        <v>0</v>
      </c>
      <c r="E55" s="306">
        <v>0</v>
      </c>
      <c r="F55" s="306">
        <v>0</v>
      </c>
      <c r="G55" s="306">
        <v>0</v>
      </c>
      <c r="H55" s="306">
        <v>0</v>
      </c>
      <c r="I55" s="306">
        <v>0</v>
      </c>
      <c r="J55" s="306">
        <v>0</v>
      </c>
      <c r="K55" s="306">
        <v>0</v>
      </c>
      <c r="L55" s="306">
        <v>0</v>
      </c>
      <c r="M55" s="306">
        <v>0</v>
      </c>
      <c r="N55" s="306">
        <v>0</v>
      </c>
      <c r="O55" s="306">
        <v>0</v>
      </c>
      <c r="P55" s="69">
        <f t="shared" si="0"/>
        <v>0</v>
      </c>
      <c r="Q55" s="69">
        <f t="shared" si="1"/>
        <v>0</v>
      </c>
      <c r="R55" s="345">
        <f>IF(P55&gt;0,P55*Assumptions!$C$6*(1+(Assumptions!$C$14)),Q55*Assumptions!$C$7*(1+(Assumptions!$C$14)))</f>
        <v>0</v>
      </c>
    </row>
    <row r="56" spans="1:18" s="72" customFormat="1" ht="12.75" customHeight="1">
      <c r="A56" s="65"/>
      <c r="B56" s="344" t="s">
        <v>142</v>
      </c>
      <c r="C56" s="66" t="s">
        <v>82</v>
      </c>
      <c r="D56" s="306">
        <v>0</v>
      </c>
      <c r="E56" s="306">
        <v>0</v>
      </c>
      <c r="F56" s="306">
        <v>0</v>
      </c>
      <c r="G56" s="306">
        <v>0</v>
      </c>
      <c r="H56" s="306">
        <v>0</v>
      </c>
      <c r="I56" s="306">
        <v>0</v>
      </c>
      <c r="J56" s="306">
        <v>0</v>
      </c>
      <c r="K56" s="306">
        <v>0</v>
      </c>
      <c r="L56" s="306">
        <v>0</v>
      </c>
      <c r="M56" s="306">
        <v>0</v>
      </c>
      <c r="N56" s="306">
        <v>0</v>
      </c>
      <c r="O56" s="306">
        <v>0</v>
      </c>
      <c r="P56" s="69">
        <f t="shared" si="0"/>
        <v>0</v>
      </c>
      <c r="Q56" s="69">
        <f t="shared" si="1"/>
        <v>0</v>
      </c>
      <c r="R56" s="345">
        <f>IF(P56&gt;0,P56*Assumptions!$C$6*(1+(Assumptions!$C$14)),Q56*Assumptions!$C$7*(1+(Assumptions!$C$14)))</f>
        <v>0</v>
      </c>
    </row>
    <row r="57" spans="1:18" s="72" customFormat="1" ht="12.75" customHeight="1">
      <c r="A57" s="65"/>
      <c r="B57" s="344" t="s">
        <v>143</v>
      </c>
      <c r="C57" s="66" t="s">
        <v>82</v>
      </c>
      <c r="D57" s="306">
        <v>0</v>
      </c>
      <c r="E57" s="306">
        <v>0</v>
      </c>
      <c r="F57" s="306">
        <v>0</v>
      </c>
      <c r="G57" s="306">
        <v>0</v>
      </c>
      <c r="H57" s="306">
        <v>0</v>
      </c>
      <c r="I57" s="306">
        <v>0</v>
      </c>
      <c r="J57" s="306">
        <v>0</v>
      </c>
      <c r="K57" s="306">
        <v>0</v>
      </c>
      <c r="L57" s="306">
        <v>0</v>
      </c>
      <c r="M57" s="306">
        <v>0</v>
      </c>
      <c r="N57" s="306">
        <v>0</v>
      </c>
      <c r="O57" s="306">
        <v>0</v>
      </c>
      <c r="P57" s="69">
        <f t="shared" si="0"/>
        <v>0</v>
      </c>
      <c r="Q57" s="69">
        <f t="shared" si="1"/>
        <v>0</v>
      </c>
      <c r="R57" s="345">
        <f>IF(P57&gt;0,P57*Assumptions!$C$6*(1+(Assumptions!$C$14)),Q57*Assumptions!$C$7*(1+(Assumptions!$C$14)))</f>
        <v>0</v>
      </c>
    </row>
    <row r="58" spans="1:18" s="72" customFormat="1" ht="12.75" customHeight="1">
      <c r="A58" s="65"/>
      <c r="B58" s="353" t="s">
        <v>144</v>
      </c>
      <c r="C58" s="354" t="s">
        <v>82</v>
      </c>
      <c r="D58" s="306">
        <v>0</v>
      </c>
      <c r="E58" s="306">
        <v>0</v>
      </c>
      <c r="F58" s="306">
        <v>0</v>
      </c>
      <c r="G58" s="306">
        <v>0</v>
      </c>
      <c r="H58" s="306">
        <v>0</v>
      </c>
      <c r="I58" s="306">
        <v>0</v>
      </c>
      <c r="J58" s="306">
        <v>0</v>
      </c>
      <c r="K58" s="306">
        <v>0</v>
      </c>
      <c r="L58" s="306">
        <v>0</v>
      </c>
      <c r="M58" s="306">
        <v>0</v>
      </c>
      <c r="N58" s="306">
        <v>0</v>
      </c>
      <c r="O58" s="306">
        <v>0</v>
      </c>
      <c r="P58" s="356">
        <f t="shared" si="0"/>
        <v>0</v>
      </c>
      <c r="Q58" s="356">
        <f t="shared" si="1"/>
        <v>0</v>
      </c>
      <c r="R58" s="345">
        <f>IF(P58&gt;0,P58*Assumptions!$C$6*(1+(Assumptions!$C$14)),Q58*Assumptions!$C$7*(1+(Assumptions!$C$14)))</f>
        <v>0</v>
      </c>
    </row>
    <row r="59" spans="1:18" s="72" customFormat="1" ht="12.75" customHeight="1">
      <c r="A59" s="65"/>
      <c r="B59" s="435" t="s">
        <v>238</v>
      </c>
      <c r="C59" s="436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57"/>
    </row>
    <row r="60" spans="1:18" s="72" customFormat="1" ht="12.75" customHeight="1">
      <c r="A60" s="65"/>
      <c r="B60" s="340" t="s">
        <v>36</v>
      </c>
      <c r="C60" s="66" t="s">
        <v>84</v>
      </c>
      <c r="D60" s="341">
        <v>60</v>
      </c>
      <c r="E60" s="341">
        <v>60</v>
      </c>
      <c r="F60" s="341">
        <v>60</v>
      </c>
      <c r="G60" s="306">
        <v>0</v>
      </c>
      <c r="H60" s="306">
        <v>0</v>
      </c>
      <c r="I60" s="306">
        <v>0</v>
      </c>
      <c r="J60" s="306">
        <v>0</v>
      </c>
      <c r="K60" s="306">
        <v>0</v>
      </c>
      <c r="L60" s="306">
        <v>0</v>
      </c>
      <c r="M60" s="306">
        <v>0</v>
      </c>
      <c r="N60" s="306">
        <v>0</v>
      </c>
      <c r="O60" s="306">
        <v>0</v>
      </c>
      <c r="P60" s="69">
        <f>G60*M60+H60*N60+I60*O60</f>
        <v>0</v>
      </c>
      <c r="Q60" s="69">
        <f>J60*M60+K60*N60+L60*O60</f>
        <v>0</v>
      </c>
      <c r="R60" s="345">
        <f>IF(P60&gt;0,P60*Assumptions!$C$8*(1+(Assumptions!$C$14)),Q60*Assumptions!$C$9*(1+(Assumptions!$C$14)))</f>
        <v>0</v>
      </c>
    </row>
    <row r="61" spans="1:18" s="72" customFormat="1" ht="12.75" customHeight="1">
      <c r="A61" s="65"/>
      <c r="B61" s="340" t="s">
        <v>239</v>
      </c>
      <c r="C61" s="66" t="s">
        <v>250</v>
      </c>
      <c r="D61" s="341"/>
      <c r="E61" s="341"/>
      <c r="F61" s="341"/>
      <c r="G61" s="306">
        <v>0</v>
      </c>
      <c r="H61" s="306">
        <v>0</v>
      </c>
      <c r="I61" s="306">
        <v>0</v>
      </c>
      <c r="J61" s="306">
        <v>0</v>
      </c>
      <c r="K61" s="306">
        <v>0</v>
      </c>
      <c r="L61" s="306">
        <v>0</v>
      </c>
      <c r="M61" s="306">
        <v>0</v>
      </c>
      <c r="N61" s="306">
        <v>0</v>
      </c>
      <c r="O61" s="306">
        <v>0</v>
      </c>
      <c r="P61" s="69">
        <f>G61*M61+H61*N61+I61*O61</f>
        <v>0</v>
      </c>
      <c r="Q61" s="69">
        <f>J61*M61+K61*N61+L61*O61</f>
        <v>0</v>
      </c>
      <c r="R61" s="345">
        <f>IF(P61&gt;0,P61*Assumptions!$C$8*(1+(Assumptions!$C$14)),Q61*Assumptions!$C$9*(1+(Assumptions!$C$14)))</f>
        <v>0</v>
      </c>
    </row>
    <row r="62" spans="1:18" s="72" customFormat="1" ht="12.75" customHeight="1">
      <c r="A62" s="65"/>
      <c r="B62" s="340" t="s">
        <v>240</v>
      </c>
      <c r="C62" s="66" t="s">
        <v>251</v>
      </c>
      <c r="D62" s="341"/>
      <c r="E62" s="341"/>
      <c r="F62" s="341"/>
      <c r="G62" s="306">
        <v>0</v>
      </c>
      <c r="H62" s="306">
        <v>0</v>
      </c>
      <c r="I62" s="306">
        <v>0</v>
      </c>
      <c r="J62" s="306">
        <v>0</v>
      </c>
      <c r="K62" s="306">
        <v>0</v>
      </c>
      <c r="L62" s="306">
        <v>0</v>
      </c>
      <c r="M62" s="306">
        <v>0</v>
      </c>
      <c r="N62" s="306">
        <v>0</v>
      </c>
      <c r="O62" s="306">
        <v>0</v>
      </c>
      <c r="P62" s="69">
        <f>G62*M62+H62*N62+I62*O62</f>
        <v>0</v>
      </c>
      <c r="Q62" s="69">
        <f>J62*M62+K62*N62+L62*O62</f>
        <v>0</v>
      </c>
      <c r="R62" s="345">
        <f>IF(P62&gt;0,P62*Assumptions!$C$8*(1+(Assumptions!$C$14)),Q62*Assumptions!$C$9*(1+(Assumptions!$C$14)))</f>
        <v>0</v>
      </c>
    </row>
    <row r="63" spans="1:18" s="76" customFormat="1" ht="12.75" customHeight="1">
      <c r="A63" s="61"/>
      <c r="B63" s="73"/>
      <c r="C63" s="74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346"/>
    </row>
    <row r="64" spans="1:40" s="259" customFormat="1" ht="12.75" customHeight="1">
      <c r="A64" s="257"/>
      <c r="B64" s="441" t="s">
        <v>247</v>
      </c>
      <c r="C64" s="442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347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</row>
    <row r="65" spans="1:40" s="64" customFormat="1" ht="12.75" customHeight="1">
      <c r="A65" s="61"/>
      <c r="B65" s="340" t="s">
        <v>259</v>
      </c>
      <c r="C65" s="66" t="s">
        <v>48</v>
      </c>
      <c r="D65" s="77">
        <v>60</v>
      </c>
      <c r="E65" s="77">
        <v>60</v>
      </c>
      <c r="F65" s="77">
        <v>60</v>
      </c>
      <c r="G65" s="68">
        <v>12</v>
      </c>
      <c r="H65" s="68">
        <v>10</v>
      </c>
      <c r="I65" s="68">
        <v>8</v>
      </c>
      <c r="J65" s="68">
        <v>0</v>
      </c>
      <c r="K65" s="68">
        <v>0</v>
      </c>
      <c r="L65" s="68">
        <v>0</v>
      </c>
      <c r="M65" s="68">
        <f>365-104</f>
        <v>261</v>
      </c>
      <c r="N65" s="68">
        <v>52</v>
      </c>
      <c r="O65" s="68">
        <v>52</v>
      </c>
      <c r="P65" s="69">
        <f>G65*M65+H65*N65+I65*O65</f>
        <v>4068</v>
      </c>
      <c r="Q65" s="69">
        <f>J65*M65+K65*N65+L65*O65</f>
        <v>0</v>
      </c>
      <c r="R65" s="345">
        <f>IF(P65&gt;0,P65*Assumptions!$C$6*(1+(Assumptions!$C$14)),Q65*Assumptions!$C$7*(1+(Assumptions!$C$14)))</f>
        <v>377103.60000000003</v>
      </c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s="64" customFormat="1" ht="12.75" customHeight="1">
      <c r="A66" s="78"/>
      <c r="B66" s="340" t="s">
        <v>258</v>
      </c>
      <c r="C66" s="66" t="s">
        <v>189</v>
      </c>
      <c r="D66" s="77">
        <v>60</v>
      </c>
      <c r="E66" s="77">
        <v>60</v>
      </c>
      <c r="F66" s="77">
        <v>60</v>
      </c>
      <c r="G66" s="77">
        <v>0</v>
      </c>
      <c r="H66" s="77">
        <v>0</v>
      </c>
      <c r="I66" s="77">
        <v>0</v>
      </c>
      <c r="J66" s="77">
        <f>G65*16</f>
        <v>192</v>
      </c>
      <c r="K66" s="77">
        <f>H65*16</f>
        <v>160</v>
      </c>
      <c r="L66" s="77">
        <f>I65*16</f>
        <v>128</v>
      </c>
      <c r="M66" s="68">
        <f>365-104</f>
        <v>261</v>
      </c>
      <c r="N66" s="68">
        <v>52</v>
      </c>
      <c r="O66" s="68">
        <v>52</v>
      </c>
      <c r="P66" s="69">
        <f aca="true" t="shared" si="2" ref="P66:P114">G66*M66+H66*N66+I66*O66</f>
        <v>0</v>
      </c>
      <c r="Q66" s="69">
        <f aca="true" t="shared" si="3" ref="Q66:Q114">J66*M66+K66*N66+L66*O66</f>
        <v>65088</v>
      </c>
      <c r="R66" s="345">
        <f>IF(P66&gt;0,P66*Assumptions!$C$6*(1+(Assumptions!$C$14)),Q66*Assumptions!$C$7*(1+(Assumptions!$C$14)))</f>
        <v>248720.77440000002</v>
      </c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s="64" customFormat="1" ht="12.75" customHeight="1">
      <c r="A67" s="78"/>
      <c r="B67" s="340" t="s">
        <v>38</v>
      </c>
      <c r="C67" s="66" t="s">
        <v>190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69">
        <f t="shared" si="2"/>
        <v>0</v>
      </c>
      <c r="Q67" s="69">
        <f t="shared" si="3"/>
        <v>0</v>
      </c>
      <c r="R67" s="345">
        <f>IF(P67&gt;0,P67*Assumptions!$C$6*(1+(Assumptions!$C$14)),Q67*Assumptions!$C$7*(1+(Assumptions!$C$14)))</f>
        <v>0</v>
      </c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s="81" customFormat="1" ht="12.75" customHeight="1">
      <c r="A68" s="79"/>
      <c r="B68" s="340" t="s">
        <v>39</v>
      </c>
      <c r="C68" s="66" t="s">
        <v>48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69">
        <f t="shared" si="2"/>
        <v>0</v>
      </c>
      <c r="Q68" s="69">
        <f t="shared" si="3"/>
        <v>0</v>
      </c>
      <c r="R68" s="345">
        <f>IF(P68&gt;0,P68*Assumptions!$C$6*(1+(Assumptions!$C$14)),Q68*Assumptions!$C$7*(1+(Assumptions!$C$14)))</f>
        <v>0</v>
      </c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</row>
    <row r="69" spans="1:40" s="64" customFormat="1" ht="12.75" customHeight="1">
      <c r="A69" s="78"/>
      <c r="B69" s="340" t="s">
        <v>40</v>
      </c>
      <c r="C69" s="66" t="s">
        <v>189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69">
        <f t="shared" si="2"/>
        <v>0</v>
      </c>
      <c r="Q69" s="69">
        <f t="shared" si="3"/>
        <v>0</v>
      </c>
      <c r="R69" s="345">
        <f>IF(P69&gt;0,P69*Assumptions!$C$6*(1+(Assumptions!$C$14)),Q69*Assumptions!$C$7*(1+(Assumptions!$C$14)))</f>
        <v>0</v>
      </c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s="64" customFormat="1" ht="12.75" customHeight="1">
      <c r="A70" s="78"/>
      <c r="B70" s="340" t="s">
        <v>41</v>
      </c>
      <c r="C70" s="66" t="s">
        <v>189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69">
        <f t="shared" si="2"/>
        <v>0</v>
      </c>
      <c r="Q70" s="69">
        <f t="shared" si="3"/>
        <v>0</v>
      </c>
      <c r="R70" s="345">
        <f>IF(P70&gt;0,P70*Assumptions!$C$6*(1+(Assumptions!$C$14)),Q70*Assumptions!$C$7*(1+(Assumptions!$C$14)))</f>
        <v>0</v>
      </c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s="64" customFormat="1" ht="12.75" customHeight="1">
      <c r="A71" s="78"/>
      <c r="B71" s="340" t="s">
        <v>42</v>
      </c>
      <c r="C71" s="66" t="s">
        <v>189</v>
      </c>
      <c r="D71" s="77">
        <v>0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69">
        <f t="shared" si="2"/>
        <v>0</v>
      </c>
      <c r="Q71" s="69">
        <f t="shared" si="3"/>
        <v>0</v>
      </c>
      <c r="R71" s="345">
        <f>IF(P71&gt;0,P71*Assumptions!$C$6*(1+(Assumptions!$C$14)),Q71*Assumptions!$C$7*(1+(Assumptions!$C$14)))</f>
        <v>0</v>
      </c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s="64" customFormat="1" ht="12.75" customHeight="1">
      <c r="A72" s="78"/>
      <c r="B72" s="340" t="s">
        <v>43</v>
      </c>
      <c r="C72" s="66" t="s">
        <v>190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69">
        <f t="shared" si="2"/>
        <v>0</v>
      </c>
      <c r="Q72" s="69">
        <f t="shared" si="3"/>
        <v>0</v>
      </c>
      <c r="R72" s="345">
        <f>IF(P72&gt;0,P72*Assumptions!$C$6*(1+(Assumptions!$C$14)),Q72*Assumptions!$C$7*(1+(Assumptions!$C$14)))</f>
        <v>0</v>
      </c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s="64" customFormat="1" ht="12.75" customHeight="1">
      <c r="A73" s="78"/>
      <c r="B73" s="340" t="s">
        <v>44</v>
      </c>
      <c r="C73" s="66" t="s">
        <v>189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69">
        <f t="shared" si="2"/>
        <v>0</v>
      </c>
      <c r="Q73" s="69">
        <f t="shared" si="3"/>
        <v>0</v>
      </c>
      <c r="R73" s="345">
        <f>IF(P73&gt;0,P73*Assumptions!$C$6*(1+(Assumptions!$C$14)),Q73*Assumptions!$C$7*(1+(Assumptions!$C$14)))</f>
        <v>0</v>
      </c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s="64" customFormat="1" ht="12.75" customHeight="1">
      <c r="A74" s="78"/>
      <c r="B74" s="340" t="s">
        <v>45</v>
      </c>
      <c r="C74" s="66" t="s">
        <v>48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69">
        <f t="shared" si="2"/>
        <v>0</v>
      </c>
      <c r="Q74" s="69">
        <f t="shared" si="3"/>
        <v>0</v>
      </c>
      <c r="R74" s="345">
        <f>IF(P74&gt;0,P74*Assumptions!$C$6*(1+(Assumptions!$C$14)),Q74*Assumptions!$C$7*(1+(Assumptions!$C$14)))</f>
        <v>0</v>
      </c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s="64" customFormat="1" ht="12.75" customHeight="1">
      <c r="A75" s="78"/>
      <c r="B75" s="340" t="s">
        <v>145</v>
      </c>
      <c r="C75" s="66" t="s">
        <v>48</v>
      </c>
      <c r="D75" s="77">
        <v>0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69">
        <f t="shared" si="2"/>
        <v>0</v>
      </c>
      <c r="Q75" s="69">
        <f t="shared" si="3"/>
        <v>0</v>
      </c>
      <c r="R75" s="345">
        <f>IF(P75&gt;0,P75*Assumptions!$C$6*(1+(Assumptions!$C$14)),Q75*Assumptions!$C$7*(1+(Assumptions!$C$14)))</f>
        <v>0</v>
      </c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s="64" customFormat="1" ht="12.75" customHeight="1">
      <c r="A76" s="78"/>
      <c r="B76" s="340" t="s">
        <v>146</v>
      </c>
      <c r="C76" s="66" t="s">
        <v>48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69">
        <f t="shared" si="2"/>
        <v>0</v>
      </c>
      <c r="Q76" s="69">
        <f t="shared" si="3"/>
        <v>0</v>
      </c>
      <c r="R76" s="345">
        <f>IF(P76&gt;0,P76*Assumptions!$C$6*(1+(Assumptions!$C$14)),Q76*Assumptions!$C$7*(1+(Assumptions!$C$14)))</f>
        <v>0</v>
      </c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s="64" customFormat="1" ht="12.75" customHeight="1">
      <c r="A77" s="78"/>
      <c r="B77" s="340" t="s">
        <v>147</v>
      </c>
      <c r="C77" s="66" t="s">
        <v>48</v>
      </c>
      <c r="D77" s="77">
        <v>0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69">
        <f t="shared" si="2"/>
        <v>0</v>
      </c>
      <c r="Q77" s="69">
        <f t="shared" si="3"/>
        <v>0</v>
      </c>
      <c r="R77" s="345">
        <f>IF(P77&gt;0,P77*Assumptions!$C$6*(1+(Assumptions!$C$14)),Q77*Assumptions!$C$7*(1+(Assumptions!$C$14)))</f>
        <v>0</v>
      </c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s="64" customFormat="1" ht="12.75" customHeight="1">
      <c r="A78" s="78"/>
      <c r="B78" s="340" t="s">
        <v>148</v>
      </c>
      <c r="C78" s="66" t="s">
        <v>48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69">
        <f t="shared" si="2"/>
        <v>0</v>
      </c>
      <c r="Q78" s="69">
        <f t="shared" si="3"/>
        <v>0</v>
      </c>
      <c r="R78" s="345">
        <f>IF(P78&gt;0,P78*Assumptions!$C$6*(1+(Assumptions!$C$14)),Q78*Assumptions!$C$7*(1+(Assumptions!$C$14)))</f>
        <v>0</v>
      </c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s="64" customFormat="1" ht="12.75" customHeight="1">
      <c r="A79" s="78"/>
      <c r="B79" s="340" t="s">
        <v>149</v>
      </c>
      <c r="C79" s="66" t="s">
        <v>48</v>
      </c>
      <c r="D79" s="77">
        <v>0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77">
        <v>0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69">
        <f t="shared" si="2"/>
        <v>0</v>
      </c>
      <c r="Q79" s="69">
        <f t="shared" si="3"/>
        <v>0</v>
      </c>
      <c r="R79" s="345">
        <f>IF(P79&gt;0,P79*Assumptions!$C$6*(1+(Assumptions!$C$14)),Q79*Assumptions!$C$7*(1+(Assumptions!$C$14)))</f>
        <v>0</v>
      </c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s="64" customFormat="1" ht="12.75" customHeight="1">
      <c r="A80" s="78"/>
      <c r="B80" s="340" t="s">
        <v>150</v>
      </c>
      <c r="C80" s="66" t="s">
        <v>48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69">
        <f t="shared" si="2"/>
        <v>0</v>
      </c>
      <c r="Q80" s="69">
        <f t="shared" si="3"/>
        <v>0</v>
      </c>
      <c r="R80" s="345">
        <f>IF(P80&gt;0,P80*Assumptions!$C$6*(1+(Assumptions!$C$14)),Q80*Assumptions!$C$7*(1+(Assumptions!$C$14)))</f>
        <v>0</v>
      </c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s="64" customFormat="1" ht="12.75" customHeight="1">
      <c r="A81" s="78"/>
      <c r="B81" s="340" t="s">
        <v>151</v>
      </c>
      <c r="C81" s="66" t="s">
        <v>189</v>
      </c>
      <c r="D81" s="77">
        <v>0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69">
        <f t="shared" si="2"/>
        <v>0</v>
      </c>
      <c r="Q81" s="69">
        <f t="shared" si="3"/>
        <v>0</v>
      </c>
      <c r="R81" s="345">
        <f>IF(P81&gt;0,P81*Assumptions!$C$6*(1+(Assumptions!$C$14)),Q81*Assumptions!$C$7*(1+(Assumptions!$C$14)))</f>
        <v>0</v>
      </c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s="64" customFormat="1" ht="12.75" customHeight="1">
      <c r="A82" s="78"/>
      <c r="B82" s="340" t="s">
        <v>152</v>
      </c>
      <c r="C82" s="66" t="s">
        <v>48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69">
        <f t="shared" si="2"/>
        <v>0</v>
      </c>
      <c r="Q82" s="69">
        <f t="shared" si="3"/>
        <v>0</v>
      </c>
      <c r="R82" s="345">
        <f>IF(P82&gt;0,P82*Assumptions!$C$6*(1+(Assumptions!$C$14)),Q82*Assumptions!$C$7*(1+(Assumptions!$C$14)))</f>
        <v>0</v>
      </c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s="64" customFormat="1" ht="12.75" customHeight="1">
      <c r="A83" s="78"/>
      <c r="B83" s="340" t="s">
        <v>153</v>
      </c>
      <c r="C83" s="66" t="s">
        <v>48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69">
        <f t="shared" si="2"/>
        <v>0</v>
      </c>
      <c r="Q83" s="69">
        <f t="shared" si="3"/>
        <v>0</v>
      </c>
      <c r="R83" s="345">
        <f>IF(P83&gt;0,P83*Assumptions!$C$6*(1+(Assumptions!$C$14)),Q83*Assumptions!$C$7*(1+(Assumptions!$C$14)))</f>
        <v>0</v>
      </c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s="64" customFormat="1" ht="12.75" customHeight="1">
      <c r="A84" s="78"/>
      <c r="B84" s="340" t="s">
        <v>154</v>
      </c>
      <c r="C84" s="66" t="s">
        <v>190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69">
        <f t="shared" si="2"/>
        <v>0</v>
      </c>
      <c r="Q84" s="69">
        <f t="shared" si="3"/>
        <v>0</v>
      </c>
      <c r="R84" s="345">
        <f>IF(P84&gt;0,P84*Assumptions!$C$6*(1+(Assumptions!$C$14)),Q84*Assumptions!$C$7*(1+(Assumptions!$C$14)))</f>
        <v>0</v>
      </c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s="64" customFormat="1" ht="12.75" customHeight="1">
      <c r="A85" s="78"/>
      <c r="B85" s="340" t="s">
        <v>155</v>
      </c>
      <c r="C85" s="66" t="s">
        <v>48</v>
      </c>
      <c r="D85" s="77">
        <v>0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69">
        <f t="shared" si="2"/>
        <v>0</v>
      </c>
      <c r="Q85" s="69">
        <f t="shared" si="3"/>
        <v>0</v>
      </c>
      <c r="R85" s="345">
        <f>IF(P85&gt;0,P85*Assumptions!$C$6*(1+(Assumptions!$C$14)),Q85*Assumptions!$C$7*(1+(Assumptions!$C$14)))</f>
        <v>0</v>
      </c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s="64" customFormat="1" ht="12.75" customHeight="1">
      <c r="A86" s="78"/>
      <c r="B86" s="340" t="s">
        <v>156</v>
      </c>
      <c r="C86" s="66" t="s">
        <v>190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69">
        <f t="shared" si="2"/>
        <v>0</v>
      </c>
      <c r="Q86" s="69">
        <f t="shared" si="3"/>
        <v>0</v>
      </c>
      <c r="R86" s="345">
        <f>IF(P86&gt;0,P86*Assumptions!$C$6*(1+(Assumptions!$C$14)),Q86*Assumptions!$C$7*(1+(Assumptions!$C$14)))</f>
        <v>0</v>
      </c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s="64" customFormat="1" ht="12.75" customHeight="1">
      <c r="A87" s="78"/>
      <c r="B87" s="340" t="s">
        <v>157</v>
      </c>
      <c r="C87" s="66" t="s">
        <v>189</v>
      </c>
      <c r="D87" s="77">
        <v>0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69">
        <f t="shared" si="2"/>
        <v>0</v>
      </c>
      <c r="Q87" s="69">
        <f t="shared" si="3"/>
        <v>0</v>
      </c>
      <c r="R87" s="345">
        <f>IF(P87&gt;0,P87*Assumptions!$C$6*(1+(Assumptions!$C$14)),Q87*Assumptions!$C$7*(1+(Assumptions!$C$14)))</f>
        <v>0</v>
      </c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s="64" customFormat="1" ht="12.75" customHeight="1">
      <c r="A88" s="78"/>
      <c r="B88" s="340" t="s">
        <v>158</v>
      </c>
      <c r="C88" s="66" t="s">
        <v>191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69">
        <f t="shared" si="2"/>
        <v>0</v>
      </c>
      <c r="Q88" s="69">
        <f t="shared" si="3"/>
        <v>0</v>
      </c>
      <c r="R88" s="345">
        <f>IF(P88&gt;0,P88*Assumptions!$C$6*(1+(Assumptions!$C$14)),Q88*Assumptions!$C$7*(1+(Assumptions!$C$14)))</f>
        <v>0</v>
      </c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s="64" customFormat="1" ht="12.75" customHeight="1">
      <c r="A89" s="78"/>
      <c r="B89" s="340" t="s">
        <v>159</v>
      </c>
      <c r="C89" s="66" t="s">
        <v>48</v>
      </c>
      <c r="D89" s="77">
        <v>0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69">
        <f t="shared" si="2"/>
        <v>0</v>
      </c>
      <c r="Q89" s="69">
        <f t="shared" si="3"/>
        <v>0</v>
      </c>
      <c r="R89" s="345">
        <f>IF(P89&gt;0,P89*Assumptions!$C$6*(1+(Assumptions!$C$14)),Q89*Assumptions!$C$7*(1+(Assumptions!$C$14)))</f>
        <v>0</v>
      </c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s="64" customFormat="1" ht="12.75" customHeight="1">
      <c r="A90" s="78"/>
      <c r="B90" s="340" t="s">
        <v>160</v>
      </c>
      <c r="C90" s="66" t="s">
        <v>48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69">
        <f t="shared" si="2"/>
        <v>0</v>
      </c>
      <c r="Q90" s="69">
        <f t="shared" si="3"/>
        <v>0</v>
      </c>
      <c r="R90" s="345">
        <f>IF(P90&gt;0,P90*Assumptions!$C$6*(1+(Assumptions!$C$14)),Q90*Assumptions!$C$7*(1+(Assumptions!$C$14)))</f>
        <v>0</v>
      </c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s="64" customFormat="1" ht="12.75" customHeight="1">
      <c r="A91" s="78"/>
      <c r="B91" s="340" t="s">
        <v>161</v>
      </c>
      <c r="C91" s="66" t="s">
        <v>48</v>
      </c>
      <c r="D91" s="77">
        <v>0</v>
      </c>
      <c r="E91" s="77">
        <v>0</v>
      </c>
      <c r="F91" s="77">
        <v>0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69">
        <f t="shared" si="2"/>
        <v>0</v>
      </c>
      <c r="Q91" s="69">
        <f t="shared" si="3"/>
        <v>0</v>
      </c>
      <c r="R91" s="345">
        <f>IF(P91&gt;0,P91*Assumptions!$C$6*(1+(Assumptions!$C$14)),Q91*Assumptions!$C$7*(1+(Assumptions!$C$14)))</f>
        <v>0</v>
      </c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s="64" customFormat="1" ht="12.75" customHeight="1">
      <c r="A92" s="78"/>
      <c r="B92" s="340" t="s">
        <v>162</v>
      </c>
      <c r="C92" s="66" t="s">
        <v>48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69">
        <f t="shared" si="2"/>
        <v>0</v>
      </c>
      <c r="Q92" s="69">
        <f t="shared" si="3"/>
        <v>0</v>
      </c>
      <c r="R92" s="345">
        <f>IF(P92&gt;0,P92*Assumptions!$C$6*(1+(Assumptions!$C$14)),Q92*Assumptions!$C$7*(1+(Assumptions!$C$14)))</f>
        <v>0</v>
      </c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s="64" customFormat="1" ht="12.75" customHeight="1">
      <c r="A93" s="78"/>
      <c r="B93" s="340" t="s">
        <v>163</v>
      </c>
      <c r="C93" s="66" t="s">
        <v>189</v>
      </c>
      <c r="D93" s="77">
        <v>0</v>
      </c>
      <c r="E93" s="77">
        <v>0</v>
      </c>
      <c r="F93" s="77">
        <v>0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69">
        <f t="shared" si="2"/>
        <v>0</v>
      </c>
      <c r="Q93" s="69">
        <f t="shared" si="3"/>
        <v>0</v>
      </c>
      <c r="R93" s="345">
        <f>IF(P93&gt;0,P93*Assumptions!$C$6*(1+(Assumptions!$C$14)),Q93*Assumptions!$C$7*(1+(Assumptions!$C$14)))</f>
        <v>0</v>
      </c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s="64" customFormat="1" ht="12.75" customHeight="1">
      <c r="A94" s="78"/>
      <c r="B94" s="340" t="s">
        <v>164</v>
      </c>
      <c r="C94" s="66" t="s">
        <v>48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69">
        <f t="shared" si="2"/>
        <v>0</v>
      </c>
      <c r="Q94" s="69">
        <f t="shared" si="3"/>
        <v>0</v>
      </c>
      <c r="R94" s="345">
        <f>IF(P94&gt;0,P94*Assumptions!$C$6*(1+(Assumptions!$C$14)),Q94*Assumptions!$C$7*(1+(Assumptions!$C$14)))</f>
        <v>0</v>
      </c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s="64" customFormat="1" ht="12.75" customHeight="1">
      <c r="A95" s="78"/>
      <c r="B95" s="340" t="s">
        <v>165</v>
      </c>
      <c r="C95" s="66" t="s">
        <v>48</v>
      </c>
      <c r="D95" s="77">
        <v>0</v>
      </c>
      <c r="E95" s="77">
        <v>0</v>
      </c>
      <c r="F95" s="77">
        <v>0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69">
        <f t="shared" si="2"/>
        <v>0</v>
      </c>
      <c r="Q95" s="69">
        <f t="shared" si="3"/>
        <v>0</v>
      </c>
      <c r="R95" s="345">
        <f>IF(P95&gt;0,P95*Assumptions!$C$6*(1+(Assumptions!$C$14)),Q95*Assumptions!$C$7*(1+(Assumptions!$C$14)))</f>
        <v>0</v>
      </c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s="64" customFormat="1" ht="12.75" customHeight="1">
      <c r="A96" s="78"/>
      <c r="B96" s="340" t="s">
        <v>166</v>
      </c>
      <c r="C96" s="66" t="s">
        <v>48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69">
        <f t="shared" si="2"/>
        <v>0</v>
      </c>
      <c r="Q96" s="69">
        <f t="shared" si="3"/>
        <v>0</v>
      </c>
      <c r="R96" s="345">
        <f>IF(P96&gt;0,P96*Assumptions!$C$6*(1+(Assumptions!$C$14)),Q96*Assumptions!$C$7*(1+(Assumptions!$C$14)))</f>
        <v>0</v>
      </c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s="64" customFormat="1" ht="12.75" customHeight="1">
      <c r="A97" s="78"/>
      <c r="B97" s="340" t="s">
        <v>167</v>
      </c>
      <c r="C97" s="66" t="s">
        <v>48</v>
      </c>
      <c r="D97" s="77">
        <v>0</v>
      </c>
      <c r="E97" s="77">
        <v>0</v>
      </c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69">
        <f t="shared" si="2"/>
        <v>0</v>
      </c>
      <c r="Q97" s="69">
        <f t="shared" si="3"/>
        <v>0</v>
      </c>
      <c r="R97" s="345">
        <f>IF(P97&gt;0,P97*Assumptions!$C$6*(1+(Assumptions!$C$14)),Q97*Assumptions!$C$7*(1+(Assumptions!$C$14)))</f>
        <v>0</v>
      </c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s="64" customFormat="1" ht="12.75" customHeight="1">
      <c r="A98" s="78"/>
      <c r="B98" s="340" t="s">
        <v>168</v>
      </c>
      <c r="C98" s="66" t="s">
        <v>189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69">
        <f t="shared" si="2"/>
        <v>0</v>
      </c>
      <c r="Q98" s="69">
        <f t="shared" si="3"/>
        <v>0</v>
      </c>
      <c r="R98" s="345">
        <f>IF(P98&gt;0,P98*Assumptions!$C$6*(1+(Assumptions!$C$14)),Q98*Assumptions!$C$7*(1+(Assumptions!$C$14)))</f>
        <v>0</v>
      </c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s="64" customFormat="1" ht="12.75" customHeight="1">
      <c r="A99" s="78"/>
      <c r="B99" s="340" t="s">
        <v>169</v>
      </c>
      <c r="C99" s="66" t="s">
        <v>48</v>
      </c>
      <c r="D99" s="77">
        <v>0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69">
        <f t="shared" si="2"/>
        <v>0</v>
      </c>
      <c r="Q99" s="69">
        <f t="shared" si="3"/>
        <v>0</v>
      </c>
      <c r="R99" s="345">
        <f>IF(P99&gt;0,P99*Assumptions!$C$6*(1+(Assumptions!$C$14)),Q99*Assumptions!$C$7*(1+(Assumptions!$C$14)))</f>
        <v>0</v>
      </c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s="64" customFormat="1" ht="12.75" customHeight="1">
      <c r="A100" s="78"/>
      <c r="B100" s="340" t="s">
        <v>170</v>
      </c>
      <c r="C100" s="66" t="s">
        <v>189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69">
        <f t="shared" si="2"/>
        <v>0</v>
      </c>
      <c r="Q100" s="69">
        <f t="shared" si="3"/>
        <v>0</v>
      </c>
      <c r="R100" s="345">
        <f>IF(P100&gt;0,P100*Assumptions!$C$6*(1+(Assumptions!$C$14)),Q100*Assumptions!$C$7*(1+(Assumptions!$C$14)))</f>
        <v>0</v>
      </c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s="64" customFormat="1" ht="12.75" customHeight="1">
      <c r="A101" s="78"/>
      <c r="B101" s="340" t="s">
        <v>171</v>
      </c>
      <c r="C101" s="66" t="s">
        <v>190</v>
      </c>
      <c r="D101" s="77">
        <v>0</v>
      </c>
      <c r="E101" s="77">
        <v>0</v>
      </c>
      <c r="F101" s="77">
        <v>0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69">
        <f t="shared" si="2"/>
        <v>0</v>
      </c>
      <c r="Q101" s="69">
        <f t="shared" si="3"/>
        <v>0</v>
      </c>
      <c r="R101" s="345">
        <f>IF(P101&gt;0,P101*Assumptions!$C$6*(1+(Assumptions!$C$14)),Q101*Assumptions!$C$7*(1+(Assumptions!$C$14)))</f>
        <v>0</v>
      </c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s="64" customFormat="1" ht="12.75" customHeight="1">
      <c r="A102" s="78"/>
      <c r="B102" s="340" t="s">
        <v>172</v>
      </c>
      <c r="C102" s="66" t="s">
        <v>189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69">
        <f t="shared" si="2"/>
        <v>0</v>
      </c>
      <c r="Q102" s="69">
        <f t="shared" si="3"/>
        <v>0</v>
      </c>
      <c r="R102" s="345">
        <f>IF(P102&gt;0,P102*Assumptions!$C$6*(1+(Assumptions!$C$14)),Q102*Assumptions!$C$7*(1+(Assumptions!$C$14)))</f>
        <v>0</v>
      </c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s="64" customFormat="1" ht="12.75" customHeight="1">
      <c r="A103" s="78"/>
      <c r="B103" s="340" t="s">
        <v>173</v>
      </c>
      <c r="C103" s="66" t="s">
        <v>48</v>
      </c>
      <c r="D103" s="77">
        <v>0</v>
      </c>
      <c r="E103" s="77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69">
        <f t="shared" si="2"/>
        <v>0</v>
      </c>
      <c r="Q103" s="69">
        <f t="shared" si="3"/>
        <v>0</v>
      </c>
      <c r="R103" s="345">
        <f>IF(P103&gt;0,P103*Assumptions!$C$6*(1+(Assumptions!$C$14)),Q103*Assumptions!$C$7*(1+(Assumptions!$C$14)))</f>
        <v>0</v>
      </c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s="64" customFormat="1" ht="12.75" customHeight="1">
      <c r="A104" s="78"/>
      <c r="B104" s="340" t="s">
        <v>174</v>
      </c>
      <c r="C104" s="66" t="s">
        <v>189</v>
      </c>
      <c r="D104" s="77">
        <v>0</v>
      </c>
      <c r="E104" s="77">
        <v>0</v>
      </c>
      <c r="F104" s="77">
        <v>0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69">
        <f t="shared" si="2"/>
        <v>0</v>
      </c>
      <c r="Q104" s="69">
        <f t="shared" si="3"/>
        <v>0</v>
      </c>
      <c r="R104" s="345">
        <f>IF(P104&gt;0,P104*Assumptions!$C$6*(1+(Assumptions!$C$14)),Q104*Assumptions!$C$7*(1+(Assumptions!$C$14)))</f>
        <v>0</v>
      </c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s="64" customFormat="1" ht="12.75" customHeight="1">
      <c r="A105" s="78"/>
      <c r="B105" s="340" t="s">
        <v>175</v>
      </c>
      <c r="C105" s="66" t="s">
        <v>48</v>
      </c>
      <c r="D105" s="77">
        <v>0</v>
      </c>
      <c r="E105" s="77">
        <v>0</v>
      </c>
      <c r="F105" s="77">
        <v>0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69">
        <f t="shared" si="2"/>
        <v>0</v>
      </c>
      <c r="Q105" s="69">
        <f t="shared" si="3"/>
        <v>0</v>
      </c>
      <c r="R105" s="345">
        <f>IF(P105&gt;0,P105*Assumptions!$C$6*(1+(Assumptions!$C$14)),Q105*Assumptions!$C$7*(1+(Assumptions!$C$14)))</f>
        <v>0</v>
      </c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s="64" customFormat="1" ht="12.75" customHeight="1">
      <c r="A106" s="78"/>
      <c r="B106" s="340" t="s">
        <v>176</v>
      </c>
      <c r="C106" s="66" t="s">
        <v>189</v>
      </c>
      <c r="D106" s="77">
        <v>0</v>
      </c>
      <c r="E106" s="77">
        <v>0</v>
      </c>
      <c r="F106" s="77">
        <v>0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69">
        <f t="shared" si="2"/>
        <v>0</v>
      </c>
      <c r="Q106" s="69">
        <f t="shared" si="3"/>
        <v>0</v>
      </c>
      <c r="R106" s="345">
        <f>IF(P106&gt;0,P106*Assumptions!$C$6*(1+(Assumptions!$C$14)),Q106*Assumptions!$C$7*(1+(Assumptions!$C$14)))</f>
        <v>0</v>
      </c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s="64" customFormat="1" ht="12.75" customHeight="1">
      <c r="A107" s="78"/>
      <c r="B107" s="340" t="s">
        <v>177</v>
      </c>
      <c r="C107" s="66" t="s">
        <v>189</v>
      </c>
      <c r="D107" s="77">
        <v>0</v>
      </c>
      <c r="E107" s="77">
        <v>0</v>
      </c>
      <c r="F107" s="77">
        <v>0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7">
        <v>0</v>
      </c>
      <c r="P107" s="69">
        <f t="shared" si="2"/>
        <v>0</v>
      </c>
      <c r="Q107" s="69">
        <f t="shared" si="3"/>
        <v>0</v>
      </c>
      <c r="R107" s="345">
        <f>IF(P107&gt;0,P107*Assumptions!$C$6*(1+(Assumptions!$C$14)),Q107*Assumptions!$C$7*(1+(Assumptions!$C$14)))</f>
        <v>0</v>
      </c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s="64" customFormat="1" ht="12.75" customHeight="1">
      <c r="A108" s="78"/>
      <c r="B108" s="340" t="s">
        <v>178</v>
      </c>
      <c r="C108" s="66" t="s">
        <v>189</v>
      </c>
      <c r="D108" s="77">
        <v>0</v>
      </c>
      <c r="E108" s="77">
        <v>0</v>
      </c>
      <c r="F108" s="77">
        <v>0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69">
        <f t="shared" si="2"/>
        <v>0</v>
      </c>
      <c r="Q108" s="69">
        <f t="shared" si="3"/>
        <v>0</v>
      </c>
      <c r="R108" s="345">
        <f>IF(P108&gt;0,P108*Assumptions!$C$6*(1+(Assumptions!$C$14)),Q108*Assumptions!$C$7*(1+(Assumptions!$C$14)))</f>
        <v>0</v>
      </c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s="64" customFormat="1" ht="12.75" customHeight="1">
      <c r="A109" s="78"/>
      <c r="B109" s="340" t="s">
        <v>179</v>
      </c>
      <c r="C109" s="66" t="s">
        <v>189</v>
      </c>
      <c r="D109" s="77">
        <v>0</v>
      </c>
      <c r="E109" s="77">
        <v>0</v>
      </c>
      <c r="F109" s="77">
        <v>0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0</v>
      </c>
      <c r="N109" s="77">
        <v>0</v>
      </c>
      <c r="O109" s="77">
        <v>0</v>
      </c>
      <c r="P109" s="69">
        <f t="shared" si="2"/>
        <v>0</v>
      </c>
      <c r="Q109" s="69">
        <f t="shared" si="3"/>
        <v>0</v>
      </c>
      <c r="R109" s="345">
        <f>IF(P109&gt;0,P109*Assumptions!$C$6*(1+(Assumptions!$C$14)),Q109*Assumptions!$C$7*(1+(Assumptions!$C$14)))</f>
        <v>0</v>
      </c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s="64" customFormat="1" ht="12.75" customHeight="1">
      <c r="A110" s="78"/>
      <c r="B110" s="340" t="s">
        <v>180</v>
      </c>
      <c r="C110" s="66" t="s">
        <v>189</v>
      </c>
      <c r="D110" s="77">
        <v>0</v>
      </c>
      <c r="E110" s="77">
        <v>0</v>
      </c>
      <c r="F110" s="77">
        <v>0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69">
        <f t="shared" si="2"/>
        <v>0</v>
      </c>
      <c r="Q110" s="69">
        <f t="shared" si="3"/>
        <v>0</v>
      </c>
      <c r="R110" s="345">
        <f>IF(P110&gt;0,P110*Assumptions!$C$6*(1+(Assumptions!$C$14)),Q110*Assumptions!$C$7*(1+(Assumptions!$C$14)))</f>
        <v>0</v>
      </c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s="64" customFormat="1" ht="12.75" customHeight="1">
      <c r="A111" s="78"/>
      <c r="B111" s="340" t="s">
        <v>181</v>
      </c>
      <c r="C111" s="66" t="s">
        <v>189</v>
      </c>
      <c r="D111" s="77">
        <v>0</v>
      </c>
      <c r="E111" s="77">
        <v>0</v>
      </c>
      <c r="F111" s="77">
        <v>0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69">
        <f t="shared" si="2"/>
        <v>0</v>
      </c>
      <c r="Q111" s="69">
        <f t="shared" si="3"/>
        <v>0</v>
      </c>
      <c r="R111" s="345">
        <f>IF(P111&gt;0,P111*Assumptions!$C$6*(1+(Assumptions!$C$14)),Q111*Assumptions!$C$7*(1+(Assumptions!$C$14)))</f>
        <v>0</v>
      </c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s="64" customFormat="1" ht="12.75" customHeight="1">
      <c r="A112" s="78"/>
      <c r="B112" s="340" t="s">
        <v>182</v>
      </c>
      <c r="C112" s="66" t="s">
        <v>189</v>
      </c>
      <c r="D112" s="77">
        <v>0</v>
      </c>
      <c r="E112" s="77">
        <v>0</v>
      </c>
      <c r="F112" s="77">
        <v>0</v>
      </c>
      <c r="G112" s="77">
        <v>0</v>
      </c>
      <c r="H112" s="77">
        <v>0</v>
      </c>
      <c r="I112" s="77">
        <v>0</v>
      </c>
      <c r="J112" s="77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69">
        <f t="shared" si="2"/>
        <v>0</v>
      </c>
      <c r="Q112" s="69">
        <f t="shared" si="3"/>
        <v>0</v>
      </c>
      <c r="R112" s="345">
        <f>IF(P112&gt;0,P112*Assumptions!$C$6*(1+(Assumptions!$C$14)),Q112*Assumptions!$C$7*(1+(Assumptions!$C$14)))</f>
        <v>0</v>
      </c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s="64" customFormat="1" ht="12.75" customHeight="1">
      <c r="A113" s="78"/>
      <c r="B113" s="340" t="s">
        <v>183</v>
      </c>
      <c r="C113" s="66" t="s">
        <v>48</v>
      </c>
      <c r="D113" s="77">
        <v>0</v>
      </c>
      <c r="E113" s="77">
        <v>0</v>
      </c>
      <c r="F113" s="77">
        <v>0</v>
      </c>
      <c r="G113" s="77">
        <v>0</v>
      </c>
      <c r="H113" s="77">
        <v>0</v>
      </c>
      <c r="I113" s="77">
        <v>0</v>
      </c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69">
        <f t="shared" si="2"/>
        <v>0</v>
      </c>
      <c r="Q113" s="69">
        <f t="shared" si="3"/>
        <v>0</v>
      </c>
      <c r="R113" s="345">
        <f>IF(P113&gt;0,P113*Assumptions!$C$6*(1+(Assumptions!$C$14)),Q113*Assumptions!$C$7*(1+(Assumptions!$C$14)))</f>
        <v>0</v>
      </c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s="64" customFormat="1" ht="12.75" customHeight="1">
      <c r="A114" s="78"/>
      <c r="B114" s="340" t="s">
        <v>184</v>
      </c>
      <c r="C114" s="66" t="s">
        <v>48</v>
      </c>
      <c r="D114" s="77">
        <v>0</v>
      </c>
      <c r="E114" s="77">
        <v>0</v>
      </c>
      <c r="F114" s="77">
        <v>0</v>
      </c>
      <c r="G114" s="77">
        <v>0</v>
      </c>
      <c r="H114" s="77">
        <v>0</v>
      </c>
      <c r="I114" s="77">
        <v>0</v>
      </c>
      <c r="J114" s="77">
        <v>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69">
        <f t="shared" si="2"/>
        <v>0</v>
      </c>
      <c r="Q114" s="69">
        <f t="shared" si="3"/>
        <v>0</v>
      </c>
      <c r="R114" s="345">
        <f>IF(P114&gt;0,P114*Assumptions!$C$6*(1+(Assumptions!$C$14)),Q114*Assumptions!$C$7*(1+(Assumptions!$C$14)))</f>
        <v>0</v>
      </c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18" s="76" customFormat="1" ht="12.75" customHeight="1">
      <c r="A115" s="61"/>
      <c r="B115" s="435" t="s">
        <v>263</v>
      </c>
      <c r="C115" s="436"/>
      <c r="D115" s="332"/>
      <c r="E115" s="332"/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57"/>
    </row>
    <row r="116" spans="1:40" s="64" customFormat="1" ht="12.75" customHeight="1">
      <c r="A116" s="78"/>
      <c r="B116" s="358" t="s">
        <v>46</v>
      </c>
      <c r="C116" s="354" t="s">
        <v>57</v>
      </c>
      <c r="D116" s="359">
        <v>60</v>
      </c>
      <c r="E116" s="359">
        <v>60</v>
      </c>
      <c r="F116" s="359">
        <v>60</v>
      </c>
      <c r="G116" s="355"/>
      <c r="H116" s="355"/>
      <c r="I116" s="355"/>
      <c r="J116" s="355">
        <v>5</v>
      </c>
      <c r="K116" s="355">
        <v>5</v>
      </c>
      <c r="L116" s="355">
        <v>5</v>
      </c>
      <c r="M116" s="355">
        <v>5</v>
      </c>
      <c r="N116" s="355">
        <v>5</v>
      </c>
      <c r="O116" s="355">
        <v>5</v>
      </c>
      <c r="P116" s="356">
        <f>G116*M116+H116*N116+I116*O116</f>
        <v>0</v>
      </c>
      <c r="Q116" s="356">
        <f>J116*M116+K116*N116+L116*O116</f>
        <v>75</v>
      </c>
      <c r="R116" s="345">
        <f>IF(P116&gt;0,P116*Assumptions!$C$8*(1+(Assumptions!$C$14)),Q116*Assumptions!$C$9*(1+(Assumptions!$C$14)))</f>
        <v>0</v>
      </c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s="89" customFormat="1" ht="12.75" customHeight="1" thickBot="1">
      <c r="A117" s="82"/>
      <c r="B117" s="340" t="s">
        <v>239</v>
      </c>
      <c r="C117" s="66" t="s">
        <v>189</v>
      </c>
      <c r="D117" s="341"/>
      <c r="E117" s="341"/>
      <c r="F117" s="341"/>
      <c r="G117" s="355"/>
      <c r="H117" s="355"/>
      <c r="I117" s="355"/>
      <c r="J117" s="355">
        <v>5</v>
      </c>
      <c r="K117" s="355">
        <v>5</v>
      </c>
      <c r="L117" s="355">
        <v>5</v>
      </c>
      <c r="M117" s="355">
        <v>5</v>
      </c>
      <c r="N117" s="355">
        <v>5</v>
      </c>
      <c r="O117" s="355">
        <v>5</v>
      </c>
      <c r="P117" s="356">
        <f>G117*M117+H117*N117+I117*O117</f>
        <v>0</v>
      </c>
      <c r="Q117" s="356">
        <f>J117*M117+K117*N117+L117*O117</f>
        <v>75</v>
      </c>
      <c r="R117" s="345">
        <f>IF(P117&gt;0,P117*Assumptions!$C$8*(1+(Assumptions!$C$14)),Q117*Assumptions!$C$9*(1+(Assumptions!$C$14)))</f>
        <v>0</v>
      </c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</row>
    <row r="118" spans="1:40" s="36" customFormat="1" ht="15" customHeight="1" thickBot="1">
      <c r="A118" s="51"/>
      <c r="B118" s="348" t="s">
        <v>240</v>
      </c>
      <c r="C118" s="349" t="s">
        <v>48</v>
      </c>
      <c r="D118" s="360"/>
      <c r="E118" s="360"/>
      <c r="F118" s="360"/>
      <c r="G118" s="350"/>
      <c r="H118" s="350"/>
      <c r="I118" s="350"/>
      <c r="J118" s="350">
        <v>5</v>
      </c>
      <c r="K118" s="350">
        <v>5</v>
      </c>
      <c r="L118" s="350">
        <v>5</v>
      </c>
      <c r="M118" s="350">
        <v>5</v>
      </c>
      <c r="N118" s="350">
        <v>5</v>
      </c>
      <c r="O118" s="350">
        <v>5</v>
      </c>
      <c r="P118" s="351">
        <f>G118*M118+H118*N118+I118*O118</f>
        <v>0</v>
      </c>
      <c r="Q118" s="351">
        <f>J118*M118+K118*N118+L118*O118</f>
        <v>75</v>
      </c>
      <c r="R118" s="352">
        <f>IF(P118&gt;0,P118*Assumptions!$C$8*(1+(Assumptions!$C$14)),Q118*Assumptions!$C$9*(1+(Assumptions!$C$14)))</f>
        <v>0</v>
      </c>
      <c r="S118" s="35"/>
      <c r="T118" s="361" t="s">
        <v>233</v>
      </c>
      <c r="U118" s="362"/>
      <c r="V118" s="363"/>
      <c r="W118" s="363"/>
      <c r="X118" s="364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</row>
    <row r="119" spans="1:40" s="36" customFormat="1" ht="15" customHeight="1">
      <c r="A119" s="51"/>
      <c r="B119" s="38"/>
      <c r="C119" s="43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9"/>
      <c r="S119" s="35"/>
      <c r="T119" s="365"/>
      <c r="U119" s="366"/>
      <c r="V119" s="366"/>
      <c r="W119" s="366"/>
      <c r="X119" s="367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</row>
    <row r="120" spans="1:40" s="36" customFormat="1" ht="15" customHeight="1">
      <c r="A120" s="51"/>
      <c r="B120" s="41"/>
      <c r="C120" s="42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9"/>
      <c r="S120" s="35"/>
      <c r="T120" s="365"/>
      <c r="U120" s="366"/>
      <c r="V120" s="366"/>
      <c r="W120" s="366"/>
      <c r="X120" s="367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</row>
    <row r="121" spans="1:40" s="36" customFormat="1" ht="15" customHeight="1">
      <c r="A121" s="51"/>
      <c r="B121" s="41"/>
      <c r="C121" s="42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9"/>
      <c r="S121" s="35"/>
      <c r="T121" s="365" t="s">
        <v>85</v>
      </c>
      <c r="U121" s="366" t="s">
        <v>82</v>
      </c>
      <c r="V121" s="366"/>
      <c r="W121" s="366"/>
      <c r="X121" s="367">
        <v>2007</v>
      </c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</row>
    <row r="122" spans="1:40" s="36" customFormat="1" ht="15" customHeight="1">
      <c r="A122" s="51"/>
      <c r="B122" s="41"/>
      <c r="C122" s="42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9"/>
      <c r="S122" s="35"/>
      <c r="T122" s="365" t="s">
        <v>83</v>
      </c>
      <c r="U122" s="366" t="s">
        <v>84</v>
      </c>
      <c r="V122" s="366"/>
      <c r="W122" s="366"/>
      <c r="X122" s="367">
        <v>2008</v>
      </c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</row>
    <row r="123" spans="2:40" ht="15" customHeight="1">
      <c r="B123" s="12"/>
      <c r="C123" s="11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8"/>
      <c r="S123" s="6"/>
      <c r="T123" s="368"/>
      <c r="U123" s="366" t="s">
        <v>189</v>
      </c>
      <c r="V123" s="369"/>
      <c r="W123" s="369"/>
      <c r="X123" s="367">
        <v>2009</v>
      </c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2:40" ht="15" customHeight="1">
      <c r="B124" s="12"/>
      <c r="C124" s="11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8"/>
      <c r="S124" s="6"/>
      <c r="T124" s="368"/>
      <c r="U124" s="366" t="s">
        <v>190</v>
      </c>
      <c r="V124" s="369"/>
      <c r="W124" s="369"/>
      <c r="X124" s="367">
        <v>2010</v>
      </c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2:40" ht="15" customHeight="1">
      <c r="B125" s="12"/>
      <c r="C125" s="11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8"/>
      <c r="S125" s="6"/>
      <c r="T125" s="368"/>
      <c r="U125" s="366" t="s">
        <v>48</v>
      </c>
      <c r="V125" s="369"/>
      <c r="W125" s="369"/>
      <c r="X125" s="367">
        <v>2011</v>
      </c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2:40" ht="15" customHeight="1">
      <c r="B126" s="12"/>
      <c r="C126" s="11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8"/>
      <c r="S126" s="6"/>
      <c r="T126" s="368"/>
      <c r="U126" s="366" t="s">
        <v>191</v>
      </c>
      <c r="V126" s="369"/>
      <c r="W126" s="369"/>
      <c r="X126" s="367">
        <v>2012</v>
      </c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2:40" ht="15" customHeight="1">
      <c r="B127" s="12"/>
      <c r="C127" s="11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8"/>
      <c r="S127" s="6"/>
      <c r="T127" s="368"/>
      <c r="U127" s="370" t="s">
        <v>57</v>
      </c>
      <c r="V127" s="369"/>
      <c r="W127" s="369"/>
      <c r="X127" s="367">
        <v>2013</v>
      </c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2:40" ht="15" customHeight="1">
      <c r="B128" s="12"/>
      <c r="C128" s="11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8"/>
      <c r="S128" s="6"/>
      <c r="T128" s="368"/>
      <c r="U128" s="366" t="s">
        <v>237</v>
      </c>
      <c r="V128" s="369"/>
      <c r="W128" s="369"/>
      <c r="X128" s="367">
        <v>2014</v>
      </c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3:40" ht="21.75" customHeight="1">
      <c r="C129" s="14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6"/>
      <c r="S129" s="6"/>
      <c r="T129" s="368"/>
      <c r="U129" s="371" t="s">
        <v>261</v>
      </c>
      <c r="V129" s="369"/>
      <c r="W129" s="369"/>
      <c r="X129" s="367">
        <v>2015</v>
      </c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3:24" ht="21.75" customHeight="1">
      <c r="C130" s="10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6"/>
      <c r="T130" s="372"/>
      <c r="U130" s="371"/>
      <c r="V130" s="371"/>
      <c r="W130" s="371"/>
      <c r="X130" s="367">
        <v>2016</v>
      </c>
    </row>
    <row r="131" spans="1:24" s="6" customFormat="1" ht="19.5" customHeight="1">
      <c r="A131" s="49"/>
      <c r="B131" s="18"/>
      <c r="C131" s="19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20"/>
      <c r="T131" s="368"/>
      <c r="U131" s="369"/>
      <c r="V131" s="369"/>
      <c r="W131" s="369"/>
      <c r="X131" s="367">
        <v>2017</v>
      </c>
    </row>
    <row r="132" spans="1:24" s="6" customFormat="1" ht="19.5" customHeight="1">
      <c r="A132" s="49"/>
      <c r="B132" s="18"/>
      <c r="C132" s="19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20"/>
      <c r="T132" s="368"/>
      <c r="U132" s="369"/>
      <c r="V132" s="369"/>
      <c r="W132" s="369"/>
      <c r="X132" s="367">
        <v>2018</v>
      </c>
    </row>
    <row r="133" spans="1:24" s="6" customFormat="1" ht="19.5" customHeight="1">
      <c r="A133" s="49"/>
      <c r="B133" s="18"/>
      <c r="C133" s="19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22"/>
      <c r="T133" s="368"/>
      <c r="U133" s="369"/>
      <c r="V133" s="369"/>
      <c r="W133" s="369"/>
      <c r="X133" s="367">
        <v>2019</v>
      </c>
    </row>
    <row r="134" spans="1:24" s="6" customFormat="1" ht="19.5" customHeight="1">
      <c r="A134" s="49"/>
      <c r="B134" s="18"/>
      <c r="C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2"/>
      <c r="T134" s="368"/>
      <c r="U134" s="371"/>
      <c r="V134" s="369"/>
      <c r="W134" s="369"/>
      <c r="X134" s="367">
        <v>2020</v>
      </c>
    </row>
    <row r="135" spans="1:24" s="6" customFormat="1" ht="21.75" customHeight="1">
      <c r="A135" s="49"/>
      <c r="B135" s="18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  <c r="T135" s="368"/>
      <c r="U135" s="369"/>
      <c r="V135" s="369"/>
      <c r="W135" s="369"/>
      <c r="X135" s="367">
        <v>2021</v>
      </c>
    </row>
    <row r="136" spans="20:24" ht="21.75" customHeight="1">
      <c r="T136" s="372"/>
      <c r="U136" s="371"/>
      <c r="V136" s="371"/>
      <c r="W136" s="371"/>
      <c r="X136" s="367">
        <v>2022</v>
      </c>
    </row>
    <row r="137" spans="20:24" ht="21.75" customHeight="1">
      <c r="T137" s="372"/>
      <c r="U137" s="369"/>
      <c r="V137" s="371"/>
      <c r="W137" s="371"/>
      <c r="X137" s="367">
        <v>2023</v>
      </c>
    </row>
    <row r="138" spans="20:24" ht="21.75" customHeight="1">
      <c r="T138" s="372"/>
      <c r="U138" s="369"/>
      <c r="V138" s="371"/>
      <c r="W138" s="371"/>
      <c r="X138" s="367">
        <v>2024</v>
      </c>
    </row>
    <row r="139" spans="20:24" ht="21.75" customHeight="1">
      <c r="T139" s="372"/>
      <c r="U139" s="369"/>
      <c r="V139" s="371"/>
      <c r="W139" s="371"/>
      <c r="X139" s="367">
        <v>2025</v>
      </c>
    </row>
    <row r="140" spans="20:24" ht="21.75" customHeight="1">
      <c r="T140" s="372"/>
      <c r="U140" s="369"/>
      <c r="V140" s="371"/>
      <c r="W140" s="371"/>
      <c r="X140" s="367">
        <v>2026</v>
      </c>
    </row>
    <row r="141" spans="20:24" ht="21.75" customHeight="1">
      <c r="T141" s="372"/>
      <c r="U141" s="369"/>
      <c r="V141" s="371"/>
      <c r="W141" s="371"/>
      <c r="X141" s="367">
        <v>2027</v>
      </c>
    </row>
    <row r="142" spans="20:24" ht="21.75" customHeight="1">
      <c r="T142" s="372"/>
      <c r="U142" s="371"/>
      <c r="V142" s="371"/>
      <c r="W142" s="371"/>
      <c r="X142" s="367">
        <v>2028</v>
      </c>
    </row>
    <row r="143" spans="20:24" ht="21.75" customHeight="1">
      <c r="T143" s="372"/>
      <c r="U143" s="371"/>
      <c r="V143" s="371"/>
      <c r="W143" s="371"/>
      <c r="X143" s="367">
        <v>2029</v>
      </c>
    </row>
    <row r="144" spans="20:24" ht="21.75" customHeight="1">
      <c r="T144" s="372"/>
      <c r="U144" s="371"/>
      <c r="V144" s="371"/>
      <c r="W144" s="371"/>
      <c r="X144" s="367">
        <v>2030</v>
      </c>
    </row>
    <row r="145" spans="20:24" ht="21.75" customHeight="1">
      <c r="T145" s="372"/>
      <c r="U145" s="371"/>
      <c r="V145" s="371"/>
      <c r="W145" s="371"/>
      <c r="X145" s="367">
        <v>2031</v>
      </c>
    </row>
    <row r="146" spans="20:24" ht="14.25">
      <c r="T146" s="372"/>
      <c r="U146" s="371"/>
      <c r="V146" s="371"/>
      <c r="W146" s="371"/>
      <c r="X146" s="367">
        <v>2032</v>
      </c>
    </row>
    <row r="147" spans="20:24" ht="14.25">
      <c r="T147" s="372"/>
      <c r="U147" s="371"/>
      <c r="V147" s="371"/>
      <c r="W147" s="371"/>
      <c r="X147" s="367">
        <v>2033</v>
      </c>
    </row>
    <row r="148" spans="20:24" ht="14.25">
      <c r="T148" s="372"/>
      <c r="U148" s="371"/>
      <c r="V148" s="371"/>
      <c r="W148" s="371"/>
      <c r="X148" s="367">
        <v>2034</v>
      </c>
    </row>
    <row r="149" spans="20:24" ht="14.25">
      <c r="T149" s="372"/>
      <c r="U149" s="371"/>
      <c r="V149" s="371"/>
      <c r="W149" s="371"/>
      <c r="X149" s="367">
        <v>2035</v>
      </c>
    </row>
    <row r="150" spans="20:24" ht="14.25">
      <c r="T150" s="372"/>
      <c r="U150" s="371"/>
      <c r="V150" s="371"/>
      <c r="W150" s="371"/>
      <c r="X150" s="367">
        <v>2036</v>
      </c>
    </row>
    <row r="151" spans="20:24" ht="14.25">
      <c r="T151" s="372"/>
      <c r="U151" s="371"/>
      <c r="V151" s="371"/>
      <c r="W151" s="371"/>
      <c r="X151" s="367">
        <v>2037</v>
      </c>
    </row>
    <row r="152" spans="20:24" ht="14.25">
      <c r="T152" s="372"/>
      <c r="U152" s="371"/>
      <c r="V152" s="371"/>
      <c r="W152" s="371"/>
      <c r="X152" s="367">
        <v>2038</v>
      </c>
    </row>
    <row r="153" spans="20:24" ht="14.25">
      <c r="T153" s="372"/>
      <c r="U153" s="371"/>
      <c r="V153" s="371"/>
      <c r="W153" s="371"/>
      <c r="X153" s="367">
        <v>2039</v>
      </c>
    </row>
    <row r="154" spans="20:24" ht="14.25">
      <c r="T154" s="372"/>
      <c r="U154" s="371"/>
      <c r="V154" s="371"/>
      <c r="W154" s="371"/>
      <c r="X154" s="367">
        <v>2040</v>
      </c>
    </row>
    <row r="155" spans="20:24" ht="14.25">
      <c r="T155" s="372"/>
      <c r="U155" s="371"/>
      <c r="V155" s="371"/>
      <c r="W155" s="371"/>
      <c r="X155" s="367">
        <v>2041</v>
      </c>
    </row>
    <row r="156" spans="20:24" ht="14.25">
      <c r="T156" s="372"/>
      <c r="U156" s="371"/>
      <c r="V156" s="371"/>
      <c r="W156" s="371"/>
      <c r="X156" s="367">
        <v>2042</v>
      </c>
    </row>
    <row r="157" spans="20:24" ht="14.25">
      <c r="T157" s="372"/>
      <c r="U157" s="371"/>
      <c r="V157" s="371"/>
      <c r="W157" s="371"/>
      <c r="X157" s="367">
        <v>2043</v>
      </c>
    </row>
    <row r="158" spans="20:24" ht="14.25">
      <c r="T158" s="372"/>
      <c r="U158" s="371"/>
      <c r="V158" s="371"/>
      <c r="W158" s="371"/>
      <c r="X158" s="367">
        <v>2044</v>
      </c>
    </row>
    <row r="159" spans="20:24" ht="14.25">
      <c r="T159" s="372"/>
      <c r="U159" s="371"/>
      <c r="V159" s="371"/>
      <c r="W159" s="371"/>
      <c r="X159" s="367">
        <v>2045</v>
      </c>
    </row>
    <row r="160" spans="20:24" ht="14.25">
      <c r="T160" s="372"/>
      <c r="U160" s="371"/>
      <c r="V160" s="371"/>
      <c r="W160" s="371"/>
      <c r="X160" s="367">
        <v>2046</v>
      </c>
    </row>
    <row r="161" spans="20:24" ht="14.25">
      <c r="T161" s="372"/>
      <c r="U161" s="371"/>
      <c r="V161" s="371"/>
      <c r="W161" s="371"/>
      <c r="X161" s="367">
        <v>2047</v>
      </c>
    </row>
    <row r="162" spans="20:24" ht="14.25">
      <c r="T162" s="372"/>
      <c r="U162" s="371"/>
      <c r="V162" s="371"/>
      <c r="W162" s="371"/>
      <c r="X162" s="367">
        <v>2048</v>
      </c>
    </row>
    <row r="163" spans="20:24" ht="14.25">
      <c r="T163" s="372"/>
      <c r="U163" s="371"/>
      <c r="V163" s="371"/>
      <c r="W163" s="371"/>
      <c r="X163" s="367">
        <v>2049</v>
      </c>
    </row>
    <row r="164" spans="20:24" ht="14.25">
      <c r="T164" s="372"/>
      <c r="U164" s="371"/>
      <c r="V164" s="371"/>
      <c r="W164" s="371"/>
      <c r="X164" s="367">
        <v>2050</v>
      </c>
    </row>
    <row r="165" spans="20:24" ht="14.25">
      <c r="T165" s="372"/>
      <c r="U165" s="371"/>
      <c r="V165" s="371"/>
      <c r="W165" s="371"/>
      <c r="X165" s="367">
        <v>2051</v>
      </c>
    </row>
    <row r="166" spans="20:24" ht="14.25">
      <c r="T166" s="372"/>
      <c r="U166" s="371"/>
      <c r="V166" s="371"/>
      <c r="W166" s="371"/>
      <c r="X166" s="367">
        <v>2052</v>
      </c>
    </row>
    <row r="167" spans="20:24" ht="14.25">
      <c r="T167" s="372"/>
      <c r="U167" s="371"/>
      <c r="V167" s="371"/>
      <c r="W167" s="371"/>
      <c r="X167" s="367">
        <v>2053</v>
      </c>
    </row>
    <row r="168" spans="20:24" ht="14.25">
      <c r="T168" s="372"/>
      <c r="U168" s="371"/>
      <c r="V168" s="371"/>
      <c r="W168" s="371"/>
      <c r="X168" s="367">
        <v>2054</v>
      </c>
    </row>
    <row r="169" spans="20:24" ht="14.25">
      <c r="T169" s="372"/>
      <c r="U169" s="371"/>
      <c r="V169" s="371"/>
      <c r="W169" s="371"/>
      <c r="X169" s="367">
        <v>2055</v>
      </c>
    </row>
    <row r="170" spans="20:24" ht="14.25">
      <c r="T170" s="372"/>
      <c r="U170" s="371"/>
      <c r="V170" s="371"/>
      <c r="W170" s="371"/>
      <c r="X170" s="367">
        <v>2056</v>
      </c>
    </row>
    <row r="171" spans="20:24" ht="14.25">
      <c r="T171" s="372"/>
      <c r="U171" s="371"/>
      <c r="V171" s="371"/>
      <c r="W171" s="371"/>
      <c r="X171" s="367">
        <v>2057</v>
      </c>
    </row>
    <row r="172" spans="20:24" ht="14.25">
      <c r="T172" s="372"/>
      <c r="U172" s="371"/>
      <c r="V172" s="371"/>
      <c r="W172" s="371"/>
      <c r="X172" s="367">
        <v>2058</v>
      </c>
    </row>
    <row r="173" spans="20:24" ht="14.25">
      <c r="T173" s="372"/>
      <c r="U173" s="371"/>
      <c r="V173" s="371"/>
      <c r="W173" s="371"/>
      <c r="X173" s="367">
        <v>2059</v>
      </c>
    </row>
    <row r="174" spans="20:24" ht="15" thickBot="1">
      <c r="T174" s="373"/>
      <c r="U174" s="374"/>
      <c r="V174" s="374"/>
      <c r="W174" s="374"/>
      <c r="X174" s="375">
        <v>2060</v>
      </c>
    </row>
    <row r="175" ht="14.25">
      <c r="X175" s="35"/>
    </row>
    <row r="176" ht="14.25">
      <c r="X176" s="35"/>
    </row>
    <row r="177" ht="14.25">
      <c r="X177" s="35"/>
    </row>
    <row r="178" ht="14.25">
      <c r="X178" s="35"/>
    </row>
    <row r="179" ht="14.25">
      <c r="X179" s="35"/>
    </row>
    <row r="180" ht="14.25">
      <c r="X180" s="35"/>
    </row>
    <row r="181" ht="14.25">
      <c r="X181" s="35"/>
    </row>
    <row r="182" ht="14.25">
      <c r="X182" s="35"/>
    </row>
    <row r="183" ht="14.25">
      <c r="X183" s="35"/>
    </row>
    <row r="184" ht="14.25">
      <c r="X184" s="35"/>
    </row>
    <row r="185" ht="14.25">
      <c r="X185" s="35"/>
    </row>
    <row r="186" ht="14.25">
      <c r="X186" s="35"/>
    </row>
    <row r="187" ht="14.25">
      <c r="X187" s="35"/>
    </row>
    <row r="188" ht="14.25">
      <c r="X188" s="35"/>
    </row>
    <row r="189" ht="14.25">
      <c r="X189" s="35"/>
    </row>
    <row r="190" ht="14.25">
      <c r="X190" s="35"/>
    </row>
    <row r="191" ht="14.25">
      <c r="X191" s="35"/>
    </row>
    <row r="192" ht="14.25">
      <c r="X192" s="35"/>
    </row>
    <row r="193" ht="14.25">
      <c r="X193" s="35"/>
    </row>
    <row r="194" ht="14.25">
      <c r="X194" s="35"/>
    </row>
    <row r="195" ht="14.25">
      <c r="X195" s="35"/>
    </row>
    <row r="196" ht="14.25">
      <c r="X196" s="35"/>
    </row>
    <row r="197" ht="14.25">
      <c r="X197" s="35"/>
    </row>
    <row r="198" ht="14.25">
      <c r="X198" s="35"/>
    </row>
    <row r="199" ht="14.25">
      <c r="X199" s="35"/>
    </row>
    <row r="200" ht="14.25">
      <c r="X200" s="35"/>
    </row>
    <row r="201" ht="14.25">
      <c r="X201" s="35"/>
    </row>
    <row r="202" ht="14.25">
      <c r="X202" s="35"/>
    </row>
    <row r="203" ht="14.25">
      <c r="X203" s="35"/>
    </row>
    <row r="204" ht="14.25">
      <c r="X204" s="35"/>
    </row>
    <row r="205" ht="14.25">
      <c r="X205" s="35"/>
    </row>
    <row r="206" ht="14.25">
      <c r="X206" s="35"/>
    </row>
    <row r="207" ht="14.25">
      <c r="X207" s="35"/>
    </row>
    <row r="208" ht="14.25">
      <c r="X208" s="35"/>
    </row>
    <row r="209" ht="14.25">
      <c r="X209" s="35"/>
    </row>
    <row r="210" ht="14.25">
      <c r="X210" s="35"/>
    </row>
    <row r="211" ht="14.25">
      <c r="X211" s="35"/>
    </row>
    <row r="212" ht="14.25">
      <c r="X212" s="35"/>
    </row>
    <row r="213" ht="14.25">
      <c r="X213" s="35"/>
    </row>
    <row r="214" ht="14.25">
      <c r="X214" s="35"/>
    </row>
    <row r="215" ht="14.25">
      <c r="X215" s="35"/>
    </row>
    <row r="216" ht="14.25">
      <c r="X216" s="35"/>
    </row>
    <row r="217" ht="14.25">
      <c r="X217" s="35"/>
    </row>
    <row r="218" ht="14.25">
      <c r="X218" s="35"/>
    </row>
    <row r="219" ht="14.25">
      <c r="X219" s="35"/>
    </row>
    <row r="220" ht="14.25">
      <c r="X220" s="35"/>
    </row>
    <row r="221" ht="14.25">
      <c r="X221" s="35"/>
    </row>
    <row r="222" ht="14.25">
      <c r="X222" s="35"/>
    </row>
    <row r="223" ht="14.25">
      <c r="X223" s="35"/>
    </row>
    <row r="224" ht="14.25">
      <c r="X224" s="35"/>
    </row>
    <row r="225" ht="14.25">
      <c r="X225" s="35"/>
    </row>
    <row r="226" ht="14.25">
      <c r="X226" s="35"/>
    </row>
    <row r="227" ht="14.25">
      <c r="X227" s="35"/>
    </row>
    <row r="228" ht="14.25">
      <c r="X228" s="35"/>
    </row>
    <row r="229" ht="14.25">
      <c r="X229" s="35"/>
    </row>
    <row r="230" ht="14.25">
      <c r="X230" s="35"/>
    </row>
    <row r="231" ht="14.25">
      <c r="X231" s="35"/>
    </row>
    <row r="232" ht="14.25">
      <c r="X232" s="35"/>
    </row>
    <row r="233" ht="14.25">
      <c r="X233" s="35"/>
    </row>
    <row r="234" ht="14.25">
      <c r="X234" s="35"/>
    </row>
    <row r="235" ht="14.25">
      <c r="X235" s="35"/>
    </row>
    <row r="236" ht="14.25">
      <c r="X236" s="35"/>
    </row>
    <row r="237" ht="14.25">
      <c r="X237" s="35"/>
    </row>
    <row r="238" ht="14.25">
      <c r="X238" s="35"/>
    </row>
    <row r="239" ht="14.25">
      <c r="X239" s="35"/>
    </row>
    <row r="240" ht="14.25">
      <c r="X240" s="35"/>
    </row>
    <row r="241" ht="14.25">
      <c r="X241" s="35"/>
    </row>
    <row r="242" ht="14.25">
      <c r="X242" s="35"/>
    </row>
    <row r="243" ht="14.25">
      <c r="X243" s="35"/>
    </row>
    <row r="244" ht="14.25">
      <c r="X244" s="35"/>
    </row>
    <row r="245" ht="14.25">
      <c r="X245" s="35"/>
    </row>
    <row r="246" ht="14.25">
      <c r="X246" s="35"/>
    </row>
    <row r="247" ht="14.25">
      <c r="X247" s="35"/>
    </row>
    <row r="248" ht="14.25">
      <c r="X248" s="35"/>
    </row>
    <row r="249" ht="14.25">
      <c r="X249" s="35"/>
    </row>
    <row r="250" ht="14.25">
      <c r="X250" s="35"/>
    </row>
    <row r="251" ht="14.25">
      <c r="X251" s="35"/>
    </row>
    <row r="252" ht="14.25">
      <c r="X252" s="35"/>
    </row>
    <row r="253" ht="14.25">
      <c r="X253" s="35"/>
    </row>
    <row r="254" ht="14.25">
      <c r="X254" s="35"/>
    </row>
    <row r="255" ht="14.25">
      <c r="X255" s="35"/>
    </row>
    <row r="256" ht="14.25">
      <c r="X256" s="35"/>
    </row>
    <row r="257" ht="14.25">
      <c r="X257" s="35"/>
    </row>
    <row r="258" ht="14.25">
      <c r="X258" s="35"/>
    </row>
    <row r="259" ht="14.25">
      <c r="X259" s="35"/>
    </row>
    <row r="260" ht="14.25">
      <c r="X260" s="35"/>
    </row>
    <row r="261" ht="14.25">
      <c r="X261" s="35"/>
    </row>
    <row r="262" ht="14.25">
      <c r="X262" s="35"/>
    </row>
    <row r="263" ht="14.25">
      <c r="X263" s="35"/>
    </row>
    <row r="264" ht="14.25">
      <c r="X264" s="35"/>
    </row>
    <row r="265" ht="14.25">
      <c r="X265" s="35"/>
    </row>
    <row r="266" ht="14.25">
      <c r="X266" s="35"/>
    </row>
    <row r="267" ht="14.25">
      <c r="X267" s="35"/>
    </row>
    <row r="268" ht="14.25">
      <c r="X268" s="35"/>
    </row>
  </sheetData>
  <sheetProtection/>
  <mergeCells count="28">
    <mergeCell ref="B2:R2"/>
    <mergeCell ref="B3:R3"/>
    <mergeCell ref="B4:R4"/>
    <mergeCell ref="B5:B7"/>
    <mergeCell ref="C5:C7"/>
    <mergeCell ref="D5:F5"/>
    <mergeCell ref="G5:I5"/>
    <mergeCell ref="P5:P7"/>
    <mergeCell ref="O6:O7"/>
    <mergeCell ref="J5:L5"/>
    <mergeCell ref="M6:M7"/>
    <mergeCell ref="B115:C115"/>
    <mergeCell ref="F6:F7"/>
    <mergeCell ref="G6:G7"/>
    <mergeCell ref="D6:D7"/>
    <mergeCell ref="E6:E7"/>
    <mergeCell ref="B8:C8"/>
    <mergeCell ref="B64:C64"/>
    <mergeCell ref="N6:N7"/>
    <mergeCell ref="I6:I7"/>
    <mergeCell ref="M5:O5"/>
    <mergeCell ref="H6:H7"/>
    <mergeCell ref="B59:C59"/>
    <mergeCell ref="R5:R6"/>
    <mergeCell ref="Q5:Q7"/>
    <mergeCell ref="J6:J7"/>
    <mergeCell ref="K6:K7"/>
    <mergeCell ref="L6:L7"/>
  </mergeCells>
  <dataValidations count="1">
    <dataValidation type="list" allowBlank="1" showInputMessage="1" prompt="Select from List or Use Blank to Enter Description" sqref="C60:C62 C65:C114 C9:C58 C116:C118">
      <formula1>$U$121:$U$129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L270"/>
  <sheetViews>
    <sheetView defaultGridColor="0" zoomScaleSheetLayoutView="100" zoomScalePageLayoutView="0" colorId="22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8" sqref="D8"/>
    </sheetView>
  </sheetViews>
  <sheetFormatPr defaultColWidth="9.77734375" defaultRowHeight="15"/>
  <cols>
    <col min="1" max="1" width="1.2265625" style="48" customWidth="1"/>
    <col min="2" max="2" width="16.6640625" style="13" customWidth="1"/>
    <col min="3" max="3" width="23.10546875" style="27" customWidth="1"/>
    <col min="4" max="4" width="7.6640625" style="26" customWidth="1"/>
    <col min="5" max="5" width="8.77734375" style="28" customWidth="1"/>
    <col min="6" max="15" width="7.77734375" style="5" customWidth="1"/>
    <col min="16" max="16384" width="9.77734375" style="5" customWidth="1"/>
  </cols>
  <sheetData>
    <row r="1" spans="1:38" s="56" customFormat="1" ht="18.75" customHeight="1">
      <c r="A1" s="54"/>
      <c r="B1" s="443" t="s">
        <v>97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</row>
    <row r="2" spans="1:38" s="56" customFormat="1" ht="19.5" customHeight="1">
      <c r="A2" s="54"/>
      <c r="B2" s="443" t="s">
        <v>255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</row>
    <row r="3" spans="1:38" s="56" customFormat="1" ht="19.5" customHeight="1" thickBot="1">
      <c r="A3" s="54"/>
      <c r="B3" s="444" t="s">
        <v>224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</row>
    <row r="4" spans="1:38" s="60" customFormat="1" ht="20.25" customHeight="1">
      <c r="A4" s="58"/>
      <c r="B4" s="445" t="s">
        <v>253</v>
      </c>
      <c r="C4" s="448" t="s">
        <v>78</v>
      </c>
      <c r="D4" s="448" t="s">
        <v>80</v>
      </c>
      <c r="E4" s="454" t="str">
        <f>"Annual Operating Cost "&amp;""</f>
        <v>Annual Operating Cost </v>
      </c>
      <c r="F4" s="451">
        <f>Assumptions!C18</f>
        <v>2009</v>
      </c>
      <c r="G4" s="451">
        <f>F4+1</f>
        <v>2010</v>
      </c>
      <c r="H4" s="451">
        <f aca="true" t="shared" si="0" ref="H4:O4">G4+1</f>
        <v>2011</v>
      </c>
      <c r="I4" s="451">
        <f t="shared" si="0"/>
        <v>2012</v>
      </c>
      <c r="J4" s="451">
        <f t="shared" si="0"/>
        <v>2013</v>
      </c>
      <c r="K4" s="451">
        <f t="shared" si="0"/>
        <v>2014</v>
      </c>
      <c r="L4" s="451">
        <f t="shared" si="0"/>
        <v>2015</v>
      </c>
      <c r="M4" s="451">
        <f t="shared" si="0"/>
        <v>2016</v>
      </c>
      <c r="N4" s="451">
        <f t="shared" si="0"/>
        <v>2017</v>
      </c>
      <c r="O4" s="456">
        <f t="shared" si="0"/>
        <v>2018</v>
      </c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8" s="60" customFormat="1" ht="24" customHeight="1">
      <c r="A5" s="58"/>
      <c r="B5" s="446"/>
      <c r="C5" s="449"/>
      <c r="D5" s="449"/>
      <c r="E5" s="455"/>
      <c r="F5" s="452"/>
      <c r="G5" s="452"/>
      <c r="H5" s="452"/>
      <c r="I5" s="452"/>
      <c r="J5" s="452"/>
      <c r="K5" s="452"/>
      <c r="L5" s="452"/>
      <c r="M5" s="452"/>
      <c r="N5" s="452"/>
      <c r="O5" s="457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59"/>
      <c r="AJ5" s="59"/>
      <c r="AK5" s="59"/>
      <c r="AL5" s="59"/>
    </row>
    <row r="6" spans="1:38" s="64" customFormat="1" ht="13.5" customHeight="1" thickBot="1">
      <c r="A6" s="61"/>
      <c r="B6" s="447"/>
      <c r="C6" s="450"/>
      <c r="D6" s="450"/>
      <c r="E6" s="62">
        <f>Assumptions!C17</f>
        <v>2008</v>
      </c>
      <c r="F6" s="453"/>
      <c r="G6" s="453"/>
      <c r="H6" s="453"/>
      <c r="I6" s="453"/>
      <c r="J6" s="453"/>
      <c r="K6" s="453"/>
      <c r="L6" s="453"/>
      <c r="M6" s="453"/>
      <c r="N6" s="453"/>
      <c r="O6" s="458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63"/>
      <c r="AJ6" s="63"/>
      <c r="AK6" s="63"/>
      <c r="AL6" s="63"/>
    </row>
    <row r="7" spans="1:38" s="259" customFormat="1" ht="12.75" customHeight="1">
      <c r="A7" s="257"/>
      <c r="B7" s="439" t="s">
        <v>248</v>
      </c>
      <c r="C7" s="440"/>
      <c r="D7" s="261"/>
      <c r="E7" s="263"/>
      <c r="F7" s="261"/>
      <c r="G7" s="261"/>
      <c r="H7" s="261"/>
      <c r="I7" s="261"/>
      <c r="J7" s="261"/>
      <c r="K7" s="261"/>
      <c r="L7" s="261"/>
      <c r="M7" s="261"/>
      <c r="N7" s="261"/>
      <c r="O7" s="264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258"/>
      <c r="AJ7" s="258"/>
      <c r="AK7" s="258"/>
      <c r="AL7" s="258"/>
    </row>
    <row r="8" spans="1:15" s="72" customFormat="1" ht="12.75" customHeight="1">
      <c r="A8" s="65"/>
      <c r="B8" s="378" t="str">
        <f>'Service Plan'!B9</f>
        <v>Route #1 </v>
      </c>
      <c r="C8" s="376" t="str">
        <f>'Service Plan'!C9</f>
        <v>Maintain Existing Fixed Route Service</v>
      </c>
      <c r="D8" s="67">
        <v>2009</v>
      </c>
      <c r="E8" s="70">
        <f>'Service Plan'!R9</f>
        <v>377103.60000000003</v>
      </c>
      <c r="F8" s="71" t="str">
        <f aca="true" t="shared" si="1" ref="F8:F75">IF(D8&lt;=$F$4,"Yes","No")</f>
        <v>Yes</v>
      </c>
      <c r="G8" s="71" t="str">
        <f>IF(D8&lt;=$G$4,"Yes","No")</f>
        <v>Yes</v>
      </c>
      <c r="H8" s="71" t="str">
        <f>IF(D8&lt;=$H$4,"Yes","No")</f>
        <v>Yes</v>
      </c>
      <c r="I8" s="71" t="str">
        <f>IF(D8&lt;=$I$4,"Yes","No")</f>
        <v>Yes</v>
      </c>
      <c r="J8" s="71" t="str">
        <f>IF(D8&lt;=$J$4,"Yes","No")</f>
        <v>Yes</v>
      </c>
      <c r="K8" s="71" t="str">
        <f>IF(D8&lt;=$K$4,"Yes","No")</f>
        <v>Yes</v>
      </c>
      <c r="L8" s="71" t="str">
        <f>IF(D8&lt;=$L$4,"Yes","No")</f>
        <v>Yes</v>
      </c>
      <c r="M8" s="71" t="str">
        <f>IF(D8&lt;=$M$4,"Yes","No")</f>
        <v>Yes</v>
      </c>
      <c r="N8" s="71" t="str">
        <f>IF(D8&lt;=$N$4,"Yes","No")</f>
        <v>Yes</v>
      </c>
      <c r="O8" s="379" t="str">
        <f>IF(D8&lt;=$O$4,"Yes","No")</f>
        <v>Yes</v>
      </c>
    </row>
    <row r="9" spans="1:15" s="72" customFormat="1" ht="12.75" customHeight="1">
      <c r="A9" s="65"/>
      <c r="B9" s="378" t="str">
        <f>'Service Plan'!B10</f>
        <v>Route #2 </v>
      </c>
      <c r="C9" s="376" t="str">
        <f>'Service Plan'!C10</f>
        <v>Maintain Existing Fixed Route Service</v>
      </c>
      <c r="D9" s="67">
        <v>2009</v>
      </c>
      <c r="E9" s="70">
        <f>'Service Plan'!R10</f>
        <v>0</v>
      </c>
      <c r="F9" s="71" t="str">
        <f t="shared" si="1"/>
        <v>Yes</v>
      </c>
      <c r="G9" s="71" t="str">
        <f aca="true" t="shared" si="2" ref="G9:G75">IF(D9&lt;=$G$4,"Yes","No")</f>
        <v>Yes</v>
      </c>
      <c r="H9" s="71" t="str">
        <f aca="true" t="shared" si="3" ref="H9:H75">IF(D9&lt;=$H$4,"Yes","No")</f>
        <v>Yes</v>
      </c>
      <c r="I9" s="71" t="str">
        <f aca="true" t="shared" si="4" ref="I9:I75">IF(D9&lt;=$I$4,"Yes","No")</f>
        <v>Yes</v>
      </c>
      <c r="J9" s="71" t="str">
        <f aca="true" t="shared" si="5" ref="J9:J75">IF(D9&lt;=$J$4,"Yes","No")</f>
        <v>Yes</v>
      </c>
      <c r="K9" s="71" t="str">
        <f aca="true" t="shared" si="6" ref="K9:K75">IF(D9&lt;=$K$4,"Yes","No")</f>
        <v>Yes</v>
      </c>
      <c r="L9" s="71" t="str">
        <f aca="true" t="shared" si="7" ref="L9:L75">IF(D9&lt;=$L$4,"Yes","No")</f>
        <v>Yes</v>
      </c>
      <c r="M9" s="71" t="str">
        <f aca="true" t="shared" si="8" ref="M9:M75">IF(D9&lt;=$M$4,"Yes","No")</f>
        <v>Yes</v>
      </c>
      <c r="N9" s="71" t="str">
        <f aca="true" t="shared" si="9" ref="N9:N75">IF(D9&lt;=$N$4,"Yes","No")</f>
        <v>Yes</v>
      </c>
      <c r="O9" s="379" t="str">
        <f aca="true" t="shared" si="10" ref="O9:O75">IF(D9&lt;=$O$4,"Yes","No")</f>
        <v>Yes</v>
      </c>
    </row>
    <row r="10" spans="1:15" s="72" customFormat="1" ht="12.75" customHeight="1">
      <c r="A10" s="65"/>
      <c r="B10" s="378" t="str">
        <f>'Service Plan'!B11</f>
        <v>Route #3</v>
      </c>
      <c r="C10" s="376" t="str">
        <f>'Service Plan'!C11</f>
        <v>Maintain Existing Fixed Route Service</v>
      </c>
      <c r="D10" s="67">
        <v>2009</v>
      </c>
      <c r="E10" s="70">
        <f>'Service Plan'!R11</f>
        <v>0</v>
      </c>
      <c r="F10" s="71" t="str">
        <f t="shared" si="1"/>
        <v>Yes</v>
      </c>
      <c r="G10" s="71" t="str">
        <f t="shared" si="2"/>
        <v>Yes</v>
      </c>
      <c r="H10" s="71" t="str">
        <f t="shared" si="3"/>
        <v>Yes</v>
      </c>
      <c r="I10" s="71" t="str">
        <f t="shared" si="4"/>
        <v>Yes</v>
      </c>
      <c r="J10" s="71" t="str">
        <f t="shared" si="5"/>
        <v>Yes</v>
      </c>
      <c r="K10" s="71" t="str">
        <f t="shared" si="6"/>
        <v>Yes</v>
      </c>
      <c r="L10" s="71" t="str">
        <f t="shared" si="7"/>
        <v>Yes</v>
      </c>
      <c r="M10" s="71" t="str">
        <f t="shared" si="8"/>
        <v>Yes</v>
      </c>
      <c r="N10" s="71" t="str">
        <f t="shared" si="9"/>
        <v>Yes</v>
      </c>
      <c r="O10" s="379" t="str">
        <f t="shared" si="10"/>
        <v>Yes</v>
      </c>
    </row>
    <row r="11" spans="1:15" s="72" customFormat="1" ht="12.75" customHeight="1">
      <c r="A11" s="65"/>
      <c r="B11" s="378" t="str">
        <f>'Service Plan'!B12</f>
        <v>Route #4</v>
      </c>
      <c r="C11" s="376" t="str">
        <f>'Service Plan'!C12</f>
        <v>Maintain Existing Fixed Route Service</v>
      </c>
      <c r="D11" s="67">
        <v>2009</v>
      </c>
      <c r="E11" s="70">
        <f>'Service Plan'!R12</f>
        <v>0</v>
      </c>
      <c r="F11" s="71" t="str">
        <f t="shared" si="1"/>
        <v>Yes</v>
      </c>
      <c r="G11" s="71" t="str">
        <f t="shared" si="2"/>
        <v>Yes</v>
      </c>
      <c r="H11" s="71" t="str">
        <f t="shared" si="3"/>
        <v>Yes</v>
      </c>
      <c r="I11" s="71" t="str">
        <f t="shared" si="4"/>
        <v>Yes</v>
      </c>
      <c r="J11" s="71" t="str">
        <f t="shared" si="5"/>
        <v>Yes</v>
      </c>
      <c r="K11" s="71" t="str">
        <f t="shared" si="6"/>
        <v>Yes</v>
      </c>
      <c r="L11" s="71" t="str">
        <f t="shared" si="7"/>
        <v>Yes</v>
      </c>
      <c r="M11" s="71" t="str">
        <f t="shared" si="8"/>
        <v>Yes</v>
      </c>
      <c r="N11" s="71" t="str">
        <f t="shared" si="9"/>
        <v>Yes</v>
      </c>
      <c r="O11" s="379" t="str">
        <f t="shared" si="10"/>
        <v>Yes</v>
      </c>
    </row>
    <row r="12" spans="1:15" s="72" customFormat="1" ht="12.75" customHeight="1">
      <c r="A12" s="65"/>
      <c r="B12" s="378" t="str">
        <f>'Service Plan'!B13</f>
        <v>Route #5</v>
      </c>
      <c r="C12" s="376" t="str">
        <f>'Service Plan'!C13</f>
        <v>Maintain Existing Fixed Route Service</v>
      </c>
      <c r="D12" s="67">
        <v>2009</v>
      </c>
      <c r="E12" s="70">
        <f>'Service Plan'!R13</f>
        <v>0</v>
      </c>
      <c r="F12" s="71" t="str">
        <f t="shared" si="1"/>
        <v>Yes</v>
      </c>
      <c r="G12" s="71" t="str">
        <f t="shared" si="2"/>
        <v>Yes</v>
      </c>
      <c r="H12" s="71" t="str">
        <f t="shared" si="3"/>
        <v>Yes</v>
      </c>
      <c r="I12" s="71" t="str">
        <f t="shared" si="4"/>
        <v>Yes</v>
      </c>
      <c r="J12" s="71" t="str">
        <f t="shared" si="5"/>
        <v>Yes</v>
      </c>
      <c r="K12" s="71" t="str">
        <f t="shared" si="6"/>
        <v>Yes</v>
      </c>
      <c r="L12" s="71" t="str">
        <f t="shared" si="7"/>
        <v>Yes</v>
      </c>
      <c r="M12" s="71" t="str">
        <f t="shared" si="8"/>
        <v>Yes</v>
      </c>
      <c r="N12" s="71" t="str">
        <f t="shared" si="9"/>
        <v>Yes</v>
      </c>
      <c r="O12" s="379" t="str">
        <f t="shared" si="10"/>
        <v>Yes</v>
      </c>
    </row>
    <row r="13" spans="1:15" s="72" customFormat="1" ht="12.75" customHeight="1">
      <c r="A13" s="65"/>
      <c r="B13" s="378" t="str">
        <f>'Service Plan'!B14</f>
        <v>Route #6</v>
      </c>
      <c r="C13" s="376" t="str">
        <f>'Service Plan'!C14</f>
        <v>Maintain Existing Fixed Route Service</v>
      </c>
      <c r="D13" s="67">
        <v>2009</v>
      </c>
      <c r="E13" s="70">
        <f>'Service Plan'!R14</f>
        <v>0</v>
      </c>
      <c r="F13" s="71" t="str">
        <f t="shared" si="1"/>
        <v>Yes</v>
      </c>
      <c r="G13" s="71" t="str">
        <f t="shared" si="2"/>
        <v>Yes</v>
      </c>
      <c r="H13" s="71" t="str">
        <f t="shared" si="3"/>
        <v>Yes</v>
      </c>
      <c r="I13" s="71" t="str">
        <f t="shared" si="4"/>
        <v>Yes</v>
      </c>
      <c r="J13" s="71" t="str">
        <f t="shared" si="5"/>
        <v>Yes</v>
      </c>
      <c r="K13" s="71" t="str">
        <f t="shared" si="6"/>
        <v>Yes</v>
      </c>
      <c r="L13" s="71" t="str">
        <f t="shared" si="7"/>
        <v>Yes</v>
      </c>
      <c r="M13" s="71" t="str">
        <f t="shared" si="8"/>
        <v>Yes</v>
      </c>
      <c r="N13" s="71" t="str">
        <f t="shared" si="9"/>
        <v>Yes</v>
      </c>
      <c r="O13" s="379" t="str">
        <f t="shared" si="10"/>
        <v>Yes</v>
      </c>
    </row>
    <row r="14" spans="1:15" s="72" customFormat="1" ht="12.75" customHeight="1">
      <c r="A14" s="65"/>
      <c r="B14" s="378" t="str">
        <f>'Service Plan'!B15</f>
        <v>Route #7</v>
      </c>
      <c r="C14" s="376" t="str">
        <f>'Service Plan'!C15</f>
        <v>Maintain Existing Fixed Route Service</v>
      </c>
      <c r="D14" s="67">
        <v>2009</v>
      </c>
      <c r="E14" s="70">
        <f>'Service Plan'!R15</f>
        <v>0</v>
      </c>
      <c r="F14" s="71" t="str">
        <f t="shared" si="1"/>
        <v>Yes</v>
      </c>
      <c r="G14" s="71" t="str">
        <f t="shared" si="2"/>
        <v>Yes</v>
      </c>
      <c r="H14" s="71" t="str">
        <f t="shared" si="3"/>
        <v>Yes</v>
      </c>
      <c r="I14" s="71" t="str">
        <f t="shared" si="4"/>
        <v>Yes</v>
      </c>
      <c r="J14" s="71" t="str">
        <f t="shared" si="5"/>
        <v>Yes</v>
      </c>
      <c r="K14" s="71" t="str">
        <f t="shared" si="6"/>
        <v>Yes</v>
      </c>
      <c r="L14" s="71" t="str">
        <f t="shared" si="7"/>
        <v>Yes</v>
      </c>
      <c r="M14" s="71" t="str">
        <f t="shared" si="8"/>
        <v>Yes</v>
      </c>
      <c r="N14" s="71" t="str">
        <f t="shared" si="9"/>
        <v>Yes</v>
      </c>
      <c r="O14" s="379" t="str">
        <f t="shared" si="10"/>
        <v>Yes</v>
      </c>
    </row>
    <row r="15" spans="1:15" s="72" customFormat="1" ht="12.75" customHeight="1">
      <c r="A15" s="65"/>
      <c r="B15" s="378" t="str">
        <f>'Service Plan'!B16</f>
        <v>Route #8</v>
      </c>
      <c r="C15" s="376" t="str">
        <f>'Service Plan'!C16</f>
        <v>Maintain Existing Fixed Route Service</v>
      </c>
      <c r="D15" s="67">
        <v>2009</v>
      </c>
      <c r="E15" s="70">
        <f>'Service Plan'!R16</f>
        <v>0</v>
      </c>
      <c r="F15" s="71" t="str">
        <f t="shared" si="1"/>
        <v>Yes</v>
      </c>
      <c r="G15" s="71" t="str">
        <f t="shared" si="2"/>
        <v>Yes</v>
      </c>
      <c r="H15" s="71" t="str">
        <f t="shared" si="3"/>
        <v>Yes</v>
      </c>
      <c r="I15" s="71" t="str">
        <f t="shared" si="4"/>
        <v>Yes</v>
      </c>
      <c r="J15" s="71" t="str">
        <f t="shared" si="5"/>
        <v>Yes</v>
      </c>
      <c r="K15" s="71" t="str">
        <f t="shared" si="6"/>
        <v>Yes</v>
      </c>
      <c r="L15" s="71" t="str">
        <f t="shared" si="7"/>
        <v>Yes</v>
      </c>
      <c r="M15" s="71" t="str">
        <f t="shared" si="8"/>
        <v>Yes</v>
      </c>
      <c r="N15" s="71" t="str">
        <f t="shared" si="9"/>
        <v>Yes</v>
      </c>
      <c r="O15" s="379" t="str">
        <f t="shared" si="10"/>
        <v>Yes</v>
      </c>
    </row>
    <row r="16" spans="1:15" s="72" customFormat="1" ht="12.75" customHeight="1">
      <c r="A16" s="65"/>
      <c r="B16" s="378" t="str">
        <f>'Service Plan'!B17</f>
        <v>Route #9</v>
      </c>
      <c r="C16" s="376" t="str">
        <f>'Service Plan'!C17</f>
        <v>Maintain Existing Fixed Route Service</v>
      </c>
      <c r="D16" s="67">
        <v>2009</v>
      </c>
      <c r="E16" s="70">
        <f>'Service Plan'!R17</f>
        <v>0</v>
      </c>
      <c r="F16" s="71" t="str">
        <f t="shared" si="1"/>
        <v>Yes</v>
      </c>
      <c r="G16" s="71" t="str">
        <f t="shared" si="2"/>
        <v>Yes</v>
      </c>
      <c r="H16" s="71" t="str">
        <f t="shared" si="3"/>
        <v>Yes</v>
      </c>
      <c r="I16" s="71" t="str">
        <f t="shared" si="4"/>
        <v>Yes</v>
      </c>
      <c r="J16" s="71" t="str">
        <f t="shared" si="5"/>
        <v>Yes</v>
      </c>
      <c r="K16" s="71" t="str">
        <f t="shared" si="6"/>
        <v>Yes</v>
      </c>
      <c r="L16" s="71" t="str">
        <f t="shared" si="7"/>
        <v>Yes</v>
      </c>
      <c r="M16" s="71" t="str">
        <f t="shared" si="8"/>
        <v>Yes</v>
      </c>
      <c r="N16" s="71" t="str">
        <f t="shared" si="9"/>
        <v>Yes</v>
      </c>
      <c r="O16" s="379" t="str">
        <f t="shared" si="10"/>
        <v>Yes</v>
      </c>
    </row>
    <row r="17" spans="1:15" s="72" customFormat="1" ht="12.75" customHeight="1">
      <c r="A17" s="65"/>
      <c r="B17" s="378" t="str">
        <f>'Service Plan'!B18</f>
        <v>Route #10</v>
      </c>
      <c r="C17" s="376" t="str">
        <f>'Service Plan'!C18</f>
        <v>Maintain Existing Fixed Route Service</v>
      </c>
      <c r="D17" s="67">
        <v>2009</v>
      </c>
      <c r="E17" s="70">
        <f>'Service Plan'!R18</f>
        <v>0</v>
      </c>
      <c r="F17" s="71" t="str">
        <f t="shared" si="1"/>
        <v>Yes</v>
      </c>
      <c r="G17" s="71" t="str">
        <f t="shared" si="2"/>
        <v>Yes</v>
      </c>
      <c r="H17" s="71" t="str">
        <f t="shared" si="3"/>
        <v>Yes</v>
      </c>
      <c r="I17" s="71" t="str">
        <f t="shared" si="4"/>
        <v>Yes</v>
      </c>
      <c r="J17" s="71" t="str">
        <f t="shared" si="5"/>
        <v>Yes</v>
      </c>
      <c r="K17" s="71" t="str">
        <f t="shared" si="6"/>
        <v>Yes</v>
      </c>
      <c r="L17" s="71" t="str">
        <f t="shared" si="7"/>
        <v>Yes</v>
      </c>
      <c r="M17" s="71" t="str">
        <f t="shared" si="8"/>
        <v>Yes</v>
      </c>
      <c r="N17" s="71" t="str">
        <f t="shared" si="9"/>
        <v>Yes</v>
      </c>
      <c r="O17" s="379" t="str">
        <f t="shared" si="10"/>
        <v>Yes</v>
      </c>
    </row>
    <row r="18" spans="1:15" s="72" customFormat="1" ht="12.75" customHeight="1">
      <c r="A18" s="65"/>
      <c r="B18" s="378" t="str">
        <f>'Service Plan'!B19</f>
        <v>Route #11</v>
      </c>
      <c r="C18" s="376" t="str">
        <f>'Service Plan'!C19</f>
        <v>Maintain Existing Fixed Route Service</v>
      </c>
      <c r="D18" s="67">
        <v>2009</v>
      </c>
      <c r="E18" s="70">
        <f>'Service Plan'!R19</f>
        <v>0</v>
      </c>
      <c r="F18" s="71" t="str">
        <f t="shared" si="1"/>
        <v>Yes</v>
      </c>
      <c r="G18" s="71" t="str">
        <f t="shared" si="2"/>
        <v>Yes</v>
      </c>
      <c r="H18" s="71" t="str">
        <f t="shared" si="3"/>
        <v>Yes</v>
      </c>
      <c r="I18" s="71" t="str">
        <f t="shared" si="4"/>
        <v>Yes</v>
      </c>
      <c r="J18" s="71" t="str">
        <f t="shared" si="5"/>
        <v>Yes</v>
      </c>
      <c r="K18" s="71" t="str">
        <f t="shared" si="6"/>
        <v>Yes</v>
      </c>
      <c r="L18" s="71" t="str">
        <f t="shared" si="7"/>
        <v>Yes</v>
      </c>
      <c r="M18" s="71" t="str">
        <f t="shared" si="8"/>
        <v>Yes</v>
      </c>
      <c r="N18" s="71" t="str">
        <f t="shared" si="9"/>
        <v>Yes</v>
      </c>
      <c r="O18" s="379" t="str">
        <f t="shared" si="10"/>
        <v>Yes</v>
      </c>
    </row>
    <row r="19" spans="1:15" s="72" customFormat="1" ht="12.75" customHeight="1">
      <c r="A19" s="65"/>
      <c r="B19" s="378" t="str">
        <f>'Service Plan'!B20</f>
        <v>Route #12</v>
      </c>
      <c r="C19" s="376" t="str">
        <f>'Service Plan'!C20</f>
        <v>Maintain Existing Fixed Route Service</v>
      </c>
      <c r="D19" s="67">
        <v>2009</v>
      </c>
      <c r="E19" s="70">
        <f>'Service Plan'!R20</f>
        <v>0</v>
      </c>
      <c r="F19" s="71" t="str">
        <f t="shared" si="1"/>
        <v>Yes</v>
      </c>
      <c r="G19" s="71" t="str">
        <f t="shared" si="2"/>
        <v>Yes</v>
      </c>
      <c r="H19" s="71" t="str">
        <f t="shared" si="3"/>
        <v>Yes</v>
      </c>
      <c r="I19" s="71" t="str">
        <f t="shared" si="4"/>
        <v>Yes</v>
      </c>
      <c r="J19" s="71" t="str">
        <f t="shared" si="5"/>
        <v>Yes</v>
      </c>
      <c r="K19" s="71" t="str">
        <f t="shared" si="6"/>
        <v>Yes</v>
      </c>
      <c r="L19" s="71" t="str">
        <f t="shared" si="7"/>
        <v>Yes</v>
      </c>
      <c r="M19" s="71" t="str">
        <f t="shared" si="8"/>
        <v>Yes</v>
      </c>
      <c r="N19" s="71" t="str">
        <f t="shared" si="9"/>
        <v>Yes</v>
      </c>
      <c r="O19" s="379" t="str">
        <f t="shared" si="10"/>
        <v>Yes</v>
      </c>
    </row>
    <row r="20" spans="1:15" s="72" customFormat="1" ht="12.75" customHeight="1">
      <c r="A20" s="65"/>
      <c r="B20" s="378" t="str">
        <f>'Service Plan'!B21</f>
        <v>Route #13</v>
      </c>
      <c r="C20" s="376" t="str">
        <f>'Service Plan'!C21</f>
        <v>Maintain Existing Fixed Route Service</v>
      </c>
      <c r="D20" s="67">
        <v>2009</v>
      </c>
      <c r="E20" s="70">
        <f>'Service Plan'!R21</f>
        <v>0</v>
      </c>
      <c r="F20" s="71" t="str">
        <f t="shared" si="1"/>
        <v>Yes</v>
      </c>
      <c r="G20" s="71" t="str">
        <f t="shared" si="2"/>
        <v>Yes</v>
      </c>
      <c r="H20" s="71" t="str">
        <f t="shared" si="3"/>
        <v>Yes</v>
      </c>
      <c r="I20" s="71" t="str">
        <f t="shared" si="4"/>
        <v>Yes</v>
      </c>
      <c r="J20" s="71" t="str">
        <f t="shared" si="5"/>
        <v>Yes</v>
      </c>
      <c r="K20" s="71" t="str">
        <f t="shared" si="6"/>
        <v>Yes</v>
      </c>
      <c r="L20" s="71" t="str">
        <f t="shared" si="7"/>
        <v>Yes</v>
      </c>
      <c r="M20" s="71" t="str">
        <f t="shared" si="8"/>
        <v>Yes</v>
      </c>
      <c r="N20" s="71" t="str">
        <f t="shared" si="9"/>
        <v>Yes</v>
      </c>
      <c r="O20" s="379" t="str">
        <f t="shared" si="10"/>
        <v>Yes</v>
      </c>
    </row>
    <row r="21" spans="1:15" s="72" customFormat="1" ht="12.75" customHeight="1">
      <c r="A21" s="65"/>
      <c r="B21" s="378" t="str">
        <f>'Service Plan'!B22</f>
        <v>Route #14</v>
      </c>
      <c r="C21" s="376" t="str">
        <f>'Service Plan'!C22</f>
        <v>Maintain Existing Fixed Route Service</v>
      </c>
      <c r="D21" s="67">
        <v>2009</v>
      </c>
      <c r="E21" s="70">
        <f>'Service Plan'!R22</f>
        <v>0</v>
      </c>
      <c r="F21" s="71" t="str">
        <f t="shared" si="1"/>
        <v>Yes</v>
      </c>
      <c r="G21" s="71" t="str">
        <f t="shared" si="2"/>
        <v>Yes</v>
      </c>
      <c r="H21" s="71" t="str">
        <f t="shared" si="3"/>
        <v>Yes</v>
      </c>
      <c r="I21" s="71" t="str">
        <f t="shared" si="4"/>
        <v>Yes</v>
      </c>
      <c r="J21" s="71" t="str">
        <f t="shared" si="5"/>
        <v>Yes</v>
      </c>
      <c r="K21" s="71" t="str">
        <f t="shared" si="6"/>
        <v>Yes</v>
      </c>
      <c r="L21" s="71" t="str">
        <f t="shared" si="7"/>
        <v>Yes</v>
      </c>
      <c r="M21" s="71" t="str">
        <f t="shared" si="8"/>
        <v>Yes</v>
      </c>
      <c r="N21" s="71" t="str">
        <f t="shared" si="9"/>
        <v>Yes</v>
      </c>
      <c r="O21" s="379" t="str">
        <f t="shared" si="10"/>
        <v>Yes</v>
      </c>
    </row>
    <row r="22" spans="1:15" s="72" customFormat="1" ht="12.75" customHeight="1">
      <c r="A22" s="65"/>
      <c r="B22" s="378" t="str">
        <f>'Service Plan'!B23</f>
        <v>Route #15</v>
      </c>
      <c r="C22" s="376" t="str">
        <f>'Service Plan'!C23</f>
        <v>Maintain Existing Fixed Route Service</v>
      </c>
      <c r="D22" s="67">
        <v>2009</v>
      </c>
      <c r="E22" s="70">
        <f>'Service Plan'!R23</f>
        <v>0</v>
      </c>
      <c r="F22" s="71" t="str">
        <f t="shared" si="1"/>
        <v>Yes</v>
      </c>
      <c r="G22" s="71" t="str">
        <f t="shared" si="2"/>
        <v>Yes</v>
      </c>
      <c r="H22" s="71" t="str">
        <f t="shared" si="3"/>
        <v>Yes</v>
      </c>
      <c r="I22" s="71" t="str">
        <f t="shared" si="4"/>
        <v>Yes</v>
      </c>
      <c r="J22" s="71" t="str">
        <f t="shared" si="5"/>
        <v>Yes</v>
      </c>
      <c r="K22" s="71" t="str">
        <f t="shared" si="6"/>
        <v>Yes</v>
      </c>
      <c r="L22" s="71" t="str">
        <f t="shared" si="7"/>
        <v>Yes</v>
      </c>
      <c r="M22" s="71" t="str">
        <f t="shared" si="8"/>
        <v>Yes</v>
      </c>
      <c r="N22" s="71" t="str">
        <f t="shared" si="9"/>
        <v>Yes</v>
      </c>
      <c r="O22" s="379" t="str">
        <f t="shared" si="10"/>
        <v>Yes</v>
      </c>
    </row>
    <row r="23" spans="1:15" s="72" customFormat="1" ht="12.75" customHeight="1">
      <c r="A23" s="65"/>
      <c r="B23" s="378" t="str">
        <f>'Service Plan'!B24</f>
        <v>Route #16</v>
      </c>
      <c r="C23" s="376" t="str">
        <f>'Service Plan'!C24</f>
        <v>Maintain Existing Fixed Route Service</v>
      </c>
      <c r="D23" s="67">
        <v>2009</v>
      </c>
      <c r="E23" s="70">
        <f>'Service Plan'!R24</f>
        <v>0</v>
      </c>
      <c r="F23" s="71" t="str">
        <f t="shared" si="1"/>
        <v>Yes</v>
      </c>
      <c r="G23" s="71" t="str">
        <f t="shared" si="2"/>
        <v>Yes</v>
      </c>
      <c r="H23" s="71" t="str">
        <f t="shared" si="3"/>
        <v>Yes</v>
      </c>
      <c r="I23" s="71" t="str">
        <f t="shared" si="4"/>
        <v>Yes</v>
      </c>
      <c r="J23" s="71" t="str">
        <f t="shared" si="5"/>
        <v>Yes</v>
      </c>
      <c r="K23" s="71" t="str">
        <f t="shared" si="6"/>
        <v>Yes</v>
      </c>
      <c r="L23" s="71" t="str">
        <f t="shared" si="7"/>
        <v>Yes</v>
      </c>
      <c r="M23" s="71" t="str">
        <f t="shared" si="8"/>
        <v>Yes</v>
      </c>
      <c r="N23" s="71" t="str">
        <f t="shared" si="9"/>
        <v>Yes</v>
      </c>
      <c r="O23" s="379" t="str">
        <f t="shared" si="10"/>
        <v>Yes</v>
      </c>
    </row>
    <row r="24" spans="1:15" s="72" customFormat="1" ht="12.75" customHeight="1">
      <c r="A24" s="65"/>
      <c r="B24" s="378" t="str">
        <f>'Service Plan'!B25</f>
        <v>Route #17</v>
      </c>
      <c r="C24" s="376" t="str">
        <f>'Service Plan'!C25</f>
        <v>Maintain Existing Fixed Route Service</v>
      </c>
      <c r="D24" s="67">
        <v>2009</v>
      </c>
      <c r="E24" s="70">
        <f>'Service Plan'!R25</f>
        <v>0</v>
      </c>
      <c r="F24" s="71" t="str">
        <f t="shared" si="1"/>
        <v>Yes</v>
      </c>
      <c r="G24" s="71" t="str">
        <f t="shared" si="2"/>
        <v>Yes</v>
      </c>
      <c r="H24" s="71" t="str">
        <f t="shared" si="3"/>
        <v>Yes</v>
      </c>
      <c r="I24" s="71" t="str">
        <f t="shared" si="4"/>
        <v>Yes</v>
      </c>
      <c r="J24" s="71" t="str">
        <f t="shared" si="5"/>
        <v>Yes</v>
      </c>
      <c r="K24" s="71" t="str">
        <f t="shared" si="6"/>
        <v>Yes</v>
      </c>
      <c r="L24" s="71" t="str">
        <f t="shared" si="7"/>
        <v>Yes</v>
      </c>
      <c r="M24" s="71" t="str">
        <f t="shared" si="8"/>
        <v>Yes</v>
      </c>
      <c r="N24" s="71" t="str">
        <f t="shared" si="9"/>
        <v>Yes</v>
      </c>
      <c r="O24" s="379" t="str">
        <f t="shared" si="10"/>
        <v>Yes</v>
      </c>
    </row>
    <row r="25" spans="1:15" s="72" customFormat="1" ht="12.75" customHeight="1">
      <c r="A25" s="65"/>
      <c r="B25" s="378" t="str">
        <f>'Service Plan'!B26</f>
        <v>Route #18</v>
      </c>
      <c r="C25" s="376" t="str">
        <f>'Service Plan'!C26</f>
        <v>Maintain Existing Fixed Route Service</v>
      </c>
      <c r="D25" s="67">
        <v>2009</v>
      </c>
      <c r="E25" s="70">
        <f>'Service Plan'!R26</f>
        <v>0</v>
      </c>
      <c r="F25" s="71" t="str">
        <f t="shared" si="1"/>
        <v>Yes</v>
      </c>
      <c r="G25" s="71" t="str">
        <f t="shared" si="2"/>
        <v>Yes</v>
      </c>
      <c r="H25" s="71" t="str">
        <f t="shared" si="3"/>
        <v>Yes</v>
      </c>
      <c r="I25" s="71" t="str">
        <f t="shared" si="4"/>
        <v>Yes</v>
      </c>
      <c r="J25" s="71" t="str">
        <f t="shared" si="5"/>
        <v>Yes</v>
      </c>
      <c r="K25" s="71" t="str">
        <f t="shared" si="6"/>
        <v>Yes</v>
      </c>
      <c r="L25" s="71" t="str">
        <f t="shared" si="7"/>
        <v>Yes</v>
      </c>
      <c r="M25" s="71" t="str">
        <f t="shared" si="8"/>
        <v>Yes</v>
      </c>
      <c r="N25" s="71" t="str">
        <f t="shared" si="9"/>
        <v>Yes</v>
      </c>
      <c r="O25" s="379" t="str">
        <f t="shared" si="10"/>
        <v>Yes</v>
      </c>
    </row>
    <row r="26" spans="1:15" s="72" customFormat="1" ht="12.75" customHeight="1">
      <c r="A26" s="65"/>
      <c r="B26" s="378" t="str">
        <f>'Service Plan'!B27</f>
        <v>Route #19</v>
      </c>
      <c r="C26" s="376" t="str">
        <f>'Service Plan'!C27</f>
        <v>Maintain Existing Fixed Route Service</v>
      </c>
      <c r="D26" s="67">
        <v>2009</v>
      </c>
      <c r="E26" s="70">
        <f>'Service Plan'!R27</f>
        <v>0</v>
      </c>
      <c r="F26" s="71" t="str">
        <f t="shared" si="1"/>
        <v>Yes</v>
      </c>
      <c r="G26" s="71" t="str">
        <f t="shared" si="2"/>
        <v>Yes</v>
      </c>
      <c r="H26" s="71" t="str">
        <f t="shared" si="3"/>
        <v>Yes</v>
      </c>
      <c r="I26" s="71" t="str">
        <f t="shared" si="4"/>
        <v>Yes</v>
      </c>
      <c r="J26" s="71" t="str">
        <f t="shared" si="5"/>
        <v>Yes</v>
      </c>
      <c r="K26" s="71" t="str">
        <f t="shared" si="6"/>
        <v>Yes</v>
      </c>
      <c r="L26" s="71" t="str">
        <f t="shared" si="7"/>
        <v>Yes</v>
      </c>
      <c r="M26" s="71" t="str">
        <f t="shared" si="8"/>
        <v>Yes</v>
      </c>
      <c r="N26" s="71" t="str">
        <f t="shared" si="9"/>
        <v>Yes</v>
      </c>
      <c r="O26" s="379" t="str">
        <f t="shared" si="10"/>
        <v>Yes</v>
      </c>
    </row>
    <row r="27" spans="1:15" s="72" customFormat="1" ht="12.75" customHeight="1">
      <c r="A27" s="65"/>
      <c r="B27" s="378" t="str">
        <f>'Service Plan'!B28</f>
        <v>Route #20</v>
      </c>
      <c r="C27" s="376" t="str">
        <f>'Service Plan'!C28</f>
        <v>Maintain Existing Fixed Route Service</v>
      </c>
      <c r="D27" s="67">
        <v>2009</v>
      </c>
      <c r="E27" s="70">
        <f>'Service Plan'!R28</f>
        <v>0</v>
      </c>
      <c r="F27" s="71" t="str">
        <f t="shared" si="1"/>
        <v>Yes</v>
      </c>
      <c r="G27" s="71" t="str">
        <f t="shared" si="2"/>
        <v>Yes</v>
      </c>
      <c r="H27" s="71" t="str">
        <f t="shared" si="3"/>
        <v>Yes</v>
      </c>
      <c r="I27" s="71" t="str">
        <f t="shared" si="4"/>
        <v>Yes</v>
      </c>
      <c r="J27" s="71" t="str">
        <f t="shared" si="5"/>
        <v>Yes</v>
      </c>
      <c r="K27" s="71" t="str">
        <f t="shared" si="6"/>
        <v>Yes</v>
      </c>
      <c r="L27" s="71" t="str">
        <f t="shared" si="7"/>
        <v>Yes</v>
      </c>
      <c r="M27" s="71" t="str">
        <f t="shared" si="8"/>
        <v>Yes</v>
      </c>
      <c r="N27" s="71" t="str">
        <f t="shared" si="9"/>
        <v>Yes</v>
      </c>
      <c r="O27" s="379" t="str">
        <f t="shared" si="10"/>
        <v>Yes</v>
      </c>
    </row>
    <row r="28" spans="1:15" s="72" customFormat="1" ht="12.75" customHeight="1">
      <c r="A28" s="65"/>
      <c r="B28" s="378" t="str">
        <f>'Service Plan'!B29</f>
        <v>Route #21</v>
      </c>
      <c r="C28" s="376" t="str">
        <f>'Service Plan'!C29</f>
        <v>Maintain Existing Fixed Route Service</v>
      </c>
      <c r="D28" s="67">
        <v>2009</v>
      </c>
      <c r="E28" s="70">
        <f>'Service Plan'!R29</f>
        <v>0</v>
      </c>
      <c r="F28" s="71" t="str">
        <f t="shared" si="1"/>
        <v>Yes</v>
      </c>
      <c r="G28" s="71" t="str">
        <f t="shared" si="2"/>
        <v>Yes</v>
      </c>
      <c r="H28" s="71" t="str">
        <f t="shared" si="3"/>
        <v>Yes</v>
      </c>
      <c r="I28" s="71" t="str">
        <f t="shared" si="4"/>
        <v>Yes</v>
      </c>
      <c r="J28" s="71" t="str">
        <f t="shared" si="5"/>
        <v>Yes</v>
      </c>
      <c r="K28" s="71" t="str">
        <f t="shared" si="6"/>
        <v>Yes</v>
      </c>
      <c r="L28" s="71" t="str">
        <f t="shared" si="7"/>
        <v>Yes</v>
      </c>
      <c r="M28" s="71" t="str">
        <f t="shared" si="8"/>
        <v>Yes</v>
      </c>
      <c r="N28" s="71" t="str">
        <f t="shared" si="9"/>
        <v>Yes</v>
      </c>
      <c r="O28" s="379" t="str">
        <f t="shared" si="10"/>
        <v>Yes</v>
      </c>
    </row>
    <row r="29" spans="1:15" s="72" customFormat="1" ht="12.75" customHeight="1">
      <c r="A29" s="65"/>
      <c r="B29" s="378" t="str">
        <f>'Service Plan'!B30</f>
        <v>Route #22</v>
      </c>
      <c r="C29" s="376" t="str">
        <f>'Service Plan'!C30</f>
        <v>Eliminate Service</v>
      </c>
      <c r="D29" s="67">
        <v>2009</v>
      </c>
      <c r="E29" s="70">
        <f>'Service Plan'!R30</f>
        <v>0</v>
      </c>
      <c r="F29" s="71" t="str">
        <f t="shared" si="1"/>
        <v>Yes</v>
      </c>
      <c r="G29" s="71" t="str">
        <f t="shared" si="2"/>
        <v>Yes</v>
      </c>
      <c r="H29" s="71" t="str">
        <f t="shared" si="3"/>
        <v>Yes</v>
      </c>
      <c r="I29" s="71" t="str">
        <f t="shared" si="4"/>
        <v>Yes</v>
      </c>
      <c r="J29" s="71" t="str">
        <f t="shared" si="5"/>
        <v>Yes</v>
      </c>
      <c r="K29" s="71" t="str">
        <f t="shared" si="6"/>
        <v>Yes</v>
      </c>
      <c r="L29" s="71" t="str">
        <f t="shared" si="7"/>
        <v>Yes</v>
      </c>
      <c r="M29" s="71" t="str">
        <f t="shared" si="8"/>
        <v>Yes</v>
      </c>
      <c r="N29" s="71" t="str">
        <f t="shared" si="9"/>
        <v>Yes</v>
      </c>
      <c r="O29" s="379" t="str">
        <f t="shared" si="10"/>
        <v>Yes</v>
      </c>
    </row>
    <row r="30" spans="1:15" s="72" customFormat="1" ht="12.75" customHeight="1">
      <c r="A30" s="65"/>
      <c r="B30" s="378" t="str">
        <f>'Service Plan'!B31</f>
        <v>Route #23</v>
      </c>
      <c r="C30" s="376" t="str">
        <f>'Service Plan'!C31</f>
        <v>Maintain Existing Fixed Route Service</v>
      </c>
      <c r="D30" s="67">
        <v>2009</v>
      </c>
      <c r="E30" s="70">
        <f>'Service Plan'!R31</f>
        <v>0</v>
      </c>
      <c r="F30" s="71" t="str">
        <f t="shared" si="1"/>
        <v>Yes</v>
      </c>
      <c r="G30" s="71" t="str">
        <f t="shared" si="2"/>
        <v>Yes</v>
      </c>
      <c r="H30" s="71" t="str">
        <f t="shared" si="3"/>
        <v>Yes</v>
      </c>
      <c r="I30" s="71" t="str">
        <f t="shared" si="4"/>
        <v>Yes</v>
      </c>
      <c r="J30" s="71" t="str">
        <f t="shared" si="5"/>
        <v>Yes</v>
      </c>
      <c r="K30" s="71" t="str">
        <f t="shared" si="6"/>
        <v>Yes</v>
      </c>
      <c r="L30" s="71" t="str">
        <f t="shared" si="7"/>
        <v>Yes</v>
      </c>
      <c r="M30" s="71" t="str">
        <f t="shared" si="8"/>
        <v>Yes</v>
      </c>
      <c r="N30" s="71" t="str">
        <f t="shared" si="9"/>
        <v>Yes</v>
      </c>
      <c r="O30" s="379" t="str">
        <f t="shared" si="10"/>
        <v>Yes</v>
      </c>
    </row>
    <row r="31" spans="1:15" s="72" customFormat="1" ht="12.75" customHeight="1">
      <c r="A31" s="65"/>
      <c r="B31" s="378" t="str">
        <f>'Service Plan'!B32</f>
        <v>Route #24</v>
      </c>
      <c r="C31" s="376" t="str">
        <f>'Service Plan'!C32</f>
        <v>Eliminate Service</v>
      </c>
      <c r="D31" s="67">
        <v>2009</v>
      </c>
      <c r="E31" s="70">
        <f>'Service Plan'!R32</f>
        <v>0</v>
      </c>
      <c r="F31" s="71" t="str">
        <f t="shared" si="1"/>
        <v>Yes</v>
      </c>
      <c r="G31" s="71" t="str">
        <f t="shared" si="2"/>
        <v>Yes</v>
      </c>
      <c r="H31" s="71" t="str">
        <f t="shared" si="3"/>
        <v>Yes</v>
      </c>
      <c r="I31" s="71" t="str">
        <f t="shared" si="4"/>
        <v>Yes</v>
      </c>
      <c r="J31" s="71" t="str">
        <f t="shared" si="5"/>
        <v>Yes</v>
      </c>
      <c r="K31" s="71" t="str">
        <f t="shared" si="6"/>
        <v>Yes</v>
      </c>
      <c r="L31" s="71" t="str">
        <f t="shared" si="7"/>
        <v>Yes</v>
      </c>
      <c r="M31" s="71" t="str">
        <f t="shared" si="8"/>
        <v>Yes</v>
      </c>
      <c r="N31" s="71" t="str">
        <f t="shared" si="9"/>
        <v>Yes</v>
      </c>
      <c r="O31" s="379" t="str">
        <f t="shared" si="10"/>
        <v>Yes</v>
      </c>
    </row>
    <row r="32" spans="1:15" s="72" customFormat="1" ht="12.75" customHeight="1">
      <c r="A32" s="65"/>
      <c r="B32" s="378" t="str">
        <f>'Service Plan'!B33</f>
        <v>Route #25</v>
      </c>
      <c r="C32" s="376" t="str">
        <f>'Service Plan'!C33</f>
        <v>Maintain Existing Fixed Route Service</v>
      </c>
      <c r="D32" s="67">
        <v>2009</v>
      </c>
      <c r="E32" s="70">
        <f>'Service Plan'!R33</f>
        <v>0</v>
      </c>
      <c r="F32" s="71" t="str">
        <f t="shared" si="1"/>
        <v>Yes</v>
      </c>
      <c r="G32" s="71" t="str">
        <f t="shared" si="2"/>
        <v>Yes</v>
      </c>
      <c r="H32" s="71" t="str">
        <f t="shared" si="3"/>
        <v>Yes</v>
      </c>
      <c r="I32" s="71" t="str">
        <f t="shared" si="4"/>
        <v>Yes</v>
      </c>
      <c r="J32" s="71" t="str">
        <f t="shared" si="5"/>
        <v>Yes</v>
      </c>
      <c r="K32" s="71" t="str">
        <f t="shared" si="6"/>
        <v>Yes</v>
      </c>
      <c r="L32" s="71" t="str">
        <f t="shared" si="7"/>
        <v>Yes</v>
      </c>
      <c r="M32" s="71" t="str">
        <f t="shared" si="8"/>
        <v>Yes</v>
      </c>
      <c r="N32" s="71" t="str">
        <f t="shared" si="9"/>
        <v>Yes</v>
      </c>
      <c r="O32" s="379" t="str">
        <f t="shared" si="10"/>
        <v>Yes</v>
      </c>
    </row>
    <row r="33" spans="1:15" s="72" customFormat="1" ht="12.75" customHeight="1">
      <c r="A33" s="65"/>
      <c r="B33" s="378" t="str">
        <f>'Service Plan'!B34</f>
        <v>Route #26</v>
      </c>
      <c r="C33" s="376" t="str">
        <f>'Service Plan'!C34</f>
        <v>Maintain Existing Fixed Route Service</v>
      </c>
      <c r="D33" s="67">
        <v>2009</v>
      </c>
      <c r="E33" s="70">
        <f>'Service Plan'!R34</f>
        <v>0</v>
      </c>
      <c r="F33" s="71" t="str">
        <f t="shared" si="1"/>
        <v>Yes</v>
      </c>
      <c r="G33" s="71" t="str">
        <f t="shared" si="2"/>
        <v>Yes</v>
      </c>
      <c r="H33" s="71" t="str">
        <f t="shared" si="3"/>
        <v>Yes</v>
      </c>
      <c r="I33" s="71" t="str">
        <f t="shared" si="4"/>
        <v>Yes</v>
      </c>
      <c r="J33" s="71" t="str">
        <f t="shared" si="5"/>
        <v>Yes</v>
      </c>
      <c r="K33" s="71" t="str">
        <f t="shared" si="6"/>
        <v>Yes</v>
      </c>
      <c r="L33" s="71" t="str">
        <f t="shared" si="7"/>
        <v>Yes</v>
      </c>
      <c r="M33" s="71" t="str">
        <f t="shared" si="8"/>
        <v>Yes</v>
      </c>
      <c r="N33" s="71" t="str">
        <f t="shared" si="9"/>
        <v>Yes</v>
      </c>
      <c r="O33" s="379" t="str">
        <f t="shared" si="10"/>
        <v>Yes</v>
      </c>
    </row>
    <row r="34" spans="1:15" s="72" customFormat="1" ht="12.75" customHeight="1">
      <c r="A34" s="65"/>
      <c r="B34" s="378" t="str">
        <f>'Service Plan'!B35</f>
        <v>Route #27</v>
      </c>
      <c r="C34" s="376" t="str">
        <f>'Service Plan'!C35</f>
        <v>Maintain Existing Fixed Route Service</v>
      </c>
      <c r="D34" s="67">
        <v>2009</v>
      </c>
      <c r="E34" s="70">
        <f>'Service Plan'!R35</f>
        <v>0</v>
      </c>
      <c r="F34" s="71" t="str">
        <f t="shared" si="1"/>
        <v>Yes</v>
      </c>
      <c r="G34" s="71" t="str">
        <f t="shared" si="2"/>
        <v>Yes</v>
      </c>
      <c r="H34" s="71" t="str">
        <f t="shared" si="3"/>
        <v>Yes</v>
      </c>
      <c r="I34" s="71" t="str">
        <f t="shared" si="4"/>
        <v>Yes</v>
      </c>
      <c r="J34" s="71" t="str">
        <f t="shared" si="5"/>
        <v>Yes</v>
      </c>
      <c r="K34" s="71" t="str">
        <f t="shared" si="6"/>
        <v>Yes</v>
      </c>
      <c r="L34" s="71" t="str">
        <f t="shared" si="7"/>
        <v>Yes</v>
      </c>
      <c r="M34" s="71" t="str">
        <f t="shared" si="8"/>
        <v>Yes</v>
      </c>
      <c r="N34" s="71" t="str">
        <f t="shared" si="9"/>
        <v>Yes</v>
      </c>
      <c r="O34" s="379" t="str">
        <f t="shared" si="10"/>
        <v>Yes</v>
      </c>
    </row>
    <row r="35" spans="1:15" s="72" customFormat="1" ht="12.75" customHeight="1">
      <c r="A35" s="65"/>
      <c r="B35" s="378" t="str">
        <f>'Service Plan'!B36</f>
        <v>Route #28</v>
      </c>
      <c r="C35" s="376" t="str">
        <f>'Service Plan'!C36</f>
        <v>Maintain Existing Fixed Route Service</v>
      </c>
      <c r="D35" s="67">
        <v>2009</v>
      </c>
      <c r="E35" s="70">
        <f>'Service Plan'!R36</f>
        <v>0</v>
      </c>
      <c r="F35" s="71" t="str">
        <f t="shared" si="1"/>
        <v>Yes</v>
      </c>
      <c r="G35" s="71" t="str">
        <f t="shared" si="2"/>
        <v>Yes</v>
      </c>
      <c r="H35" s="71" t="str">
        <f t="shared" si="3"/>
        <v>Yes</v>
      </c>
      <c r="I35" s="71" t="str">
        <f t="shared" si="4"/>
        <v>Yes</v>
      </c>
      <c r="J35" s="71" t="str">
        <f t="shared" si="5"/>
        <v>Yes</v>
      </c>
      <c r="K35" s="71" t="str">
        <f t="shared" si="6"/>
        <v>Yes</v>
      </c>
      <c r="L35" s="71" t="str">
        <f t="shared" si="7"/>
        <v>Yes</v>
      </c>
      <c r="M35" s="71" t="str">
        <f t="shared" si="8"/>
        <v>Yes</v>
      </c>
      <c r="N35" s="71" t="str">
        <f t="shared" si="9"/>
        <v>Yes</v>
      </c>
      <c r="O35" s="379" t="str">
        <f t="shared" si="10"/>
        <v>Yes</v>
      </c>
    </row>
    <row r="36" spans="1:15" s="72" customFormat="1" ht="12.75" customHeight="1">
      <c r="A36" s="65"/>
      <c r="B36" s="378" t="str">
        <f>'Service Plan'!B37</f>
        <v>Route #29</v>
      </c>
      <c r="C36" s="376" t="str">
        <f>'Service Plan'!C37</f>
        <v>Maintain Existing Fixed Route Service</v>
      </c>
      <c r="D36" s="67">
        <v>2009</v>
      </c>
      <c r="E36" s="70">
        <f>'Service Plan'!R37</f>
        <v>0</v>
      </c>
      <c r="F36" s="71" t="str">
        <f t="shared" si="1"/>
        <v>Yes</v>
      </c>
      <c r="G36" s="71" t="str">
        <f t="shared" si="2"/>
        <v>Yes</v>
      </c>
      <c r="H36" s="71" t="str">
        <f t="shared" si="3"/>
        <v>Yes</v>
      </c>
      <c r="I36" s="71" t="str">
        <f t="shared" si="4"/>
        <v>Yes</v>
      </c>
      <c r="J36" s="71" t="str">
        <f t="shared" si="5"/>
        <v>Yes</v>
      </c>
      <c r="K36" s="71" t="str">
        <f t="shared" si="6"/>
        <v>Yes</v>
      </c>
      <c r="L36" s="71" t="str">
        <f t="shared" si="7"/>
        <v>Yes</v>
      </c>
      <c r="M36" s="71" t="str">
        <f t="shared" si="8"/>
        <v>Yes</v>
      </c>
      <c r="N36" s="71" t="str">
        <f t="shared" si="9"/>
        <v>Yes</v>
      </c>
      <c r="O36" s="379" t="str">
        <f t="shared" si="10"/>
        <v>Yes</v>
      </c>
    </row>
    <row r="37" spans="1:15" s="72" customFormat="1" ht="12.75" customHeight="1">
      <c r="A37" s="65"/>
      <c r="B37" s="378" t="str">
        <f>'Service Plan'!B38</f>
        <v>Route #30</v>
      </c>
      <c r="C37" s="376" t="str">
        <f>'Service Plan'!C38</f>
        <v>Maintain Existing Fixed Route Service</v>
      </c>
      <c r="D37" s="67">
        <v>2009</v>
      </c>
      <c r="E37" s="70">
        <f>'Service Plan'!R38</f>
        <v>0</v>
      </c>
      <c r="F37" s="71" t="str">
        <f t="shared" si="1"/>
        <v>Yes</v>
      </c>
      <c r="G37" s="71" t="str">
        <f t="shared" si="2"/>
        <v>Yes</v>
      </c>
      <c r="H37" s="71" t="str">
        <f t="shared" si="3"/>
        <v>Yes</v>
      </c>
      <c r="I37" s="71" t="str">
        <f t="shared" si="4"/>
        <v>Yes</v>
      </c>
      <c r="J37" s="71" t="str">
        <f t="shared" si="5"/>
        <v>Yes</v>
      </c>
      <c r="K37" s="71" t="str">
        <f t="shared" si="6"/>
        <v>Yes</v>
      </c>
      <c r="L37" s="71" t="str">
        <f t="shared" si="7"/>
        <v>Yes</v>
      </c>
      <c r="M37" s="71" t="str">
        <f t="shared" si="8"/>
        <v>Yes</v>
      </c>
      <c r="N37" s="71" t="str">
        <f t="shared" si="9"/>
        <v>Yes</v>
      </c>
      <c r="O37" s="379" t="str">
        <f t="shared" si="10"/>
        <v>Yes</v>
      </c>
    </row>
    <row r="38" spans="1:15" s="72" customFormat="1" ht="12.75" customHeight="1">
      <c r="A38" s="65"/>
      <c r="B38" s="378" t="str">
        <f>'Service Plan'!B39</f>
        <v>Route #31</v>
      </c>
      <c r="C38" s="376" t="str">
        <f>'Service Plan'!C39</f>
        <v>Maintain Existing Fixed Route Service</v>
      </c>
      <c r="D38" s="67">
        <v>2009</v>
      </c>
      <c r="E38" s="70">
        <f>'Service Plan'!R39</f>
        <v>0</v>
      </c>
      <c r="F38" s="71" t="str">
        <f t="shared" si="1"/>
        <v>Yes</v>
      </c>
      <c r="G38" s="71" t="str">
        <f t="shared" si="2"/>
        <v>Yes</v>
      </c>
      <c r="H38" s="71" t="str">
        <f t="shared" si="3"/>
        <v>Yes</v>
      </c>
      <c r="I38" s="71" t="str">
        <f t="shared" si="4"/>
        <v>Yes</v>
      </c>
      <c r="J38" s="71" t="str">
        <f t="shared" si="5"/>
        <v>Yes</v>
      </c>
      <c r="K38" s="71" t="str">
        <f t="shared" si="6"/>
        <v>Yes</v>
      </c>
      <c r="L38" s="71" t="str">
        <f t="shared" si="7"/>
        <v>Yes</v>
      </c>
      <c r="M38" s="71" t="str">
        <f t="shared" si="8"/>
        <v>Yes</v>
      </c>
      <c r="N38" s="71" t="str">
        <f t="shared" si="9"/>
        <v>Yes</v>
      </c>
      <c r="O38" s="379" t="str">
        <f t="shared" si="10"/>
        <v>Yes</v>
      </c>
    </row>
    <row r="39" spans="1:15" s="72" customFormat="1" ht="12.75" customHeight="1">
      <c r="A39" s="65"/>
      <c r="B39" s="378" t="str">
        <f>'Service Plan'!B40</f>
        <v>Route #32</v>
      </c>
      <c r="C39" s="376" t="str">
        <f>'Service Plan'!C40</f>
        <v>Maintain Existing Fixed Route Service</v>
      </c>
      <c r="D39" s="67">
        <v>2009</v>
      </c>
      <c r="E39" s="70">
        <f>'Service Plan'!R40</f>
        <v>0</v>
      </c>
      <c r="F39" s="71" t="str">
        <f t="shared" si="1"/>
        <v>Yes</v>
      </c>
      <c r="G39" s="71" t="str">
        <f t="shared" si="2"/>
        <v>Yes</v>
      </c>
      <c r="H39" s="71" t="str">
        <f t="shared" si="3"/>
        <v>Yes</v>
      </c>
      <c r="I39" s="71" t="str">
        <f t="shared" si="4"/>
        <v>Yes</v>
      </c>
      <c r="J39" s="71" t="str">
        <f t="shared" si="5"/>
        <v>Yes</v>
      </c>
      <c r="K39" s="71" t="str">
        <f t="shared" si="6"/>
        <v>Yes</v>
      </c>
      <c r="L39" s="71" t="str">
        <f t="shared" si="7"/>
        <v>Yes</v>
      </c>
      <c r="M39" s="71" t="str">
        <f t="shared" si="8"/>
        <v>Yes</v>
      </c>
      <c r="N39" s="71" t="str">
        <f t="shared" si="9"/>
        <v>Yes</v>
      </c>
      <c r="O39" s="379" t="str">
        <f t="shared" si="10"/>
        <v>Yes</v>
      </c>
    </row>
    <row r="40" spans="1:15" s="72" customFormat="1" ht="12.75" customHeight="1">
      <c r="A40" s="65"/>
      <c r="B40" s="378" t="str">
        <f>'Service Plan'!B41</f>
        <v>Route #33</v>
      </c>
      <c r="C40" s="376" t="str">
        <f>'Service Plan'!C41</f>
        <v>Maintain Existing Fixed Route Service</v>
      </c>
      <c r="D40" s="67">
        <v>2009</v>
      </c>
      <c r="E40" s="70">
        <f>'Service Plan'!R41</f>
        <v>0</v>
      </c>
      <c r="F40" s="71" t="str">
        <f t="shared" si="1"/>
        <v>Yes</v>
      </c>
      <c r="G40" s="71" t="str">
        <f t="shared" si="2"/>
        <v>Yes</v>
      </c>
      <c r="H40" s="71" t="str">
        <f t="shared" si="3"/>
        <v>Yes</v>
      </c>
      <c r="I40" s="71" t="str">
        <f t="shared" si="4"/>
        <v>Yes</v>
      </c>
      <c r="J40" s="71" t="str">
        <f t="shared" si="5"/>
        <v>Yes</v>
      </c>
      <c r="K40" s="71" t="str">
        <f t="shared" si="6"/>
        <v>Yes</v>
      </c>
      <c r="L40" s="71" t="str">
        <f t="shared" si="7"/>
        <v>Yes</v>
      </c>
      <c r="M40" s="71" t="str">
        <f t="shared" si="8"/>
        <v>Yes</v>
      </c>
      <c r="N40" s="71" t="str">
        <f t="shared" si="9"/>
        <v>Yes</v>
      </c>
      <c r="O40" s="379" t="str">
        <f t="shared" si="10"/>
        <v>Yes</v>
      </c>
    </row>
    <row r="41" spans="1:15" s="72" customFormat="1" ht="12.75" customHeight="1">
      <c r="A41" s="65"/>
      <c r="B41" s="378" t="str">
        <f>'Service Plan'!B42</f>
        <v>Route #34</v>
      </c>
      <c r="C41" s="376" t="str">
        <f>'Service Plan'!C42</f>
        <v>Maintain Existing Fixed Route Service</v>
      </c>
      <c r="D41" s="67">
        <v>2009</v>
      </c>
      <c r="E41" s="70">
        <f>'Service Plan'!R42</f>
        <v>0</v>
      </c>
      <c r="F41" s="71" t="str">
        <f t="shared" si="1"/>
        <v>Yes</v>
      </c>
      <c r="G41" s="71" t="str">
        <f t="shared" si="2"/>
        <v>Yes</v>
      </c>
      <c r="H41" s="71" t="str">
        <f t="shared" si="3"/>
        <v>Yes</v>
      </c>
      <c r="I41" s="71" t="str">
        <f t="shared" si="4"/>
        <v>Yes</v>
      </c>
      <c r="J41" s="71" t="str">
        <f t="shared" si="5"/>
        <v>Yes</v>
      </c>
      <c r="K41" s="71" t="str">
        <f t="shared" si="6"/>
        <v>Yes</v>
      </c>
      <c r="L41" s="71" t="str">
        <f t="shared" si="7"/>
        <v>Yes</v>
      </c>
      <c r="M41" s="71" t="str">
        <f t="shared" si="8"/>
        <v>Yes</v>
      </c>
      <c r="N41" s="71" t="str">
        <f t="shared" si="9"/>
        <v>Yes</v>
      </c>
      <c r="O41" s="379" t="str">
        <f t="shared" si="10"/>
        <v>Yes</v>
      </c>
    </row>
    <row r="42" spans="1:15" s="72" customFormat="1" ht="12.75" customHeight="1">
      <c r="A42" s="65"/>
      <c r="B42" s="378" t="str">
        <f>'Service Plan'!B43</f>
        <v>Route #35</v>
      </c>
      <c r="C42" s="376" t="str">
        <f>'Service Plan'!C43</f>
        <v>Eliminate Service</v>
      </c>
      <c r="D42" s="67">
        <v>2009</v>
      </c>
      <c r="E42" s="70">
        <f>'Service Plan'!R43</f>
        <v>0</v>
      </c>
      <c r="F42" s="71" t="str">
        <f t="shared" si="1"/>
        <v>Yes</v>
      </c>
      <c r="G42" s="71" t="str">
        <f t="shared" si="2"/>
        <v>Yes</v>
      </c>
      <c r="H42" s="71" t="str">
        <f t="shared" si="3"/>
        <v>Yes</v>
      </c>
      <c r="I42" s="71" t="str">
        <f t="shared" si="4"/>
        <v>Yes</v>
      </c>
      <c r="J42" s="71" t="str">
        <f t="shared" si="5"/>
        <v>Yes</v>
      </c>
      <c r="K42" s="71" t="str">
        <f t="shared" si="6"/>
        <v>Yes</v>
      </c>
      <c r="L42" s="71" t="str">
        <f t="shared" si="7"/>
        <v>Yes</v>
      </c>
      <c r="M42" s="71" t="str">
        <f t="shared" si="8"/>
        <v>Yes</v>
      </c>
      <c r="N42" s="71" t="str">
        <f t="shared" si="9"/>
        <v>Yes</v>
      </c>
      <c r="O42" s="379" t="str">
        <f t="shared" si="10"/>
        <v>Yes</v>
      </c>
    </row>
    <row r="43" spans="1:15" s="72" customFormat="1" ht="12.75" customHeight="1">
      <c r="A43" s="65"/>
      <c r="B43" s="378" t="str">
        <f>'Service Plan'!B44</f>
        <v>Route #36</v>
      </c>
      <c r="C43" s="376" t="str">
        <f>'Service Plan'!C44</f>
        <v>Maintain Existing Fixed Route Service</v>
      </c>
      <c r="D43" s="67">
        <v>2009</v>
      </c>
      <c r="E43" s="70">
        <f>'Service Plan'!R44</f>
        <v>0</v>
      </c>
      <c r="F43" s="71" t="str">
        <f t="shared" si="1"/>
        <v>Yes</v>
      </c>
      <c r="G43" s="71" t="str">
        <f t="shared" si="2"/>
        <v>Yes</v>
      </c>
      <c r="H43" s="71" t="str">
        <f t="shared" si="3"/>
        <v>Yes</v>
      </c>
      <c r="I43" s="71" t="str">
        <f t="shared" si="4"/>
        <v>Yes</v>
      </c>
      <c r="J43" s="71" t="str">
        <f t="shared" si="5"/>
        <v>Yes</v>
      </c>
      <c r="K43" s="71" t="str">
        <f t="shared" si="6"/>
        <v>Yes</v>
      </c>
      <c r="L43" s="71" t="str">
        <f t="shared" si="7"/>
        <v>Yes</v>
      </c>
      <c r="M43" s="71" t="str">
        <f t="shared" si="8"/>
        <v>Yes</v>
      </c>
      <c r="N43" s="71" t="str">
        <f t="shared" si="9"/>
        <v>Yes</v>
      </c>
      <c r="O43" s="379" t="str">
        <f t="shared" si="10"/>
        <v>Yes</v>
      </c>
    </row>
    <row r="44" spans="1:15" s="72" customFormat="1" ht="12.75" customHeight="1">
      <c r="A44" s="65"/>
      <c r="B44" s="378" t="str">
        <f>'Service Plan'!B45</f>
        <v>Route #37</v>
      </c>
      <c r="C44" s="376" t="str">
        <f>'Service Plan'!C45</f>
        <v>Maintain Existing Fixed Route Service</v>
      </c>
      <c r="D44" s="67">
        <v>2009</v>
      </c>
      <c r="E44" s="70">
        <f>'Service Plan'!R45</f>
        <v>0</v>
      </c>
      <c r="F44" s="71" t="str">
        <f t="shared" si="1"/>
        <v>Yes</v>
      </c>
      <c r="G44" s="71" t="str">
        <f t="shared" si="2"/>
        <v>Yes</v>
      </c>
      <c r="H44" s="71" t="str">
        <f t="shared" si="3"/>
        <v>Yes</v>
      </c>
      <c r="I44" s="71" t="str">
        <f t="shared" si="4"/>
        <v>Yes</v>
      </c>
      <c r="J44" s="71" t="str">
        <f t="shared" si="5"/>
        <v>Yes</v>
      </c>
      <c r="K44" s="71" t="str">
        <f t="shared" si="6"/>
        <v>Yes</v>
      </c>
      <c r="L44" s="71" t="str">
        <f t="shared" si="7"/>
        <v>Yes</v>
      </c>
      <c r="M44" s="71" t="str">
        <f t="shared" si="8"/>
        <v>Yes</v>
      </c>
      <c r="N44" s="71" t="str">
        <f t="shared" si="9"/>
        <v>Yes</v>
      </c>
      <c r="O44" s="379" t="str">
        <f t="shared" si="10"/>
        <v>Yes</v>
      </c>
    </row>
    <row r="45" spans="1:15" s="72" customFormat="1" ht="12.75" customHeight="1">
      <c r="A45" s="65"/>
      <c r="B45" s="378" t="str">
        <f>'Service Plan'!B46</f>
        <v>Route #38</v>
      </c>
      <c r="C45" s="376" t="str">
        <f>'Service Plan'!C46</f>
        <v>Maintain Existing Fixed Route Service</v>
      </c>
      <c r="D45" s="67">
        <v>2009</v>
      </c>
      <c r="E45" s="70">
        <f>'Service Plan'!R46</f>
        <v>0</v>
      </c>
      <c r="F45" s="71" t="str">
        <f t="shared" si="1"/>
        <v>Yes</v>
      </c>
      <c r="G45" s="71" t="str">
        <f t="shared" si="2"/>
        <v>Yes</v>
      </c>
      <c r="H45" s="71" t="str">
        <f t="shared" si="3"/>
        <v>Yes</v>
      </c>
      <c r="I45" s="71" t="str">
        <f t="shared" si="4"/>
        <v>Yes</v>
      </c>
      <c r="J45" s="71" t="str">
        <f t="shared" si="5"/>
        <v>Yes</v>
      </c>
      <c r="K45" s="71" t="str">
        <f t="shared" si="6"/>
        <v>Yes</v>
      </c>
      <c r="L45" s="71" t="str">
        <f t="shared" si="7"/>
        <v>Yes</v>
      </c>
      <c r="M45" s="71" t="str">
        <f t="shared" si="8"/>
        <v>Yes</v>
      </c>
      <c r="N45" s="71" t="str">
        <f t="shared" si="9"/>
        <v>Yes</v>
      </c>
      <c r="O45" s="379" t="str">
        <f t="shared" si="10"/>
        <v>Yes</v>
      </c>
    </row>
    <row r="46" spans="1:15" s="72" customFormat="1" ht="12.75" customHeight="1">
      <c r="A46" s="65"/>
      <c r="B46" s="378" t="str">
        <f>'Service Plan'!B47</f>
        <v>Route #39</v>
      </c>
      <c r="C46" s="376" t="str">
        <f>'Service Plan'!C47</f>
        <v>Eliminate Service</v>
      </c>
      <c r="D46" s="67">
        <v>2009</v>
      </c>
      <c r="E46" s="70">
        <f>'Service Plan'!R47</f>
        <v>0</v>
      </c>
      <c r="F46" s="71" t="str">
        <f t="shared" si="1"/>
        <v>Yes</v>
      </c>
      <c r="G46" s="71" t="str">
        <f t="shared" si="2"/>
        <v>Yes</v>
      </c>
      <c r="H46" s="71" t="str">
        <f t="shared" si="3"/>
        <v>Yes</v>
      </c>
      <c r="I46" s="71" t="str">
        <f t="shared" si="4"/>
        <v>Yes</v>
      </c>
      <c r="J46" s="71" t="str">
        <f t="shared" si="5"/>
        <v>Yes</v>
      </c>
      <c r="K46" s="71" t="str">
        <f t="shared" si="6"/>
        <v>Yes</v>
      </c>
      <c r="L46" s="71" t="str">
        <f t="shared" si="7"/>
        <v>Yes</v>
      </c>
      <c r="M46" s="71" t="str">
        <f t="shared" si="8"/>
        <v>Yes</v>
      </c>
      <c r="N46" s="71" t="str">
        <f t="shared" si="9"/>
        <v>Yes</v>
      </c>
      <c r="O46" s="379" t="str">
        <f t="shared" si="10"/>
        <v>Yes</v>
      </c>
    </row>
    <row r="47" spans="1:15" s="72" customFormat="1" ht="12.75" customHeight="1">
      <c r="A47" s="65"/>
      <c r="B47" s="378" t="str">
        <f>'Service Plan'!B48</f>
        <v>Route #40</v>
      </c>
      <c r="C47" s="376" t="str">
        <f>'Service Plan'!C48</f>
        <v>Maintain Existing Fixed Route Service</v>
      </c>
      <c r="D47" s="67">
        <v>2009</v>
      </c>
      <c r="E47" s="70">
        <f>'Service Plan'!R48</f>
        <v>0</v>
      </c>
      <c r="F47" s="71" t="str">
        <f t="shared" si="1"/>
        <v>Yes</v>
      </c>
      <c r="G47" s="71" t="str">
        <f t="shared" si="2"/>
        <v>Yes</v>
      </c>
      <c r="H47" s="71" t="str">
        <f t="shared" si="3"/>
        <v>Yes</v>
      </c>
      <c r="I47" s="71" t="str">
        <f t="shared" si="4"/>
        <v>Yes</v>
      </c>
      <c r="J47" s="71" t="str">
        <f t="shared" si="5"/>
        <v>Yes</v>
      </c>
      <c r="K47" s="71" t="str">
        <f t="shared" si="6"/>
        <v>Yes</v>
      </c>
      <c r="L47" s="71" t="str">
        <f t="shared" si="7"/>
        <v>Yes</v>
      </c>
      <c r="M47" s="71" t="str">
        <f t="shared" si="8"/>
        <v>Yes</v>
      </c>
      <c r="N47" s="71" t="str">
        <f t="shared" si="9"/>
        <v>Yes</v>
      </c>
      <c r="O47" s="379" t="str">
        <f t="shared" si="10"/>
        <v>Yes</v>
      </c>
    </row>
    <row r="48" spans="1:15" s="72" customFormat="1" ht="12.75" customHeight="1">
      <c r="A48" s="65"/>
      <c r="B48" s="378" t="str">
        <f>'Service Plan'!B49</f>
        <v>Route #41</v>
      </c>
      <c r="C48" s="376" t="str">
        <f>'Service Plan'!C49</f>
        <v>Maintain Existing Fixed Route Service</v>
      </c>
      <c r="D48" s="67">
        <v>2009</v>
      </c>
      <c r="E48" s="70">
        <f>'Service Plan'!R49</f>
        <v>0</v>
      </c>
      <c r="F48" s="71" t="str">
        <f t="shared" si="1"/>
        <v>Yes</v>
      </c>
      <c r="G48" s="71" t="str">
        <f t="shared" si="2"/>
        <v>Yes</v>
      </c>
      <c r="H48" s="71" t="str">
        <f t="shared" si="3"/>
        <v>Yes</v>
      </c>
      <c r="I48" s="71" t="str">
        <f t="shared" si="4"/>
        <v>Yes</v>
      </c>
      <c r="J48" s="71" t="str">
        <f t="shared" si="5"/>
        <v>Yes</v>
      </c>
      <c r="K48" s="71" t="str">
        <f t="shared" si="6"/>
        <v>Yes</v>
      </c>
      <c r="L48" s="71" t="str">
        <f t="shared" si="7"/>
        <v>Yes</v>
      </c>
      <c r="M48" s="71" t="str">
        <f t="shared" si="8"/>
        <v>Yes</v>
      </c>
      <c r="N48" s="71" t="str">
        <f t="shared" si="9"/>
        <v>Yes</v>
      </c>
      <c r="O48" s="379" t="str">
        <f t="shared" si="10"/>
        <v>Yes</v>
      </c>
    </row>
    <row r="49" spans="1:15" s="72" customFormat="1" ht="12.75" customHeight="1">
      <c r="A49" s="65"/>
      <c r="B49" s="378" t="str">
        <f>'Service Plan'!B50</f>
        <v>Route #42</v>
      </c>
      <c r="C49" s="376" t="str">
        <f>'Service Plan'!C50</f>
        <v>Maintain Existing Fixed Route Service</v>
      </c>
      <c r="D49" s="67">
        <v>2009</v>
      </c>
      <c r="E49" s="70">
        <f>'Service Plan'!R50</f>
        <v>0</v>
      </c>
      <c r="F49" s="71" t="str">
        <f t="shared" si="1"/>
        <v>Yes</v>
      </c>
      <c r="G49" s="71" t="str">
        <f t="shared" si="2"/>
        <v>Yes</v>
      </c>
      <c r="H49" s="71" t="str">
        <f t="shared" si="3"/>
        <v>Yes</v>
      </c>
      <c r="I49" s="71" t="str">
        <f t="shared" si="4"/>
        <v>Yes</v>
      </c>
      <c r="J49" s="71" t="str">
        <f t="shared" si="5"/>
        <v>Yes</v>
      </c>
      <c r="K49" s="71" t="str">
        <f t="shared" si="6"/>
        <v>Yes</v>
      </c>
      <c r="L49" s="71" t="str">
        <f t="shared" si="7"/>
        <v>Yes</v>
      </c>
      <c r="M49" s="71" t="str">
        <f t="shared" si="8"/>
        <v>Yes</v>
      </c>
      <c r="N49" s="71" t="str">
        <f t="shared" si="9"/>
        <v>Yes</v>
      </c>
      <c r="O49" s="379" t="str">
        <f t="shared" si="10"/>
        <v>Yes</v>
      </c>
    </row>
    <row r="50" spans="1:15" s="72" customFormat="1" ht="12.75" customHeight="1">
      <c r="A50" s="65"/>
      <c r="B50" s="378" t="str">
        <f>'Service Plan'!B51</f>
        <v>Route #43</v>
      </c>
      <c r="C50" s="376" t="str">
        <f>'Service Plan'!C51</f>
        <v>Maintain Existing Fixed Route Service</v>
      </c>
      <c r="D50" s="67">
        <v>2009</v>
      </c>
      <c r="E50" s="70">
        <f>'Service Plan'!R51</f>
        <v>0</v>
      </c>
      <c r="F50" s="71" t="str">
        <f t="shared" si="1"/>
        <v>Yes</v>
      </c>
      <c r="G50" s="71" t="str">
        <f t="shared" si="2"/>
        <v>Yes</v>
      </c>
      <c r="H50" s="71" t="str">
        <f t="shared" si="3"/>
        <v>Yes</v>
      </c>
      <c r="I50" s="71" t="str">
        <f t="shared" si="4"/>
        <v>Yes</v>
      </c>
      <c r="J50" s="71" t="str">
        <f t="shared" si="5"/>
        <v>Yes</v>
      </c>
      <c r="K50" s="71" t="str">
        <f t="shared" si="6"/>
        <v>Yes</v>
      </c>
      <c r="L50" s="71" t="str">
        <f t="shared" si="7"/>
        <v>Yes</v>
      </c>
      <c r="M50" s="71" t="str">
        <f t="shared" si="8"/>
        <v>Yes</v>
      </c>
      <c r="N50" s="71" t="str">
        <f t="shared" si="9"/>
        <v>Yes</v>
      </c>
      <c r="O50" s="379" t="str">
        <f t="shared" si="10"/>
        <v>Yes</v>
      </c>
    </row>
    <row r="51" spans="1:15" s="72" customFormat="1" ht="12.75" customHeight="1">
      <c r="A51" s="65"/>
      <c r="B51" s="378" t="str">
        <f>'Service Plan'!B52</f>
        <v>Route #44</v>
      </c>
      <c r="C51" s="376" t="str">
        <f>'Service Plan'!C52</f>
        <v>Maintain Existing Fixed Route Service</v>
      </c>
      <c r="D51" s="67">
        <v>2009</v>
      </c>
      <c r="E51" s="70">
        <f>'Service Plan'!R52</f>
        <v>0</v>
      </c>
      <c r="F51" s="71" t="str">
        <f t="shared" si="1"/>
        <v>Yes</v>
      </c>
      <c r="G51" s="71" t="str">
        <f t="shared" si="2"/>
        <v>Yes</v>
      </c>
      <c r="H51" s="71" t="str">
        <f t="shared" si="3"/>
        <v>Yes</v>
      </c>
      <c r="I51" s="71" t="str">
        <f t="shared" si="4"/>
        <v>Yes</v>
      </c>
      <c r="J51" s="71" t="str">
        <f t="shared" si="5"/>
        <v>Yes</v>
      </c>
      <c r="K51" s="71" t="str">
        <f t="shared" si="6"/>
        <v>Yes</v>
      </c>
      <c r="L51" s="71" t="str">
        <f t="shared" si="7"/>
        <v>Yes</v>
      </c>
      <c r="M51" s="71" t="str">
        <f t="shared" si="8"/>
        <v>Yes</v>
      </c>
      <c r="N51" s="71" t="str">
        <f t="shared" si="9"/>
        <v>Yes</v>
      </c>
      <c r="O51" s="379" t="str">
        <f t="shared" si="10"/>
        <v>Yes</v>
      </c>
    </row>
    <row r="52" spans="1:15" s="72" customFormat="1" ht="12.75" customHeight="1">
      <c r="A52" s="65"/>
      <c r="B52" s="378" t="str">
        <f>'Service Plan'!B53</f>
        <v>Route #45</v>
      </c>
      <c r="C52" s="376" t="str">
        <f>'Service Plan'!C53</f>
        <v>Maintain Existing Fixed Route Service</v>
      </c>
      <c r="D52" s="67">
        <v>2009</v>
      </c>
      <c r="E52" s="70">
        <f>'Service Plan'!R53</f>
        <v>0</v>
      </c>
      <c r="F52" s="71" t="str">
        <f t="shared" si="1"/>
        <v>Yes</v>
      </c>
      <c r="G52" s="71" t="str">
        <f t="shared" si="2"/>
        <v>Yes</v>
      </c>
      <c r="H52" s="71" t="str">
        <f t="shared" si="3"/>
        <v>Yes</v>
      </c>
      <c r="I52" s="71" t="str">
        <f t="shared" si="4"/>
        <v>Yes</v>
      </c>
      <c r="J52" s="71" t="str">
        <f t="shared" si="5"/>
        <v>Yes</v>
      </c>
      <c r="K52" s="71" t="str">
        <f t="shared" si="6"/>
        <v>Yes</v>
      </c>
      <c r="L52" s="71" t="str">
        <f t="shared" si="7"/>
        <v>Yes</v>
      </c>
      <c r="M52" s="71" t="str">
        <f t="shared" si="8"/>
        <v>Yes</v>
      </c>
      <c r="N52" s="71" t="str">
        <f t="shared" si="9"/>
        <v>Yes</v>
      </c>
      <c r="O52" s="379" t="str">
        <f t="shared" si="10"/>
        <v>Yes</v>
      </c>
    </row>
    <row r="53" spans="1:15" s="72" customFormat="1" ht="12.75" customHeight="1">
      <c r="A53" s="65"/>
      <c r="B53" s="378" t="str">
        <f>'Service Plan'!B54</f>
        <v>Route #46</v>
      </c>
      <c r="C53" s="376" t="str">
        <f>'Service Plan'!C54</f>
        <v>Maintain Existing Fixed Route Service</v>
      </c>
      <c r="D53" s="67">
        <v>2009</v>
      </c>
      <c r="E53" s="70">
        <f>'Service Plan'!R54</f>
        <v>0</v>
      </c>
      <c r="F53" s="71" t="str">
        <f t="shared" si="1"/>
        <v>Yes</v>
      </c>
      <c r="G53" s="71" t="str">
        <f t="shared" si="2"/>
        <v>Yes</v>
      </c>
      <c r="H53" s="71" t="str">
        <f t="shared" si="3"/>
        <v>Yes</v>
      </c>
      <c r="I53" s="71" t="str">
        <f t="shared" si="4"/>
        <v>Yes</v>
      </c>
      <c r="J53" s="71" t="str">
        <f t="shared" si="5"/>
        <v>Yes</v>
      </c>
      <c r="K53" s="71" t="str">
        <f t="shared" si="6"/>
        <v>Yes</v>
      </c>
      <c r="L53" s="71" t="str">
        <f t="shared" si="7"/>
        <v>Yes</v>
      </c>
      <c r="M53" s="71" t="str">
        <f t="shared" si="8"/>
        <v>Yes</v>
      </c>
      <c r="N53" s="71" t="str">
        <f t="shared" si="9"/>
        <v>Yes</v>
      </c>
      <c r="O53" s="379" t="str">
        <f t="shared" si="10"/>
        <v>Yes</v>
      </c>
    </row>
    <row r="54" spans="1:15" s="72" customFormat="1" ht="12.75" customHeight="1">
      <c r="A54" s="65"/>
      <c r="B54" s="378" t="str">
        <f>'Service Plan'!B55</f>
        <v>Route #47</v>
      </c>
      <c r="C54" s="376" t="str">
        <f>'Service Plan'!C55</f>
        <v>Maintain Existing Fixed Route Service</v>
      </c>
      <c r="D54" s="67">
        <v>2009</v>
      </c>
      <c r="E54" s="70">
        <f>'Service Plan'!R55</f>
        <v>0</v>
      </c>
      <c r="F54" s="71" t="str">
        <f t="shared" si="1"/>
        <v>Yes</v>
      </c>
      <c r="G54" s="71" t="str">
        <f t="shared" si="2"/>
        <v>Yes</v>
      </c>
      <c r="H54" s="71" t="str">
        <f t="shared" si="3"/>
        <v>Yes</v>
      </c>
      <c r="I54" s="71" t="str">
        <f t="shared" si="4"/>
        <v>Yes</v>
      </c>
      <c r="J54" s="71" t="str">
        <f t="shared" si="5"/>
        <v>Yes</v>
      </c>
      <c r="K54" s="71" t="str">
        <f t="shared" si="6"/>
        <v>Yes</v>
      </c>
      <c r="L54" s="71" t="str">
        <f t="shared" si="7"/>
        <v>Yes</v>
      </c>
      <c r="M54" s="71" t="str">
        <f t="shared" si="8"/>
        <v>Yes</v>
      </c>
      <c r="N54" s="71" t="str">
        <f t="shared" si="9"/>
        <v>Yes</v>
      </c>
      <c r="O54" s="379" t="str">
        <f t="shared" si="10"/>
        <v>Yes</v>
      </c>
    </row>
    <row r="55" spans="1:15" s="72" customFormat="1" ht="12.75" customHeight="1">
      <c r="A55" s="65"/>
      <c r="B55" s="378" t="str">
        <f>'Service Plan'!B56</f>
        <v>Route #48</v>
      </c>
      <c r="C55" s="376" t="str">
        <f>'Service Plan'!C56</f>
        <v>Maintain Existing Fixed Route Service</v>
      </c>
      <c r="D55" s="67">
        <v>2009</v>
      </c>
      <c r="E55" s="70">
        <f>'Service Plan'!R56</f>
        <v>0</v>
      </c>
      <c r="F55" s="71" t="str">
        <f t="shared" si="1"/>
        <v>Yes</v>
      </c>
      <c r="G55" s="71" t="str">
        <f t="shared" si="2"/>
        <v>Yes</v>
      </c>
      <c r="H55" s="71" t="str">
        <f t="shared" si="3"/>
        <v>Yes</v>
      </c>
      <c r="I55" s="71" t="str">
        <f t="shared" si="4"/>
        <v>Yes</v>
      </c>
      <c r="J55" s="71" t="str">
        <f t="shared" si="5"/>
        <v>Yes</v>
      </c>
      <c r="K55" s="71" t="str">
        <f t="shared" si="6"/>
        <v>Yes</v>
      </c>
      <c r="L55" s="71" t="str">
        <f t="shared" si="7"/>
        <v>Yes</v>
      </c>
      <c r="M55" s="71" t="str">
        <f t="shared" si="8"/>
        <v>Yes</v>
      </c>
      <c r="N55" s="71" t="str">
        <f t="shared" si="9"/>
        <v>Yes</v>
      </c>
      <c r="O55" s="379" t="str">
        <f t="shared" si="10"/>
        <v>Yes</v>
      </c>
    </row>
    <row r="56" spans="1:15" s="72" customFormat="1" ht="12.75" customHeight="1">
      <c r="A56" s="65"/>
      <c r="B56" s="378" t="str">
        <f>'Service Plan'!B57</f>
        <v>Route #49</v>
      </c>
      <c r="C56" s="376" t="str">
        <f>'Service Plan'!C57</f>
        <v>Maintain Existing Fixed Route Service</v>
      </c>
      <c r="D56" s="67">
        <v>2009</v>
      </c>
      <c r="E56" s="70">
        <f>'Service Plan'!R57</f>
        <v>0</v>
      </c>
      <c r="F56" s="71" t="str">
        <f t="shared" si="1"/>
        <v>Yes</v>
      </c>
      <c r="G56" s="71" t="str">
        <f t="shared" si="2"/>
        <v>Yes</v>
      </c>
      <c r="H56" s="71" t="str">
        <f t="shared" si="3"/>
        <v>Yes</v>
      </c>
      <c r="I56" s="71" t="str">
        <f t="shared" si="4"/>
        <v>Yes</v>
      </c>
      <c r="J56" s="71" t="str">
        <f t="shared" si="5"/>
        <v>Yes</v>
      </c>
      <c r="K56" s="71" t="str">
        <f t="shared" si="6"/>
        <v>Yes</v>
      </c>
      <c r="L56" s="71" t="str">
        <f t="shared" si="7"/>
        <v>Yes</v>
      </c>
      <c r="M56" s="71" t="str">
        <f t="shared" si="8"/>
        <v>Yes</v>
      </c>
      <c r="N56" s="71" t="str">
        <f t="shared" si="9"/>
        <v>Yes</v>
      </c>
      <c r="O56" s="379" t="str">
        <f t="shared" si="10"/>
        <v>Yes</v>
      </c>
    </row>
    <row r="57" spans="1:15" s="72" customFormat="1" ht="12.75" customHeight="1">
      <c r="A57" s="65"/>
      <c r="B57" s="380" t="str">
        <f>'Service Plan'!B58</f>
        <v>Route #50</v>
      </c>
      <c r="C57" s="377" t="str">
        <f>'Service Plan'!C58</f>
        <v>Maintain Existing Fixed Route Service</v>
      </c>
      <c r="D57" s="67">
        <v>2009</v>
      </c>
      <c r="E57" s="70">
        <f>'Service Plan'!R58</f>
        <v>0</v>
      </c>
      <c r="F57" s="71" t="str">
        <f t="shared" si="1"/>
        <v>Yes</v>
      </c>
      <c r="G57" s="71" t="str">
        <f t="shared" si="2"/>
        <v>Yes</v>
      </c>
      <c r="H57" s="71" t="str">
        <f t="shared" si="3"/>
        <v>Yes</v>
      </c>
      <c r="I57" s="71" t="str">
        <f t="shared" si="4"/>
        <v>Yes</v>
      </c>
      <c r="J57" s="71" t="str">
        <f t="shared" si="5"/>
        <v>Yes</v>
      </c>
      <c r="K57" s="71" t="str">
        <f t="shared" si="6"/>
        <v>Yes</v>
      </c>
      <c r="L57" s="71" t="str">
        <f t="shared" si="7"/>
        <v>Yes</v>
      </c>
      <c r="M57" s="71" t="str">
        <f t="shared" si="8"/>
        <v>Yes</v>
      </c>
      <c r="N57" s="71" t="str">
        <f t="shared" si="9"/>
        <v>Yes</v>
      </c>
      <c r="O57" s="379" t="str">
        <f t="shared" si="10"/>
        <v>Yes</v>
      </c>
    </row>
    <row r="58" spans="1:15" s="72" customFormat="1" ht="12.75" customHeight="1">
      <c r="A58" s="65"/>
      <c r="B58" s="435" t="str">
        <f>'Service Plan'!B59</f>
        <v>Maintain Other Existing Services</v>
      </c>
      <c r="C58" s="436">
        <f>'Service Plan'!C59</f>
        <v>0</v>
      </c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4"/>
    </row>
    <row r="59" spans="1:15" s="72" customFormat="1" ht="12.75" customHeight="1">
      <c r="A59" s="65"/>
      <c r="B59" s="378" t="str">
        <f>'Service Plan'!B60</f>
        <v>ADA Paratransit Service</v>
      </c>
      <c r="C59" s="376" t="str">
        <f>'Service Plan'!C60</f>
        <v>Maintain Existing ADA Paratransit Service</v>
      </c>
      <c r="D59" s="67">
        <v>2009</v>
      </c>
      <c r="E59" s="70">
        <f>'Service Plan'!R60</f>
        <v>0</v>
      </c>
      <c r="F59" s="71" t="str">
        <f>IF(D59&lt;=$F$4,"Yes","No")</f>
        <v>Yes</v>
      </c>
      <c r="G59" s="71" t="str">
        <f>IF(D59&lt;=$G$4,"Yes","No")</f>
        <v>Yes</v>
      </c>
      <c r="H59" s="71" t="str">
        <f>IF(D59&lt;=$H$4,"Yes","No")</f>
        <v>Yes</v>
      </c>
      <c r="I59" s="71" t="str">
        <f>IF(D59&lt;=$I$4,"Yes","No")</f>
        <v>Yes</v>
      </c>
      <c r="J59" s="71" t="str">
        <f>IF(D59&lt;=$J$4,"Yes","No")</f>
        <v>Yes</v>
      </c>
      <c r="K59" s="71" t="str">
        <f>IF(D59&lt;=$K$4,"Yes","No")</f>
        <v>Yes</v>
      </c>
      <c r="L59" s="71" t="str">
        <f>IF(D59&lt;=$L$4,"Yes","No")</f>
        <v>Yes</v>
      </c>
      <c r="M59" s="71" t="str">
        <f>IF(D59&lt;=$M$4,"Yes","No")</f>
        <v>Yes</v>
      </c>
      <c r="N59" s="71" t="str">
        <f>IF(D59&lt;=$N$4,"Yes","No")</f>
        <v>Yes</v>
      </c>
      <c r="O59" s="379" t="str">
        <f>IF(D59&lt;=$O$4,"Yes","No")</f>
        <v>Yes</v>
      </c>
    </row>
    <row r="60" spans="1:15" s="72" customFormat="1" ht="12.75" customHeight="1">
      <c r="A60" s="65"/>
      <c r="B60" s="378" t="str">
        <f>'Service Plan'!B61</f>
        <v>Van Pool Service</v>
      </c>
      <c r="C60" s="376" t="str">
        <f>'Service Plan'!C61</f>
        <v>Maintain Val Pool </v>
      </c>
      <c r="D60" s="67">
        <v>2008</v>
      </c>
      <c r="E60" s="70">
        <f>'Service Plan'!R61</f>
        <v>0</v>
      </c>
      <c r="F60" s="71" t="str">
        <f>IF(D60&lt;=$F$4,"Yes","No")</f>
        <v>Yes</v>
      </c>
      <c r="G60" s="71" t="str">
        <f>IF(D60&lt;=$G$4,"Yes","No")</f>
        <v>Yes</v>
      </c>
      <c r="H60" s="71" t="str">
        <f>IF(D60&lt;=$H$4,"Yes","No")</f>
        <v>Yes</v>
      </c>
      <c r="I60" s="71" t="str">
        <f>IF(D60&lt;=$I$4,"Yes","No")</f>
        <v>Yes</v>
      </c>
      <c r="J60" s="71" t="str">
        <f>IF(D60&lt;=$J$4,"Yes","No")</f>
        <v>Yes</v>
      </c>
      <c r="K60" s="71" t="str">
        <f>IF(D60&lt;=$K$4,"Yes","No")</f>
        <v>Yes</v>
      </c>
      <c r="L60" s="71" t="str">
        <f>IF(D60&lt;=$L$4,"Yes","No")</f>
        <v>Yes</v>
      </c>
      <c r="M60" s="71" t="str">
        <f>IF(D60&lt;=$M$4,"Yes","No")</f>
        <v>Yes</v>
      </c>
      <c r="N60" s="71" t="str">
        <f>IF(D60&lt;=$N$4,"Yes","No")</f>
        <v>Yes</v>
      </c>
      <c r="O60" s="379" t="str">
        <f>IF(D60&lt;=$O$4,"Yes","No")</f>
        <v>Yes</v>
      </c>
    </row>
    <row r="61" spans="1:15" s="72" customFormat="1" ht="12.75" customHeight="1">
      <c r="A61" s="65"/>
      <c r="B61" s="378" t="str">
        <f>'Service Plan'!B62</f>
        <v>Miscellaneous</v>
      </c>
      <c r="C61" s="376" t="str">
        <f>'Service Plan'!C62</f>
        <v>Maintain Town shuttle</v>
      </c>
      <c r="D61" s="67">
        <v>2009</v>
      </c>
      <c r="E61" s="70">
        <f>'Service Plan'!R62</f>
        <v>0</v>
      </c>
      <c r="F61" s="71" t="str">
        <f>IF(D61&lt;=$F$4,"Yes","No")</f>
        <v>Yes</v>
      </c>
      <c r="G61" s="71" t="str">
        <f>IF(D61&lt;=$G$4,"Yes","No")</f>
        <v>Yes</v>
      </c>
      <c r="H61" s="71" t="str">
        <f>IF(D61&lt;=$H$4,"Yes","No")</f>
        <v>Yes</v>
      </c>
      <c r="I61" s="71" t="str">
        <f>IF(D61&lt;=$I$4,"Yes","No")</f>
        <v>Yes</v>
      </c>
      <c r="J61" s="71" t="str">
        <f>IF(D61&lt;=$J$4,"Yes","No")</f>
        <v>Yes</v>
      </c>
      <c r="K61" s="71" t="str">
        <f>IF(D61&lt;=$K$4,"Yes","No")</f>
        <v>Yes</v>
      </c>
      <c r="L61" s="71" t="str">
        <f>IF(D61&lt;=$L$4,"Yes","No")</f>
        <v>Yes</v>
      </c>
      <c r="M61" s="71" t="str">
        <f>IF(D61&lt;=$M$4,"Yes","No")</f>
        <v>Yes</v>
      </c>
      <c r="N61" s="71" t="str">
        <f>IF(D61&lt;=$N$4,"Yes","No")</f>
        <v>Yes</v>
      </c>
      <c r="O61" s="379" t="str">
        <f>IF(D61&lt;=$O$4,"Yes","No")</f>
        <v>Yes</v>
      </c>
    </row>
    <row r="62" spans="1:15" s="76" customFormat="1" ht="12.75" customHeight="1">
      <c r="A62" s="61"/>
      <c r="B62" s="73"/>
      <c r="C62" s="7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346"/>
    </row>
    <row r="63" spans="1:38" s="259" customFormat="1" ht="12.75" customHeight="1">
      <c r="A63" s="257"/>
      <c r="B63" s="441" t="s">
        <v>249</v>
      </c>
      <c r="C63" s="442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347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</row>
    <row r="64" spans="1:38" s="64" customFormat="1" ht="12.75" customHeight="1">
      <c r="A64" s="61"/>
      <c r="B64" s="340" t="str">
        <f>'Service Plan'!B65</f>
        <v>Take Smart Route</v>
      </c>
      <c r="C64" s="340" t="str">
        <f>'Service Plan'!C65</f>
        <v>Add New Service</v>
      </c>
      <c r="D64" s="67">
        <v>2013</v>
      </c>
      <c r="E64" s="70">
        <f>'Service Plan'!R65</f>
        <v>377103.60000000003</v>
      </c>
      <c r="F64" s="71" t="str">
        <f t="shared" si="1"/>
        <v>No</v>
      </c>
      <c r="G64" s="71" t="str">
        <f t="shared" si="2"/>
        <v>No</v>
      </c>
      <c r="H64" s="71" t="str">
        <f t="shared" si="3"/>
        <v>No</v>
      </c>
      <c r="I64" s="71" t="str">
        <f t="shared" si="4"/>
        <v>No</v>
      </c>
      <c r="J64" s="71" t="str">
        <f t="shared" si="5"/>
        <v>Yes</v>
      </c>
      <c r="K64" s="71" t="str">
        <f t="shared" si="6"/>
        <v>Yes</v>
      </c>
      <c r="L64" s="71" t="str">
        <f t="shared" si="7"/>
        <v>Yes</v>
      </c>
      <c r="M64" s="71" t="str">
        <f t="shared" si="8"/>
        <v>Yes</v>
      </c>
      <c r="N64" s="71" t="str">
        <f t="shared" si="9"/>
        <v>Yes</v>
      </c>
      <c r="O64" s="379" t="str">
        <f t="shared" si="10"/>
        <v>Yes</v>
      </c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</row>
    <row r="65" spans="1:38" s="64" customFormat="1" ht="12.75" customHeight="1">
      <c r="A65" s="78"/>
      <c r="B65" s="340" t="str">
        <f>'Service Plan'!B66</f>
        <v>Dump the Pump Circulator</v>
      </c>
      <c r="C65" s="340" t="str">
        <f>'Service Plan'!C66</f>
        <v>Increase Frequency</v>
      </c>
      <c r="D65" s="67">
        <v>2016</v>
      </c>
      <c r="E65" s="70">
        <f>'Service Plan'!R66</f>
        <v>248720.77440000002</v>
      </c>
      <c r="F65" s="71" t="str">
        <f t="shared" si="1"/>
        <v>No</v>
      </c>
      <c r="G65" s="71" t="str">
        <f t="shared" si="2"/>
        <v>No</v>
      </c>
      <c r="H65" s="71" t="str">
        <f t="shared" si="3"/>
        <v>No</v>
      </c>
      <c r="I65" s="71" t="str">
        <f t="shared" si="4"/>
        <v>No</v>
      </c>
      <c r="J65" s="71" t="str">
        <f t="shared" si="5"/>
        <v>No</v>
      </c>
      <c r="K65" s="71" t="str">
        <f t="shared" si="6"/>
        <v>No</v>
      </c>
      <c r="L65" s="71" t="str">
        <f t="shared" si="7"/>
        <v>No</v>
      </c>
      <c r="M65" s="71" t="str">
        <f t="shared" si="8"/>
        <v>Yes</v>
      </c>
      <c r="N65" s="71" t="str">
        <f t="shared" si="9"/>
        <v>Yes</v>
      </c>
      <c r="O65" s="379" t="str">
        <f t="shared" si="10"/>
        <v>Yes</v>
      </c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</row>
    <row r="66" spans="1:38" s="64" customFormat="1" ht="12.75" customHeight="1">
      <c r="A66" s="78"/>
      <c r="B66" s="340" t="str">
        <f>'Service Plan'!B67</f>
        <v>New Alternative 3</v>
      </c>
      <c r="C66" s="340" t="str">
        <f>'Service Plan'!C67</f>
        <v>Increase Hours of Service</v>
      </c>
      <c r="D66" s="67">
        <v>2009</v>
      </c>
      <c r="E66" s="70">
        <f>'Service Plan'!R67</f>
        <v>0</v>
      </c>
      <c r="F66" s="71" t="str">
        <f t="shared" si="1"/>
        <v>Yes</v>
      </c>
      <c r="G66" s="71" t="str">
        <f t="shared" si="2"/>
        <v>Yes</v>
      </c>
      <c r="H66" s="71" t="str">
        <f t="shared" si="3"/>
        <v>Yes</v>
      </c>
      <c r="I66" s="71" t="str">
        <f t="shared" si="4"/>
        <v>Yes</v>
      </c>
      <c r="J66" s="71" t="str">
        <f t="shared" si="5"/>
        <v>Yes</v>
      </c>
      <c r="K66" s="71" t="str">
        <f t="shared" si="6"/>
        <v>Yes</v>
      </c>
      <c r="L66" s="71" t="str">
        <f t="shared" si="7"/>
        <v>Yes</v>
      </c>
      <c r="M66" s="71" t="str">
        <f t="shared" si="8"/>
        <v>Yes</v>
      </c>
      <c r="N66" s="71" t="str">
        <f t="shared" si="9"/>
        <v>Yes</v>
      </c>
      <c r="O66" s="379" t="str">
        <f t="shared" si="10"/>
        <v>Yes</v>
      </c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</row>
    <row r="67" spans="1:38" s="81" customFormat="1" ht="12.75" customHeight="1">
      <c r="A67" s="79"/>
      <c r="B67" s="340" t="str">
        <f>'Service Plan'!B68</f>
        <v>New Alternative 4</v>
      </c>
      <c r="C67" s="340" t="str">
        <f>'Service Plan'!C68</f>
        <v>Add New Service</v>
      </c>
      <c r="D67" s="67">
        <v>2009</v>
      </c>
      <c r="E67" s="70">
        <f>'Service Plan'!R68</f>
        <v>0</v>
      </c>
      <c r="F67" s="71" t="str">
        <f t="shared" si="1"/>
        <v>Yes</v>
      </c>
      <c r="G67" s="71" t="str">
        <f t="shared" si="2"/>
        <v>Yes</v>
      </c>
      <c r="H67" s="71" t="str">
        <f t="shared" si="3"/>
        <v>Yes</v>
      </c>
      <c r="I67" s="71" t="str">
        <f t="shared" si="4"/>
        <v>Yes</v>
      </c>
      <c r="J67" s="71" t="str">
        <f t="shared" si="5"/>
        <v>Yes</v>
      </c>
      <c r="K67" s="71" t="str">
        <f t="shared" si="6"/>
        <v>Yes</v>
      </c>
      <c r="L67" s="71" t="str">
        <f t="shared" si="7"/>
        <v>Yes</v>
      </c>
      <c r="M67" s="71" t="str">
        <f t="shared" si="8"/>
        <v>Yes</v>
      </c>
      <c r="N67" s="71" t="str">
        <f t="shared" si="9"/>
        <v>Yes</v>
      </c>
      <c r="O67" s="379" t="str">
        <f t="shared" si="10"/>
        <v>Yes</v>
      </c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</row>
    <row r="68" spans="1:38" s="64" customFormat="1" ht="12.75" customHeight="1">
      <c r="A68" s="78"/>
      <c r="B68" s="340" t="str">
        <f>'Service Plan'!B69</f>
        <v>New Alternative 5</v>
      </c>
      <c r="C68" s="340" t="str">
        <f>'Service Plan'!C69</f>
        <v>Increase Frequency</v>
      </c>
      <c r="D68" s="67">
        <v>2009</v>
      </c>
      <c r="E68" s="70">
        <f>'Service Plan'!R69</f>
        <v>0</v>
      </c>
      <c r="F68" s="71" t="str">
        <f t="shared" si="1"/>
        <v>Yes</v>
      </c>
      <c r="G68" s="71" t="str">
        <f t="shared" si="2"/>
        <v>Yes</v>
      </c>
      <c r="H68" s="71" t="str">
        <f t="shared" si="3"/>
        <v>Yes</v>
      </c>
      <c r="I68" s="71" t="str">
        <f t="shared" si="4"/>
        <v>Yes</v>
      </c>
      <c r="J68" s="71" t="str">
        <f t="shared" si="5"/>
        <v>Yes</v>
      </c>
      <c r="K68" s="71" t="str">
        <f t="shared" si="6"/>
        <v>Yes</v>
      </c>
      <c r="L68" s="71" t="str">
        <f t="shared" si="7"/>
        <v>Yes</v>
      </c>
      <c r="M68" s="71" t="str">
        <f t="shared" si="8"/>
        <v>Yes</v>
      </c>
      <c r="N68" s="71" t="str">
        <f t="shared" si="9"/>
        <v>Yes</v>
      </c>
      <c r="O68" s="379" t="str">
        <f t="shared" si="10"/>
        <v>Yes</v>
      </c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</row>
    <row r="69" spans="1:38" s="64" customFormat="1" ht="12.75" customHeight="1">
      <c r="A69" s="78"/>
      <c r="B69" s="340" t="str">
        <f>'Service Plan'!B70</f>
        <v>New Alternative 6</v>
      </c>
      <c r="C69" s="340" t="str">
        <f>'Service Plan'!C70</f>
        <v>Increase Frequency</v>
      </c>
      <c r="D69" s="67">
        <v>2009</v>
      </c>
      <c r="E69" s="70">
        <f>'Service Plan'!R70</f>
        <v>0</v>
      </c>
      <c r="F69" s="71" t="str">
        <f t="shared" si="1"/>
        <v>Yes</v>
      </c>
      <c r="G69" s="71" t="str">
        <f t="shared" si="2"/>
        <v>Yes</v>
      </c>
      <c r="H69" s="71" t="str">
        <f t="shared" si="3"/>
        <v>Yes</v>
      </c>
      <c r="I69" s="71" t="str">
        <f t="shared" si="4"/>
        <v>Yes</v>
      </c>
      <c r="J69" s="71" t="str">
        <f t="shared" si="5"/>
        <v>Yes</v>
      </c>
      <c r="K69" s="71" t="str">
        <f t="shared" si="6"/>
        <v>Yes</v>
      </c>
      <c r="L69" s="71" t="str">
        <f t="shared" si="7"/>
        <v>Yes</v>
      </c>
      <c r="M69" s="71" t="str">
        <f t="shared" si="8"/>
        <v>Yes</v>
      </c>
      <c r="N69" s="71" t="str">
        <f t="shared" si="9"/>
        <v>Yes</v>
      </c>
      <c r="O69" s="379" t="str">
        <f t="shared" si="10"/>
        <v>Yes</v>
      </c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</row>
    <row r="70" spans="1:38" s="64" customFormat="1" ht="12.75" customHeight="1">
      <c r="A70" s="78"/>
      <c r="B70" s="340" t="str">
        <f>'Service Plan'!B71</f>
        <v>New Alternative 7</v>
      </c>
      <c r="C70" s="340" t="str">
        <f>'Service Plan'!C71</f>
        <v>Increase Frequency</v>
      </c>
      <c r="D70" s="67">
        <v>2009</v>
      </c>
      <c r="E70" s="70">
        <f>'Service Plan'!R71</f>
        <v>0</v>
      </c>
      <c r="F70" s="71" t="str">
        <f t="shared" si="1"/>
        <v>Yes</v>
      </c>
      <c r="G70" s="71" t="str">
        <f t="shared" si="2"/>
        <v>Yes</v>
      </c>
      <c r="H70" s="71" t="str">
        <f t="shared" si="3"/>
        <v>Yes</v>
      </c>
      <c r="I70" s="71" t="str">
        <f t="shared" si="4"/>
        <v>Yes</v>
      </c>
      <c r="J70" s="71" t="str">
        <f t="shared" si="5"/>
        <v>Yes</v>
      </c>
      <c r="K70" s="71" t="str">
        <f t="shared" si="6"/>
        <v>Yes</v>
      </c>
      <c r="L70" s="71" t="str">
        <f t="shared" si="7"/>
        <v>Yes</v>
      </c>
      <c r="M70" s="71" t="str">
        <f t="shared" si="8"/>
        <v>Yes</v>
      </c>
      <c r="N70" s="71" t="str">
        <f t="shared" si="9"/>
        <v>Yes</v>
      </c>
      <c r="O70" s="379" t="str">
        <f t="shared" si="10"/>
        <v>Yes</v>
      </c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</row>
    <row r="71" spans="1:38" s="64" customFormat="1" ht="12.75" customHeight="1">
      <c r="A71" s="78"/>
      <c r="B71" s="340" t="str">
        <f>'Service Plan'!B72</f>
        <v>New Alternative 8</v>
      </c>
      <c r="C71" s="340" t="str">
        <f>'Service Plan'!C72</f>
        <v>Increase Hours of Service</v>
      </c>
      <c r="D71" s="67">
        <v>2009</v>
      </c>
      <c r="E71" s="70">
        <f>'Service Plan'!R72</f>
        <v>0</v>
      </c>
      <c r="F71" s="71" t="str">
        <f t="shared" si="1"/>
        <v>Yes</v>
      </c>
      <c r="G71" s="71" t="str">
        <f t="shared" si="2"/>
        <v>Yes</v>
      </c>
      <c r="H71" s="71" t="str">
        <f t="shared" si="3"/>
        <v>Yes</v>
      </c>
      <c r="I71" s="71" t="str">
        <f t="shared" si="4"/>
        <v>Yes</v>
      </c>
      <c r="J71" s="71" t="str">
        <f t="shared" si="5"/>
        <v>Yes</v>
      </c>
      <c r="K71" s="71" t="str">
        <f t="shared" si="6"/>
        <v>Yes</v>
      </c>
      <c r="L71" s="71" t="str">
        <f t="shared" si="7"/>
        <v>Yes</v>
      </c>
      <c r="M71" s="71" t="str">
        <f t="shared" si="8"/>
        <v>Yes</v>
      </c>
      <c r="N71" s="71" t="str">
        <f t="shared" si="9"/>
        <v>Yes</v>
      </c>
      <c r="O71" s="379" t="str">
        <f t="shared" si="10"/>
        <v>Yes</v>
      </c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</row>
    <row r="72" spans="1:38" s="64" customFormat="1" ht="12.75" customHeight="1">
      <c r="A72" s="78"/>
      <c r="B72" s="340" t="str">
        <f>'Service Plan'!B73</f>
        <v>New Alternative 9</v>
      </c>
      <c r="C72" s="340" t="str">
        <f>'Service Plan'!C73</f>
        <v>Increase Frequency</v>
      </c>
      <c r="D72" s="67">
        <v>2009</v>
      </c>
      <c r="E72" s="70">
        <f>'Service Plan'!R73</f>
        <v>0</v>
      </c>
      <c r="F72" s="71" t="str">
        <f t="shared" si="1"/>
        <v>Yes</v>
      </c>
      <c r="G72" s="71" t="str">
        <f t="shared" si="2"/>
        <v>Yes</v>
      </c>
      <c r="H72" s="71" t="str">
        <f t="shared" si="3"/>
        <v>Yes</v>
      </c>
      <c r="I72" s="71" t="str">
        <f t="shared" si="4"/>
        <v>Yes</v>
      </c>
      <c r="J72" s="71" t="str">
        <f t="shared" si="5"/>
        <v>Yes</v>
      </c>
      <c r="K72" s="71" t="str">
        <f t="shared" si="6"/>
        <v>Yes</v>
      </c>
      <c r="L72" s="71" t="str">
        <f t="shared" si="7"/>
        <v>Yes</v>
      </c>
      <c r="M72" s="71" t="str">
        <f t="shared" si="8"/>
        <v>Yes</v>
      </c>
      <c r="N72" s="71" t="str">
        <f t="shared" si="9"/>
        <v>Yes</v>
      </c>
      <c r="O72" s="379" t="str">
        <f t="shared" si="10"/>
        <v>Yes</v>
      </c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</row>
    <row r="73" spans="1:38" s="64" customFormat="1" ht="12.75" customHeight="1">
      <c r="A73" s="78"/>
      <c r="B73" s="340" t="str">
        <f>'Service Plan'!B74</f>
        <v>New Alternative 10</v>
      </c>
      <c r="C73" s="340" t="str">
        <f>'Service Plan'!C74</f>
        <v>Add New Service</v>
      </c>
      <c r="D73" s="67">
        <v>2009</v>
      </c>
      <c r="E73" s="70">
        <f>'Service Plan'!R74</f>
        <v>0</v>
      </c>
      <c r="F73" s="71" t="str">
        <f t="shared" si="1"/>
        <v>Yes</v>
      </c>
      <c r="G73" s="71" t="str">
        <f t="shared" si="2"/>
        <v>Yes</v>
      </c>
      <c r="H73" s="71" t="str">
        <f t="shared" si="3"/>
        <v>Yes</v>
      </c>
      <c r="I73" s="71" t="str">
        <f t="shared" si="4"/>
        <v>Yes</v>
      </c>
      <c r="J73" s="71" t="str">
        <f t="shared" si="5"/>
        <v>Yes</v>
      </c>
      <c r="K73" s="71" t="str">
        <f t="shared" si="6"/>
        <v>Yes</v>
      </c>
      <c r="L73" s="71" t="str">
        <f t="shared" si="7"/>
        <v>Yes</v>
      </c>
      <c r="M73" s="71" t="str">
        <f t="shared" si="8"/>
        <v>Yes</v>
      </c>
      <c r="N73" s="71" t="str">
        <f t="shared" si="9"/>
        <v>Yes</v>
      </c>
      <c r="O73" s="379" t="str">
        <f t="shared" si="10"/>
        <v>Yes</v>
      </c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</row>
    <row r="74" spans="1:38" s="64" customFormat="1" ht="12.75" customHeight="1">
      <c r="A74" s="78"/>
      <c r="B74" s="340" t="str">
        <f>'Service Plan'!B75</f>
        <v>New Alternative 11</v>
      </c>
      <c r="C74" s="340" t="str">
        <f>'Service Plan'!C75</f>
        <v>Add New Service</v>
      </c>
      <c r="D74" s="67">
        <v>2009</v>
      </c>
      <c r="E74" s="70">
        <f>'Service Plan'!R75</f>
        <v>0</v>
      </c>
      <c r="F74" s="71" t="str">
        <f t="shared" si="1"/>
        <v>Yes</v>
      </c>
      <c r="G74" s="71" t="str">
        <f t="shared" si="2"/>
        <v>Yes</v>
      </c>
      <c r="H74" s="71" t="str">
        <f t="shared" si="3"/>
        <v>Yes</v>
      </c>
      <c r="I74" s="71" t="str">
        <f t="shared" si="4"/>
        <v>Yes</v>
      </c>
      <c r="J74" s="71" t="str">
        <f t="shared" si="5"/>
        <v>Yes</v>
      </c>
      <c r="K74" s="71" t="str">
        <f t="shared" si="6"/>
        <v>Yes</v>
      </c>
      <c r="L74" s="71" t="str">
        <f t="shared" si="7"/>
        <v>Yes</v>
      </c>
      <c r="M74" s="71" t="str">
        <f t="shared" si="8"/>
        <v>Yes</v>
      </c>
      <c r="N74" s="71" t="str">
        <f t="shared" si="9"/>
        <v>Yes</v>
      </c>
      <c r="O74" s="379" t="str">
        <f t="shared" si="10"/>
        <v>Yes</v>
      </c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</row>
    <row r="75" spans="1:38" s="64" customFormat="1" ht="12.75" customHeight="1">
      <c r="A75" s="78"/>
      <c r="B75" s="340" t="str">
        <f>'Service Plan'!B76</f>
        <v>New Alternative 12</v>
      </c>
      <c r="C75" s="340" t="str">
        <f>'Service Plan'!C76</f>
        <v>Add New Service</v>
      </c>
      <c r="D75" s="67">
        <v>2009</v>
      </c>
      <c r="E75" s="70">
        <f>'Service Plan'!R76</f>
        <v>0</v>
      </c>
      <c r="F75" s="71" t="str">
        <f t="shared" si="1"/>
        <v>Yes</v>
      </c>
      <c r="G75" s="71" t="str">
        <f t="shared" si="2"/>
        <v>Yes</v>
      </c>
      <c r="H75" s="71" t="str">
        <f t="shared" si="3"/>
        <v>Yes</v>
      </c>
      <c r="I75" s="71" t="str">
        <f t="shared" si="4"/>
        <v>Yes</v>
      </c>
      <c r="J75" s="71" t="str">
        <f t="shared" si="5"/>
        <v>Yes</v>
      </c>
      <c r="K75" s="71" t="str">
        <f t="shared" si="6"/>
        <v>Yes</v>
      </c>
      <c r="L75" s="71" t="str">
        <f t="shared" si="7"/>
        <v>Yes</v>
      </c>
      <c r="M75" s="71" t="str">
        <f t="shared" si="8"/>
        <v>Yes</v>
      </c>
      <c r="N75" s="71" t="str">
        <f t="shared" si="9"/>
        <v>Yes</v>
      </c>
      <c r="O75" s="379" t="str">
        <f t="shared" si="10"/>
        <v>Yes</v>
      </c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</row>
    <row r="76" spans="1:38" s="64" customFormat="1" ht="12.75" customHeight="1">
      <c r="A76" s="78"/>
      <c r="B76" s="340" t="str">
        <f>'Service Plan'!B77</f>
        <v>New Alternative 13</v>
      </c>
      <c r="C76" s="340" t="str">
        <f>'Service Plan'!C77</f>
        <v>Add New Service</v>
      </c>
      <c r="D76" s="67">
        <v>2009</v>
      </c>
      <c r="E76" s="70">
        <f>'Service Plan'!R77</f>
        <v>0</v>
      </c>
      <c r="F76" s="71" t="str">
        <f aca="true" t="shared" si="11" ref="F76:F115">IF(D76&lt;=$F$4,"Yes","No")</f>
        <v>Yes</v>
      </c>
      <c r="G76" s="71" t="str">
        <f aca="true" t="shared" si="12" ref="G76:G115">IF(D76&lt;=$G$4,"Yes","No")</f>
        <v>Yes</v>
      </c>
      <c r="H76" s="71" t="str">
        <f aca="true" t="shared" si="13" ref="H76:H115">IF(D76&lt;=$H$4,"Yes","No")</f>
        <v>Yes</v>
      </c>
      <c r="I76" s="71" t="str">
        <f aca="true" t="shared" si="14" ref="I76:I115">IF(D76&lt;=$I$4,"Yes","No")</f>
        <v>Yes</v>
      </c>
      <c r="J76" s="71" t="str">
        <f aca="true" t="shared" si="15" ref="J76:J115">IF(D76&lt;=$J$4,"Yes","No")</f>
        <v>Yes</v>
      </c>
      <c r="K76" s="71" t="str">
        <f aca="true" t="shared" si="16" ref="K76:K115">IF(D76&lt;=$K$4,"Yes","No")</f>
        <v>Yes</v>
      </c>
      <c r="L76" s="71" t="str">
        <f aca="true" t="shared" si="17" ref="L76:L115">IF(D76&lt;=$L$4,"Yes","No")</f>
        <v>Yes</v>
      </c>
      <c r="M76" s="71" t="str">
        <f aca="true" t="shared" si="18" ref="M76:M115">IF(D76&lt;=$M$4,"Yes","No")</f>
        <v>Yes</v>
      </c>
      <c r="N76" s="71" t="str">
        <f aca="true" t="shared" si="19" ref="N76:N115">IF(D76&lt;=$N$4,"Yes","No")</f>
        <v>Yes</v>
      </c>
      <c r="O76" s="379" t="str">
        <f aca="true" t="shared" si="20" ref="O76:O115">IF(D76&lt;=$O$4,"Yes","No")</f>
        <v>Yes</v>
      </c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</row>
    <row r="77" spans="1:38" s="64" customFormat="1" ht="12.75" customHeight="1">
      <c r="A77" s="78"/>
      <c r="B77" s="340" t="str">
        <f>'Service Plan'!B78</f>
        <v>New Alternative 14</v>
      </c>
      <c r="C77" s="340" t="str">
        <f>'Service Plan'!C78</f>
        <v>Add New Service</v>
      </c>
      <c r="D77" s="67">
        <v>2009</v>
      </c>
      <c r="E77" s="70">
        <f>'Service Plan'!R78</f>
        <v>0</v>
      </c>
      <c r="F77" s="71" t="str">
        <f t="shared" si="11"/>
        <v>Yes</v>
      </c>
      <c r="G77" s="71" t="str">
        <f t="shared" si="12"/>
        <v>Yes</v>
      </c>
      <c r="H77" s="71" t="str">
        <f t="shared" si="13"/>
        <v>Yes</v>
      </c>
      <c r="I77" s="71" t="str">
        <f t="shared" si="14"/>
        <v>Yes</v>
      </c>
      <c r="J77" s="71" t="str">
        <f t="shared" si="15"/>
        <v>Yes</v>
      </c>
      <c r="K77" s="71" t="str">
        <f t="shared" si="16"/>
        <v>Yes</v>
      </c>
      <c r="L77" s="71" t="str">
        <f t="shared" si="17"/>
        <v>Yes</v>
      </c>
      <c r="M77" s="71" t="str">
        <f t="shared" si="18"/>
        <v>Yes</v>
      </c>
      <c r="N77" s="71" t="str">
        <f t="shared" si="19"/>
        <v>Yes</v>
      </c>
      <c r="O77" s="379" t="str">
        <f t="shared" si="20"/>
        <v>Yes</v>
      </c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</row>
    <row r="78" spans="1:38" s="64" customFormat="1" ht="12.75" customHeight="1">
      <c r="A78" s="78"/>
      <c r="B78" s="340" t="str">
        <f>'Service Plan'!B79</f>
        <v>New Alternative 15</v>
      </c>
      <c r="C78" s="340" t="str">
        <f>'Service Plan'!C79</f>
        <v>Add New Service</v>
      </c>
      <c r="D78" s="67">
        <v>2009</v>
      </c>
      <c r="E78" s="70">
        <f>'Service Plan'!R79</f>
        <v>0</v>
      </c>
      <c r="F78" s="71" t="str">
        <f t="shared" si="11"/>
        <v>Yes</v>
      </c>
      <c r="G78" s="71" t="str">
        <f t="shared" si="12"/>
        <v>Yes</v>
      </c>
      <c r="H78" s="71" t="str">
        <f t="shared" si="13"/>
        <v>Yes</v>
      </c>
      <c r="I78" s="71" t="str">
        <f t="shared" si="14"/>
        <v>Yes</v>
      </c>
      <c r="J78" s="71" t="str">
        <f t="shared" si="15"/>
        <v>Yes</v>
      </c>
      <c r="K78" s="71" t="str">
        <f t="shared" si="16"/>
        <v>Yes</v>
      </c>
      <c r="L78" s="71" t="str">
        <f t="shared" si="17"/>
        <v>Yes</v>
      </c>
      <c r="M78" s="71" t="str">
        <f t="shared" si="18"/>
        <v>Yes</v>
      </c>
      <c r="N78" s="71" t="str">
        <f t="shared" si="19"/>
        <v>Yes</v>
      </c>
      <c r="O78" s="379" t="str">
        <f t="shared" si="20"/>
        <v>Yes</v>
      </c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</row>
    <row r="79" spans="1:38" s="64" customFormat="1" ht="12.75" customHeight="1">
      <c r="A79" s="78"/>
      <c r="B79" s="340" t="str">
        <f>'Service Plan'!B80</f>
        <v>New Alternative 16</v>
      </c>
      <c r="C79" s="340" t="str">
        <f>'Service Plan'!C80</f>
        <v>Add New Service</v>
      </c>
      <c r="D79" s="67">
        <v>2009</v>
      </c>
      <c r="E79" s="70">
        <f>'Service Plan'!R80</f>
        <v>0</v>
      </c>
      <c r="F79" s="71" t="str">
        <f t="shared" si="11"/>
        <v>Yes</v>
      </c>
      <c r="G79" s="71" t="str">
        <f t="shared" si="12"/>
        <v>Yes</v>
      </c>
      <c r="H79" s="71" t="str">
        <f t="shared" si="13"/>
        <v>Yes</v>
      </c>
      <c r="I79" s="71" t="str">
        <f t="shared" si="14"/>
        <v>Yes</v>
      </c>
      <c r="J79" s="71" t="str">
        <f t="shared" si="15"/>
        <v>Yes</v>
      </c>
      <c r="K79" s="71" t="str">
        <f t="shared" si="16"/>
        <v>Yes</v>
      </c>
      <c r="L79" s="71" t="str">
        <f t="shared" si="17"/>
        <v>Yes</v>
      </c>
      <c r="M79" s="71" t="str">
        <f t="shared" si="18"/>
        <v>Yes</v>
      </c>
      <c r="N79" s="71" t="str">
        <f t="shared" si="19"/>
        <v>Yes</v>
      </c>
      <c r="O79" s="379" t="str">
        <f t="shared" si="20"/>
        <v>Yes</v>
      </c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</row>
    <row r="80" spans="1:38" s="64" customFormat="1" ht="12.75" customHeight="1">
      <c r="A80" s="78"/>
      <c r="B80" s="340" t="str">
        <f>'Service Plan'!B81</f>
        <v>New Alternative 17</v>
      </c>
      <c r="C80" s="340" t="str">
        <f>'Service Plan'!C81</f>
        <v>Increase Frequency</v>
      </c>
      <c r="D80" s="67">
        <v>2009</v>
      </c>
      <c r="E80" s="70">
        <f>'Service Plan'!R81</f>
        <v>0</v>
      </c>
      <c r="F80" s="71" t="str">
        <f t="shared" si="11"/>
        <v>Yes</v>
      </c>
      <c r="G80" s="71" t="str">
        <f t="shared" si="12"/>
        <v>Yes</v>
      </c>
      <c r="H80" s="71" t="str">
        <f t="shared" si="13"/>
        <v>Yes</v>
      </c>
      <c r="I80" s="71" t="str">
        <f t="shared" si="14"/>
        <v>Yes</v>
      </c>
      <c r="J80" s="71" t="str">
        <f t="shared" si="15"/>
        <v>Yes</v>
      </c>
      <c r="K80" s="71" t="str">
        <f t="shared" si="16"/>
        <v>Yes</v>
      </c>
      <c r="L80" s="71" t="str">
        <f t="shared" si="17"/>
        <v>Yes</v>
      </c>
      <c r="M80" s="71" t="str">
        <f t="shared" si="18"/>
        <v>Yes</v>
      </c>
      <c r="N80" s="71" t="str">
        <f t="shared" si="19"/>
        <v>Yes</v>
      </c>
      <c r="O80" s="379" t="str">
        <f t="shared" si="20"/>
        <v>Yes</v>
      </c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</row>
    <row r="81" spans="1:38" s="64" customFormat="1" ht="12.75" customHeight="1">
      <c r="A81" s="78"/>
      <c r="B81" s="340" t="str">
        <f>'Service Plan'!B82</f>
        <v>New Alternative 18</v>
      </c>
      <c r="C81" s="340" t="str">
        <f>'Service Plan'!C82</f>
        <v>Add New Service</v>
      </c>
      <c r="D81" s="67">
        <v>2009</v>
      </c>
      <c r="E81" s="70">
        <f>'Service Plan'!R82</f>
        <v>0</v>
      </c>
      <c r="F81" s="71" t="str">
        <f t="shared" si="11"/>
        <v>Yes</v>
      </c>
      <c r="G81" s="71" t="str">
        <f t="shared" si="12"/>
        <v>Yes</v>
      </c>
      <c r="H81" s="71" t="str">
        <f t="shared" si="13"/>
        <v>Yes</v>
      </c>
      <c r="I81" s="71" t="str">
        <f t="shared" si="14"/>
        <v>Yes</v>
      </c>
      <c r="J81" s="71" t="str">
        <f t="shared" si="15"/>
        <v>Yes</v>
      </c>
      <c r="K81" s="71" t="str">
        <f t="shared" si="16"/>
        <v>Yes</v>
      </c>
      <c r="L81" s="71" t="str">
        <f t="shared" si="17"/>
        <v>Yes</v>
      </c>
      <c r="M81" s="71" t="str">
        <f t="shared" si="18"/>
        <v>Yes</v>
      </c>
      <c r="N81" s="71" t="str">
        <f t="shared" si="19"/>
        <v>Yes</v>
      </c>
      <c r="O81" s="379" t="str">
        <f t="shared" si="20"/>
        <v>Yes</v>
      </c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</row>
    <row r="82" spans="1:38" s="64" customFormat="1" ht="12.75" customHeight="1">
      <c r="A82" s="78"/>
      <c r="B82" s="340" t="str">
        <f>'Service Plan'!B83</f>
        <v>New Alternative 19</v>
      </c>
      <c r="C82" s="340" t="str">
        <f>'Service Plan'!C83</f>
        <v>Add New Service</v>
      </c>
      <c r="D82" s="67">
        <v>2009</v>
      </c>
      <c r="E82" s="70">
        <f>'Service Plan'!R83</f>
        <v>0</v>
      </c>
      <c r="F82" s="71" t="str">
        <f t="shared" si="11"/>
        <v>Yes</v>
      </c>
      <c r="G82" s="71" t="str">
        <f t="shared" si="12"/>
        <v>Yes</v>
      </c>
      <c r="H82" s="71" t="str">
        <f t="shared" si="13"/>
        <v>Yes</v>
      </c>
      <c r="I82" s="71" t="str">
        <f t="shared" si="14"/>
        <v>Yes</v>
      </c>
      <c r="J82" s="71" t="str">
        <f t="shared" si="15"/>
        <v>Yes</v>
      </c>
      <c r="K82" s="71" t="str">
        <f t="shared" si="16"/>
        <v>Yes</v>
      </c>
      <c r="L82" s="71" t="str">
        <f t="shared" si="17"/>
        <v>Yes</v>
      </c>
      <c r="M82" s="71" t="str">
        <f t="shared" si="18"/>
        <v>Yes</v>
      </c>
      <c r="N82" s="71" t="str">
        <f t="shared" si="19"/>
        <v>Yes</v>
      </c>
      <c r="O82" s="379" t="str">
        <f t="shared" si="20"/>
        <v>Yes</v>
      </c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</row>
    <row r="83" spans="1:38" s="64" customFormat="1" ht="12.75" customHeight="1">
      <c r="A83" s="78"/>
      <c r="B83" s="340" t="str">
        <f>'Service Plan'!B84</f>
        <v>New Alternative 20</v>
      </c>
      <c r="C83" s="340" t="str">
        <f>'Service Plan'!C84</f>
        <v>Increase Hours of Service</v>
      </c>
      <c r="D83" s="67">
        <v>2009</v>
      </c>
      <c r="E83" s="70">
        <f>'Service Plan'!R84</f>
        <v>0</v>
      </c>
      <c r="F83" s="71" t="str">
        <f t="shared" si="11"/>
        <v>Yes</v>
      </c>
      <c r="G83" s="71" t="str">
        <f t="shared" si="12"/>
        <v>Yes</v>
      </c>
      <c r="H83" s="71" t="str">
        <f t="shared" si="13"/>
        <v>Yes</v>
      </c>
      <c r="I83" s="71" t="str">
        <f t="shared" si="14"/>
        <v>Yes</v>
      </c>
      <c r="J83" s="71" t="str">
        <f t="shared" si="15"/>
        <v>Yes</v>
      </c>
      <c r="K83" s="71" t="str">
        <f t="shared" si="16"/>
        <v>Yes</v>
      </c>
      <c r="L83" s="71" t="str">
        <f t="shared" si="17"/>
        <v>Yes</v>
      </c>
      <c r="M83" s="71" t="str">
        <f t="shared" si="18"/>
        <v>Yes</v>
      </c>
      <c r="N83" s="71" t="str">
        <f t="shared" si="19"/>
        <v>Yes</v>
      </c>
      <c r="O83" s="379" t="str">
        <f t="shared" si="20"/>
        <v>Yes</v>
      </c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</row>
    <row r="84" spans="1:38" s="64" customFormat="1" ht="12.75" customHeight="1">
      <c r="A84" s="78"/>
      <c r="B84" s="340" t="str">
        <f>'Service Plan'!B85</f>
        <v>New Alternative 21</v>
      </c>
      <c r="C84" s="340" t="str">
        <f>'Service Plan'!C85</f>
        <v>Add New Service</v>
      </c>
      <c r="D84" s="67">
        <v>2009</v>
      </c>
      <c r="E84" s="70">
        <f>'Service Plan'!R85</f>
        <v>0</v>
      </c>
      <c r="F84" s="71" t="str">
        <f t="shared" si="11"/>
        <v>Yes</v>
      </c>
      <c r="G84" s="71" t="str">
        <f t="shared" si="12"/>
        <v>Yes</v>
      </c>
      <c r="H84" s="71" t="str">
        <f t="shared" si="13"/>
        <v>Yes</v>
      </c>
      <c r="I84" s="71" t="str">
        <f t="shared" si="14"/>
        <v>Yes</v>
      </c>
      <c r="J84" s="71" t="str">
        <f t="shared" si="15"/>
        <v>Yes</v>
      </c>
      <c r="K84" s="71" t="str">
        <f t="shared" si="16"/>
        <v>Yes</v>
      </c>
      <c r="L84" s="71" t="str">
        <f t="shared" si="17"/>
        <v>Yes</v>
      </c>
      <c r="M84" s="71" t="str">
        <f t="shared" si="18"/>
        <v>Yes</v>
      </c>
      <c r="N84" s="71" t="str">
        <f t="shared" si="19"/>
        <v>Yes</v>
      </c>
      <c r="O84" s="379" t="str">
        <f t="shared" si="20"/>
        <v>Yes</v>
      </c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</row>
    <row r="85" spans="1:38" s="64" customFormat="1" ht="12.75" customHeight="1">
      <c r="A85" s="78"/>
      <c r="B85" s="340" t="str">
        <f>'Service Plan'!B86</f>
        <v>New Alternative 22</v>
      </c>
      <c r="C85" s="340" t="str">
        <f>'Service Plan'!C86</f>
        <v>Increase Hours of Service</v>
      </c>
      <c r="D85" s="67">
        <v>2009</v>
      </c>
      <c r="E85" s="70">
        <f>'Service Plan'!R86</f>
        <v>0</v>
      </c>
      <c r="F85" s="71" t="str">
        <f t="shared" si="11"/>
        <v>Yes</v>
      </c>
      <c r="G85" s="71" t="str">
        <f t="shared" si="12"/>
        <v>Yes</v>
      </c>
      <c r="H85" s="71" t="str">
        <f t="shared" si="13"/>
        <v>Yes</v>
      </c>
      <c r="I85" s="71" t="str">
        <f t="shared" si="14"/>
        <v>Yes</v>
      </c>
      <c r="J85" s="71" t="str">
        <f t="shared" si="15"/>
        <v>Yes</v>
      </c>
      <c r="K85" s="71" t="str">
        <f t="shared" si="16"/>
        <v>Yes</v>
      </c>
      <c r="L85" s="71" t="str">
        <f t="shared" si="17"/>
        <v>Yes</v>
      </c>
      <c r="M85" s="71" t="str">
        <f t="shared" si="18"/>
        <v>Yes</v>
      </c>
      <c r="N85" s="71" t="str">
        <f t="shared" si="19"/>
        <v>Yes</v>
      </c>
      <c r="O85" s="379" t="str">
        <f t="shared" si="20"/>
        <v>Yes</v>
      </c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</row>
    <row r="86" spans="1:38" s="64" customFormat="1" ht="12.75" customHeight="1">
      <c r="A86" s="78"/>
      <c r="B86" s="340" t="str">
        <f>'Service Plan'!B87</f>
        <v>New Alternative 23</v>
      </c>
      <c r="C86" s="340" t="str">
        <f>'Service Plan'!C87</f>
        <v>Increase Frequency</v>
      </c>
      <c r="D86" s="67">
        <v>2009</v>
      </c>
      <c r="E86" s="70">
        <f>'Service Plan'!R87</f>
        <v>0</v>
      </c>
      <c r="F86" s="71" t="str">
        <f t="shared" si="11"/>
        <v>Yes</v>
      </c>
      <c r="G86" s="71" t="str">
        <f t="shared" si="12"/>
        <v>Yes</v>
      </c>
      <c r="H86" s="71" t="str">
        <f t="shared" si="13"/>
        <v>Yes</v>
      </c>
      <c r="I86" s="71" t="str">
        <f t="shared" si="14"/>
        <v>Yes</v>
      </c>
      <c r="J86" s="71" t="str">
        <f t="shared" si="15"/>
        <v>Yes</v>
      </c>
      <c r="K86" s="71" t="str">
        <f t="shared" si="16"/>
        <v>Yes</v>
      </c>
      <c r="L86" s="71" t="str">
        <f t="shared" si="17"/>
        <v>Yes</v>
      </c>
      <c r="M86" s="71" t="str">
        <f t="shared" si="18"/>
        <v>Yes</v>
      </c>
      <c r="N86" s="71" t="str">
        <f t="shared" si="19"/>
        <v>Yes</v>
      </c>
      <c r="O86" s="379" t="str">
        <f t="shared" si="20"/>
        <v>Yes</v>
      </c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</row>
    <row r="87" spans="1:38" s="64" customFormat="1" ht="12.75" customHeight="1">
      <c r="A87" s="78"/>
      <c r="B87" s="340" t="str">
        <f>'Service Plan'!B88</f>
        <v>New Alternative 24</v>
      </c>
      <c r="C87" s="340" t="str">
        <f>'Service Plan'!C88</f>
        <v>Eliminate Service</v>
      </c>
      <c r="D87" s="67">
        <v>2009</v>
      </c>
      <c r="E87" s="70">
        <f>'Service Plan'!R88</f>
        <v>0</v>
      </c>
      <c r="F87" s="71" t="str">
        <f t="shared" si="11"/>
        <v>Yes</v>
      </c>
      <c r="G87" s="71" t="str">
        <f t="shared" si="12"/>
        <v>Yes</v>
      </c>
      <c r="H87" s="71" t="str">
        <f t="shared" si="13"/>
        <v>Yes</v>
      </c>
      <c r="I87" s="71" t="str">
        <f t="shared" si="14"/>
        <v>Yes</v>
      </c>
      <c r="J87" s="71" t="str">
        <f t="shared" si="15"/>
        <v>Yes</v>
      </c>
      <c r="K87" s="71" t="str">
        <f t="shared" si="16"/>
        <v>Yes</v>
      </c>
      <c r="L87" s="71" t="str">
        <f t="shared" si="17"/>
        <v>Yes</v>
      </c>
      <c r="M87" s="71" t="str">
        <f t="shared" si="18"/>
        <v>Yes</v>
      </c>
      <c r="N87" s="71" t="str">
        <f t="shared" si="19"/>
        <v>Yes</v>
      </c>
      <c r="O87" s="379" t="str">
        <f t="shared" si="20"/>
        <v>Yes</v>
      </c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</row>
    <row r="88" spans="1:38" s="64" customFormat="1" ht="12.75" customHeight="1">
      <c r="A88" s="78"/>
      <c r="B88" s="340" t="str">
        <f>'Service Plan'!B89</f>
        <v>New Alternative 25</v>
      </c>
      <c r="C88" s="340" t="str">
        <f>'Service Plan'!C89</f>
        <v>Add New Service</v>
      </c>
      <c r="D88" s="67">
        <v>2009</v>
      </c>
      <c r="E88" s="70">
        <f>'Service Plan'!R89</f>
        <v>0</v>
      </c>
      <c r="F88" s="71" t="str">
        <f t="shared" si="11"/>
        <v>Yes</v>
      </c>
      <c r="G88" s="71" t="str">
        <f t="shared" si="12"/>
        <v>Yes</v>
      </c>
      <c r="H88" s="71" t="str">
        <f t="shared" si="13"/>
        <v>Yes</v>
      </c>
      <c r="I88" s="71" t="str">
        <f t="shared" si="14"/>
        <v>Yes</v>
      </c>
      <c r="J88" s="71" t="str">
        <f t="shared" si="15"/>
        <v>Yes</v>
      </c>
      <c r="K88" s="71" t="str">
        <f t="shared" si="16"/>
        <v>Yes</v>
      </c>
      <c r="L88" s="71" t="str">
        <f t="shared" si="17"/>
        <v>Yes</v>
      </c>
      <c r="M88" s="71" t="str">
        <f t="shared" si="18"/>
        <v>Yes</v>
      </c>
      <c r="N88" s="71" t="str">
        <f t="shared" si="19"/>
        <v>Yes</v>
      </c>
      <c r="O88" s="379" t="str">
        <f t="shared" si="20"/>
        <v>Yes</v>
      </c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</row>
    <row r="89" spans="1:38" s="64" customFormat="1" ht="12.75" customHeight="1">
      <c r="A89" s="78"/>
      <c r="B89" s="340" t="str">
        <f>'Service Plan'!B90</f>
        <v>New Alternative 26</v>
      </c>
      <c r="C89" s="340" t="str">
        <f>'Service Plan'!C90</f>
        <v>Add New Service</v>
      </c>
      <c r="D89" s="67">
        <v>2009</v>
      </c>
      <c r="E89" s="70">
        <f>'Service Plan'!R90</f>
        <v>0</v>
      </c>
      <c r="F89" s="71" t="str">
        <f t="shared" si="11"/>
        <v>Yes</v>
      </c>
      <c r="G89" s="71" t="str">
        <f t="shared" si="12"/>
        <v>Yes</v>
      </c>
      <c r="H89" s="71" t="str">
        <f t="shared" si="13"/>
        <v>Yes</v>
      </c>
      <c r="I89" s="71" t="str">
        <f t="shared" si="14"/>
        <v>Yes</v>
      </c>
      <c r="J89" s="71" t="str">
        <f t="shared" si="15"/>
        <v>Yes</v>
      </c>
      <c r="K89" s="71" t="str">
        <f t="shared" si="16"/>
        <v>Yes</v>
      </c>
      <c r="L89" s="71" t="str">
        <f t="shared" si="17"/>
        <v>Yes</v>
      </c>
      <c r="M89" s="71" t="str">
        <f t="shared" si="18"/>
        <v>Yes</v>
      </c>
      <c r="N89" s="71" t="str">
        <f t="shared" si="19"/>
        <v>Yes</v>
      </c>
      <c r="O89" s="379" t="str">
        <f t="shared" si="20"/>
        <v>Yes</v>
      </c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</row>
    <row r="90" spans="1:38" s="64" customFormat="1" ht="12.75" customHeight="1">
      <c r="A90" s="78"/>
      <c r="B90" s="340" t="str">
        <f>'Service Plan'!B91</f>
        <v>New Alternative 27</v>
      </c>
      <c r="C90" s="340" t="str">
        <f>'Service Plan'!C91</f>
        <v>Add New Service</v>
      </c>
      <c r="D90" s="67">
        <v>2009</v>
      </c>
      <c r="E90" s="70">
        <f>'Service Plan'!R91</f>
        <v>0</v>
      </c>
      <c r="F90" s="71" t="str">
        <f t="shared" si="11"/>
        <v>Yes</v>
      </c>
      <c r="G90" s="71" t="str">
        <f t="shared" si="12"/>
        <v>Yes</v>
      </c>
      <c r="H90" s="71" t="str">
        <f t="shared" si="13"/>
        <v>Yes</v>
      </c>
      <c r="I90" s="71" t="str">
        <f t="shared" si="14"/>
        <v>Yes</v>
      </c>
      <c r="J90" s="71" t="str">
        <f t="shared" si="15"/>
        <v>Yes</v>
      </c>
      <c r="K90" s="71" t="str">
        <f t="shared" si="16"/>
        <v>Yes</v>
      </c>
      <c r="L90" s="71" t="str">
        <f t="shared" si="17"/>
        <v>Yes</v>
      </c>
      <c r="M90" s="71" t="str">
        <f t="shared" si="18"/>
        <v>Yes</v>
      </c>
      <c r="N90" s="71" t="str">
        <f t="shared" si="19"/>
        <v>Yes</v>
      </c>
      <c r="O90" s="379" t="str">
        <f t="shared" si="20"/>
        <v>Yes</v>
      </c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</row>
    <row r="91" spans="1:38" s="64" customFormat="1" ht="12.75" customHeight="1">
      <c r="A91" s="78"/>
      <c r="B91" s="340" t="str">
        <f>'Service Plan'!B92</f>
        <v>New Alternative 28</v>
      </c>
      <c r="C91" s="340" t="str">
        <f>'Service Plan'!C92</f>
        <v>Add New Service</v>
      </c>
      <c r="D91" s="67">
        <v>2009</v>
      </c>
      <c r="E91" s="70">
        <f>'Service Plan'!R92</f>
        <v>0</v>
      </c>
      <c r="F91" s="71" t="str">
        <f t="shared" si="11"/>
        <v>Yes</v>
      </c>
      <c r="G91" s="71" t="str">
        <f t="shared" si="12"/>
        <v>Yes</v>
      </c>
      <c r="H91" s="71" t="str">
        <f t="shared" si="13"/>
        <v>Yes</v>
      </c>
      <c r="I91" s="71" t="str">
        <f t="shared" si="14"/>
        <v>Yes</v>
      </c>
      <c r="J91" s="71" t="str">
        <f t="shared" si="15"/>
        <v>Yes</v>
      </c>
      <c r="K91" s="71" t="str">
        <f t="shared" si="16"/>
        <v>Yes</v>
      </c>
      <c r="L91" s="71" t="str">
        <f t="shared" si="17"/>
        <v>Yes</v>
      </c>
      <c r="M91" s="71" t="str">
        <f t="shared" si="18"/>
        <v>Yes</v>
      </c>
      <c r="N91" s="71" t="str">
        <f t="shared" si="19"/>
        <v>Yes</v>
      </c>
      <c r="O91" s="379" t="str">
        <f t="shared" si="20"/>
        <v>Yes</v>
      </c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</row>
    <row r="92" spans="1:38" s="64" customFormat="1" ht="12.75" customHeight="1">
      <c r="A92" s="78"/>
      <c r="B92" s="340" t="str">
        <f>'Service Plan'!B93</f>
        <v>New Alternative 29</v>
      </c>
      <c r="C92" s="340" t="str">
        <f>'Service Plan'!C93</f>
        <v>Increase Frequency</v>
      </c>
      <c r="D92" s="67">
        <v>2009</v>
      </c>
      <c r="E92" s="70">
        <f>'Service Plan'!R93</f>
        <v>0</v>
      </c>
      <c r="F92" s="71" t="str">
        <f t="shared" si="11"/>
        <v>Yes</v>
      </c>
      <c r="G92" s="71" t="str">
        <f t="shared" si="12"/>
        <v>Yes</v>
      </c>
      <c r="H92" s="71" t="str">
        <f t="shared" si="13"/>
        <v>Yes</v>
      </c>
      <c r="I92" s="71" t="str">
        <f t="shared" si="14"/>
        <v>Yes</v>
      </c>
      <c r="J92" s="71" t="str">
        <f t="shared" si="15"/>
        <v>Yes</v>
      </c>
      <c r="K92" s="71" t="str">
        <f t="shared" si="16"/>
        <v>Yes</v>
      </c>
      <c r="L92" s="71" t="str">
        <f t="shared" si="17"/>
        <v>Yes</v>
      </c>
      <c r="M92" s="71" t="str">
        <f t="shared" si="18"/>
        <v>Yes</v>
      </c>
      <c r="N92" s="71" t="str">
        <f t="shared" si="19"/>
        <v>Yes</v>
      </c>
      <c r="O92" s="379" t="str">
        <f t="shared" si="20"/>
        <v>Yes</v>
      </c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</row>
    <row r="93" spans="1:38" s="64" customFormat="1" ht="12.75" customHeight="1">
      <c r="A93" s="78"/>
      <c r="B93" s="340" t="str">
        <f>'Service Plan'!B94</f>
        <v>New Alternative 30</v>
      </c>
      <c r="C93" s="340" t="str">
        <f>'Service Plan'!C94</f>
        <v>Add New Service</v>
      </c>
      <c r="D93" s="67">
        <v>2009</v>
      </c>
      <c r="E93" s="70">
        <f>'Service Plan'!R94</f>
        <v>0</v>
      </c>
      <c r="F93" s="71" t="str">
        <f t="shared" si="11"/>
        <v>Yes</v>
      </c>
      <c r="G93" s="71" t="str">
        <f t="shared" si="12"/>
        <v>Yes</v>
      </c>
      <c r="H93" s="71" t="str">
        <f t="shared" si="13"/>
        <v>Yes</v>
      </c>
      <c r="I93" s="71" t="str">
        <f t="shared" si="14"/>
        <v>Yes</v>
      </c>
      <c r="J93" s="71" t="str">
        <f t="shared" si="15"/>
        <v>Yes</v>
      </c>
      <c r="K93" s="71" t="str">
        <f t="shared" si="16"/>
        <v>Yes</v>
      </c>
      <c r="L93" s="71" t="str">
        <f t="shared" si="17"/>
        <v>Yes</v>
      </c>
      <c r="M93" s="71" t="str">
        <f t="shared" si="18"/>
        <v>Yes</v>
      </c>
      <c r="N93" s="71" t="str">
        <f t="shared" si="19"/>
        <v>Yes</v>
      </c>
      <c r="O93" s="379" t="str">
        <f t="shared" si="20"/>
        <v>Yes</v>
      </c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</row>
    <row r="94" spans="1:38" s="64" customFormat="1" ht="12.75" customHeight="1">
      <c r="A94" s="78"/>
      <c r="B94" s="340" t="str">
        <f>'Service Plan'!B95</f>
        <v>New Alternative 31</v>
      </c>
      <c r="C94" s="340" t="str">
        <f>'Service Plan'!C95</f>
        <v>Add New Service</v>
      </c>
      <c r="D94" s="67">
        <v>2009</v>
      </c>
      <c r="E94" s="70">
        <f>'Service Plan'!R95</f>
        <v>0</v>
      </c>
      <c r="F94" s="71" t="str">
        <f t="shared" si="11"/>
        <v>Yes</v>
      </c>
      <c r="G94" s="71" t="str">
        <f t="shared" si="12"/>
        <v>Yes</v>
      </c>
      <c r="H94" s="71" t="str">
        <f t="shared" si="13"/>
        <v>Yes</v>
      </c>
      <c r="I94" s="71" t="str">
        <f t="shared" si="14"/>
        <v>Yes</v>
      </c>
      <c r="J94" s="71" t="str">
        <f t="shared" si="15"/>
        <v>Yes</v>
      </c>
      <c r="K94" s="71" t="str">
        <f t="shared" si="16"/>
        <v>Yes</v>
      </c>
      <c r="L94" s="71" t="str">
        <f t="shared" si="17"/>
        <v>Yes</v>
      </c>
      <c r="M94" s="71" t="str">
        <f t="shared" si="18"/>
        <v>Yes</v>
      </c>
      <c r="N94" s="71" t="str">
        <f t="shared" si="19"/>
        <v>Yes</v>
      </c>
      <c r="O94" s="379" t="str">
        <f t="shared" si="20"/>
        <v>Yes</v>
      </c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</row>
    <row r="95" spans="1:38" s="64" customFormat="1" ht="12.75" customHeight="1">
      <c r="A95" s="78"/>
      <c r="B95" s="340" t="str">
        <f>'Service Plan'!B96</f>
        <v>New Alternative 32</v>
      </c>
      <c r="C95" s="340" t="str">
        <f>'Service Plan'!C96</f>
        <v>Add New Service</v>
      </c>
      <c r="D95" s="67">
        <v>2009</v>
      </c>
      <c r="E95" s="70">
        <f>'Service Plan'!R96</f>
        <v>0</v>
      </c>
      <c r="F95" s="71" t="str">
        <f t="shared" si="11"/>
        <v>Yes</v>
      </c>
      <c r="G95" s="71" t="str">
        <f t="shared" si="12"/>
        <v>Yes</v>
      </c>
      <c r="H95" s="71" t="str">
        <f t="shared" si="13"/>
        <v>Yes</v>
      </c>
      <c r="I95" s="71" t="str">
        <f t="shared" si="14"/>
        <v>Yes</v>
      </c>
      <c r="J95" s="71" t="str">
        <f t="shared" si="15"/>
        <v>Yes</v>
      </c>
      <c r="K95" s="71" t="str">
        <f t="shared" si="16"/>
        <v>Yes</v>
      </c>
      <c r="L95" s="71" t="str">
        <f t="shared" si="17"/>
        <v>Yes</v>
      </c>
      <c r="M95" s="71" t="str">
        <f t="shared" si="18"/>
        <v>Yes</v>
      </c>
      <c r="N95" s="71" t="str">
        <f t="shared" si="19"/>
        <v>Yes</v>
      </c>
      <c r="O95" s="379" t="str">
        <f t="shared" si="20"/>
        <v>Yes</v>
      </c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</row>
    <row r="96" spans="1:38" s="64" customFormat="1" ht="12.75" customHeight="1">
      <c r="A96" s="78"/>
      <c r="B96" s="340" t="str">
        <f>'Service Plan'!B97</f>
        <v>New Alternative 33</v>
      </c>
      <c r="C96" s="340" t="str">
        <f>'Service Plan'!C97</f>
        <v>Add New Service</v>
      </c>
      <c r="D96" s="67">
        <v>2009</v>
      </c>
      <c r="E96" s="70">
        <f>'Service Plan'!R97</f>
        <v>0</v>
      </c>
      <c r="F96" s="71" t="str">
        <f t="shared" si="11"/>
        <v>Yes</v>
      </c>
      <c r="G96" s="71" t="str">
        <f t="shared" si="12"/>
        <v>Yes</v>
      </c>
      <c r="H96" s="71" t="str">
        <f t="shared" si="13"/>
        <v>Yes</v>
      </c>
      <c r="I96" s="71" t="str">
        <f t="shared" si="14"/>
        <v>Yes</v>
      </c>
      <c r="J96" s="71" t="str">
        <f t="shared" si="15"/>
        <v>Yes</v>
      </c>
      <c r="K96" s="71" t="str">
        <f t="shared" si="16"/>
        <v>Yes</v>
      </c>
      <c r="L96" s="71" t="str">
        <f t="shared" si="17"/>
        <v>Yes</v>
      </c>
      <c r="M96" s="71" t="str">
        <f t="shared" si="18"/>
        <v>Yes</v>
      </c>
      <c r="N96" s="71" t="str">
        <f t="shared" si="19"/>
        <v>Yes</v>
      </c>
      <c r="O96" s="379" t="str">
        <f t="shared" si="20"/>
        <v>Yes</v>
      </c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</row>
    <row r="97" spans="1:38" s="64" customFormat="1" ht="12.75" customHeight="1">
      <c r="A97" s="78"/>
      <c r="B97" s="340" t="str">
        <f>'Service Plan'!B98</f>
        <v>New Alternative 34</v>
      </c>
      <c r="C97" s="340" t="str">
        <f>'Service Plan'!C98</f>
        <v>Increase Frequency</v>
      </c>
      <c r="D97" s="67">
        <v>2009</v>
      </c>
      <c r="E97" s="70">
        <f>'Service Plan'!R98</f>
        <v>0</v>
      </c>
      <c r="F97" s="71" t="str">
        <f t="shared" si="11"/>
        <v>Yes</v>
      </c>
      <c r="G97" s="71" t="str">
        <f t="shared" si="12"/>
        <v>Yes</v>
      </c>
      <c r="H97" s="71" t="str">
        <f t="shared" si="13"/>
        <v>Yes</v>
      </c>
      <c r="I97" s="71" t="str">
        <f t="shared" si="14"/>
        <v>Yes</v>
      </c>
      <c r="J97" s="71" t="str">
        <f t="shared" si="15"/>
        <v>Yes</v>
      </c>
      <c r="K97" s="71" t="str">
        <f t="shared" si="16"/>
        <v>Yes</v>
      </c>
      <c r="L97" s="71" t="str">
        <f t="shared" si="17"/>
        <v>Yes</v>
      </c>
      <c r="M97" s="71" t="str">
        <f t="shared" si="18"/>
        <v>Yes</v>
      </c>
      <c r="N97" s="71" t="str">
        <f t="shared" si="19"/>
        <v>Yes</v>
      </c>
      <c r="O97" s="379" t="str">
        <f t="shared" si="20"/>
        <v>Yes</v>
      </c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</row>
    <row r="98" spans="1:38" s="64" customFormat="1" ht="12.75" customHeight="1">
      <c r="A98" s="78"/>
      <c r="B98" s="340" t="str">
        <f>'Service Plan'!B99</f>
        <v>New Alternative 35</v>
      </c>
      <c r="C98" s="340" t="str">
        <f>'Service Plan'!C99</f>
        <v>Add New Service</v>
      </c>
      <c r="D98" s="67">
        <v>2009</v>
      </c>
      <c r="E98" s="70">
        <f>'Service Plan'!R99</f>
        <v>0</v>
      </c>
      <c r="F98" s="71" t="str">
        <f t="shared" si="11"/>
        <v>Yes</v>
      </c>
      <c r="G98" s="71" t="str">
        <f t="shared" si="12"/>
        <v>Yes</v>
      </c>
      <c r="H98" s="71" t="str">
        <f t="shared" si="13"/>
        <v>Yes</v>
      </c>
      <c r="I98" s="71" t="str">
        <f t="shared" si="14"/>
        <v>Yes</v>
      </c>
      <c r="J98" s="71" t="str">
        <f t="shared" si="15"/>
        <v>Yes</v>
      </c>
      <c r="K98" s="71" t="str">
        <f t="shared" si="16"/>
        <v>Yes</v>
      </c>
      <c r="L98" s="71" t="str">
        <f t="shared" si="17"/>
        <v>Yes</v>
      </c>
      <c r="M98" s="71" t="str">
        <f t="shared" si="18"/>
        <v>Yes</v>
      </c>
      <c r="N98" s="71" t="str">
        <f t="shared" si="19"/>
        <v>Yes</v>
      </c>
      <c r="O98" s="379" t="str">
        <f t="shared" si="20"/>
        <v>Yes</v>
      </c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</row>
    <row r="99" spans="1:38" s="64" customFormat="1" ht="12.75" customHeight="1">
      <c r="A99" s="78"/>
      <c r="B99" s="340" t="str">
        <f>'Service Plan'!B100</f>
        <v>New Alternative 36</v>
      </c>
      <c r="C99" s="340" t="str">
        <f>'Service Plan'!C100</f>
        <v>Increase Frequency</v>
      </c>
      <c r="D99" s="67">
        <v>2009</v>
      </c>
      <c r="E99" s="70">
        <f>'Service Plan'!R100</f>
        <v>0</v>
      </c>
      <c r="F99" s="71" t="str">
        <f t="shared" si="11"/>
        <v>Yes</v>
      </c>
      <c r="G99" s="71" t="str">
        <f t="shared" si="12"/>
        <v>Yes</v>
      </c>
      <c r="H99" s="71" t="str">
        <f t="shared" si="13"/>
        <v>Yes</v>
      </c>
      <c r="I99" s="71" t="str">
        <f t="shared" si="14"/>
        <v>Yes</v>
      </c>
      <c r="J99" s="71" t="str">
        <f t="shared" si="15"/>
        <v>Yes</v>
      </c>
      <c r="K99" s="71" t="str">
        <f t="shared" si="16"/>
        <v>Yes</v>
      </c>
      <c r="L99" s="71" t="str">
        <f t="shared" si="17"/>
        <v>Yes</v>
      </c>
      <c r="M99" s="71" t="str">
        <f t="shared" si="18"/>
        <v>Yes</v>
      </c>
      <c r="N99" s="71" t="str">
        <f t="shared" si="19"/>
        <v>Yes</v>
      </c>
      <c r="O99" s="379" t="str">
        <f t="shared" si="20"/>
        <v>Yes</v>
      </c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</row>
    <row r="100" spans="1:38" s="64" customFormat="1" ht="12.75" customHeight="1">
      <c r="A100" s="78"/>
      <c r="B100" s="340" t="str">
        <f>'Service Plan'!B101</f>
        <v>New Alternative 37</v>
      </c>
      <c r="C100" s="340" t="str">
        <f>'Service Plan'!C101</f>
        <v>Increase Hours of Service</v>
      </c>
      <c r="D100" s="67">
        <v>2009</v>
      </c>
      <c r="E100" s="70">
        <f>'Service Plan'!R101</f>
        <v>0</v>
      </c>
      <c r="F100" s="71" t="str">
        <f t="shared" si="11"/>
        <v>Yes</v>
      </c>
      <c r="G100" s="71" t="str">
        <f t="shared" si="12"/>
        <v>Yes</v>
      </c>
      <c r="H100" s="71" t="str">
        <f t="shared" si="13"/>
        <v>Yes</v>
      </c>
      <c r="I100" s="71" t="str">
        <f t="shared" si="14"/>
        <v>Yes</v>
      </c>
      <c r="J100" s="71" t="str">
        <f t="shared" si="15"/>
        <v>Yes</v>
      </c>
      <c r="K100" s="71" t="str">
        <f t="shared" si="16"/>
        <v>Yes</v>
      </c>
      <c r="L100" s="71" t="str">
        <f t="shared" si="17"/>
        <v>Yes</v>
      </c>
      <c r="M100" s="71" t="str">
        <f t="shared" si="18"/>
        <v>Yes</v>
      </c>
      <c r="N100" s="71" t="str">
        <f t="shared" si="19"/>
        <v>Yes</v>
      </c>
      <c r="O100" s="379" t="str">
        <f t="shared" si="20"/>
        <v>Yes</v>
      </c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</row>
    <row r="101" spans="1:38" s="64" customFormat="1" ht="12.75" customHeight="1">
      <c r="A101" s="78"/>
      <c r="B101" s="340" t="str">
        <f>'Service Plan'!B102</f>
        <v>New Alternative 38</v>
      </c>
      <c r="C101" s="340" t="str">
        <f>'Service Plan'!C102</f>
        <v>Increase Frequency</v>
      </c>
      <c r="D101" s="67">
        <v>2009</v>
      </c>
      <c r="E101" s="70">
        <f>'Service Plan'!R102</f>
        <v>0</v>
      </c>
      <c r="F101" s="71" t="str">
        <f t="shared" si="11"/>
        <v>Yes</v>
      </c>
      <c r="G101" s="71" t="str">
        <f t="shared" si="12"/>
        <v>Yes</v>
      </c>
      <c r="H101" s="71" t="str">
        <f t="shared" si="13"/>
        <v>Yes</v>
      </c>
      <c r="I101" s="71" t="str">
        <f t="shared" si="14"/>
        <v>Yes</v>
      </c>
      <c r="J101" s="71" t="str">
        <f t="shared" si="15"/>
        <v>Yes</v>
      </c>
      <c r="K101" s="71" t="str">
        <f t="shared" si="16"/>
        <v>Yes</v>
      </c>
      <c r="L101" s="71" t="str">
        <f t="shared" si="17"/>
        <v>Yes</v>
      </c>
      <c r="M101" s="71" t="str">
        <f t="shared" si="18"/>
        <v>Yes</v>
      </c>
      <c r="N101" s="71" t="str">
        <f t="shared" si="19"/>
        <v>Yes</v>
      </c>
      <c r="O101" s="379" t="str">
        <f t="shared" si="20"/>
        <v>Yes</v>
      </c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</row>
    <row r="102" spans="1:38" s="64" customFormat="1" ht="12.75" customHeight="1">
      <c r="A102" s="78"/>
      <c r="B102" s="340" t="str">
        <f>'Service Plan'!B103</f>
        <v>New Alternative 39</v>
      </c>
      <c r="C102" s="340" t="str">
        <f>'Service Plan'!C103</f>
        <v>Add New Service</v>
      </c>
      <c r="D102" s="67">
        <v>2009</v>
      </c>
      <c r="E102" s="70">
        <f>'Service Plan'!R103</f>
        <v>0</v>
      </c>
      <c r="F102" s="71" t="str">
        <f t="shared" si="11"/>
        <v>Yes</v>
      </c>
      <c r="G102" s="71" t="str">
        <f t="shared" si="12"/>
        <v>Yes</v>
      </c>
      <c r="H102" s="71" t="str">
        <f t="shared" si="13"/>
        <v>Yes</v>
      </c>
      <c r="I102" s="71" t="str">
        <f t="shared" si="14"/>
        <v>Yes</v>
      </c>
      <c r="J102" s="71" t="str">
        <f t="shared" si="15"/>
        <v>Yes</v>
      </c>
      <c r="K102" s="71" t="str">
        <f t="shared" si="16"/>
        <v>Yes</v>
      </c>
      <c r="L102" s="71" t="str">
        <f t="shared" si="17"/>
        <v>Yes</v>
      </c>
      <c r="M102" s="71" t="str">
        <f t="shared" si="18"/>
        <v>Yes</v>
      </c>
      <c r="N102" s="71" t="str">
        <f t="shared" si="19"/>
        <v>Yes</v>
      </c>
      <c r="O102" s="379" t="str">
        <f t="shared" si="20"/>
        <v>Yes</v>
      </c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</row>
    <row r="103" spans="1:38" s="64" customFormat="1" ht="12.75" customHeight="1">
      <c r="A103" s="78"/>
      <c r="B103" s="340" t="str">
        <f>'Service Plan'!B104</f>
        <v>New Alternative 40</v>
      </c>
      <c r="C103" s="340" t="str">
        <f>'Service Plan'!C104</f>
        <v>Increase Frequency</v>
      </c>
      <c r="D103" s="67">
        <v>2009</v>
      </c>
      <c r="E103" s="70">
        <f>'Service Plan'!R104</f>
        <v>0</v>
      </c>
      <c r="F103" s="71" t="str">
        <f t="shared" si="11"/>
        <v>Yes</v>
      </c>
      <c r="G103" s="71" t="str">
        <f t="shared" si="12"/>
        <v>Yes</v>
      </c>
      <c r="H103" s="71" t="str">
        <f t="shared" si="13"/>
        <v>Yes</v>
      </c>
      <c r="I103" s="71" t="str">
        <f t="shared" si="14"/>
        <v>Yes</v>
      </c>
      <c r="J103" s="71" t="str">
        <f t="shared" si="15"/>
        <v>Yes</v>
      </c>
      <c r="K103" s="71" t="str">
        <f t="shared" si="16"/>
        <v>Yes</v>
      </c>
      <c r="L103" s="71" t="str">
        <f t="shared" si="17"/>
        <v>Yes</v>
      </c>
      <c r="M103" s="71" t="str">
        <f t="shared" si="18"/>
        <v>Yes</v>
      </c>
      <c r="N103" s="71" t="str">
        <f t="shared" si="19"/>
        <v>Yes</v>
      </c>
      <c r="O103" s="379" t="str">
        <f t="shared" si="20"/>
        <v>Yes</v>
      </c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</row>
    <row r="104" spans="1:38" s="64" customFormat="1" ht="12.75" customHeight="1">
      <c r="A104" s="78"/>
      <c r="B104" s="340" t="str">
        <f>'Service Plan'!B105</f>
        <v>New Alternative 41</v>
      </c>
      <c r="C104" s="340" t="str">
        <f>'Service Plan'!C105</f>
        <v>Add New Service</v>
      </c>
      <c r="D104" s="67">
        <v>2009</v>
      </c>
      <c r="E104" s="70">
        <f>'Service Plan'!R105</f>
        <v>0</v>
      </c>
      <c r="F104" s="71" t="str">
        <f t="shared" si="11"/>
        <v>Yes</v>
      </c>
      <c r="G104" s="71" t="str">
        <f t="shared" si="12"/>
        <v>Yes</v>
      </c>
      <c r="H104" s="71" t="str">
        <f t="shared" si="13"/>
        <v>Yes</v>
      </c>
      <c r="I104" s="71" t="str">
        <f t="shared" si="14"/>
        <v>Yes</v>
      </c>
      <c r="J104" s="71" t="str">
        <f t="shared" si="15"/>
        <v>Yes</v>
      </c>
      <c r="K104" s="71" t="str">
        <f t="shared" si="16"/>
        <v>Yes</v>
      </c>
      <c r="L104" s="71" t="str">
        <f t="shared" si="17"/>
        <v>Yes</v>
      </c>
      <c r="M104" s="71" t="str">
        <f t="shared" si="18"/>
        <v>Yes</v>
      </c>
      <c r="N104" s="71" t="str">
        <f t="shared" si="19"/>
        <v>Yes</v>
      </c>
      <c r="O104" s="379" t="str">
        <f t="shared" si="20"/>
        <v>Yes</v>
      </c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</row>
    <row r="105" spans="1:38" s="64" customFormat="1" ht="12.75" customHeight="1">
      <c r="A105" s="78"/>
      <c r="B105" s="340" t="str">
        <f>'Service Plan'!B106</f>
        <v>New Alternative 42</v>
      </c>
      <c r="C105" s="340" t="str">
        <f>'Service Plan'!C106</f>
        <v>Increase Frequency</v>
      </c>
      <c r="D105" s="67">
        <v>2009</v>
      </c>
      <c r="E105" s="70">
        <f>'Service Plan'!R106</f>
        <v>0</v>
      </c>
      <c r="F105" s="71" t="str">
        <f t="shared" si="11"/>
        <v>Yes</v>
      </c>
      <c r="G105" s="71" t="str">
        <f t="shared" si="12"/>
        <v>Yes</v>
      </c>
      <c r="H105" s="71" t="str">
        <f t="shared" si="13"/>
        <v>Yes</v>
      </c>
      <c r="I105" s="71" t="str">
        <f t="shared" si="14"/>
        <v>Yes</v>
      </c>
      <c r="J105" s="71" t="str">
        <f t="shared" si="15"/>
        <v>Yes</v>
      </c>
      <c r="K105" s="71" t="str">
        <f t="shared" si="16"/>
        <v>Yes</v>
      </c>
      <c r="L105" s="71" t="str">
        <f t="shared" si="17"/>
        <v>Yes</v>
      </c>
      <c r="M105" s="71" t="str">
        <f t="shared" si="18"/>
        <v>Yes</v>
      </c>
      <c r="N105" s="71" t="str">
        <f t="shared" si="19"/>
        <v>Yes</v>
      </c>
      <c r="O105" s="379" t="str">
        <f t="shared" si="20"/>
        <v>Yes</v>
      </c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</row>
    <row r="106" spans="1:38" s="64" customFormat="1" ht="12.75" customHeight="1">
      <c r="A106" s="78"/>
      <c r="B106" s="340" t="str">
        <f>'Service Plan'!B107</f>
        <v>New Alternative 43</v>
      </c>
      <c r="C106" s="340" t="str">
        <f>'Service Plan'!C107</f>
        <v>Increase Frequency</v>
      </c>
      <c r="D106" s="67">
        <v>2009</v>
      </c>
      <c r="E106" s="70">
        <f>'Service Plan'!R107</f>
        <v>0</v>
      </c>
      <c r="F106" s="71" t="str">
        <f t="shared" si="11"/>
        <v>Yes</v>
      </c>
      <c r="G106" s="71" t="str">
        <f t="shared" si="12"/>
        <v>Yes</v>
      </c>
      <c r="H106" s="71" t="str">
        <f t="shared" si="13"/>
        <v>Yes</v>
      </c>
      <c r="I106" s="71" t="str">
        <f t="shared" si="14"/>
        <v>Yes</v>
      </c>
      <c r="J106" s="71" t="str">
        <f t="shared" si="15"/>
        <v>Yes</v>
      </c>
      <c r="K106" s="71" t="str">
        <f t="shared" si="16"/>
        <v>Yes</v>
      </c>
      <c r="L106" s="71" t="str">
        <f t="shared" si="17"/>
        <v>Yes</v>
      </c>
      <c r="M106" s="71" t="str">
        <f t="shared" si="18"/>
        <v>Yes</v>
      </c>
      <c r="N106" s="71" t="str">
        <f t="shared" si="19"/>
        <v>Yes</v>
      </c>
      <c r="O106" s="379" t="str">
        <f t="shared" si="20"/>
        <v>Yes</v>
      </c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</row>
    <row r="107" spans="1:38" s="64" customFormat="1" ht="12.75" customHeight="1">
      <c r="A107" s="78"/>
      <c r="B107" s="340" t="str">
        <f>'Service Plan'!B108</f>
        <v>New Alternative 44</v>
      </c>
      <c r="C107" s="340" t="str">
        <f>'Service Plan'!C108</f>
        <v>Increase Frequency</v>
      </c>
      <c r="D107" s="67">
        <v>2009</v>
      </c>
      <c r="E107" s="70">
        <f>'Service Plan'!R108</f>
        <v>0</v>
      </c>
      <c r="F107" s="71" t="str">
        <f t="shared" si="11"/>
        <v>Yes</v>
      </c>
      <c r="G107" s="71" t="str">
        <f t="shared" si="12"/>
        <v>Yes</v>
      </c>
      <c r="H107" s="71" t="str">
        <f t="shared" si="13"/>
        <v>Yes</v>
      </c>
      <c r="I107" s="71" t="str">
        <f t="shared" si="14"/>
        <v>Yes</v>
      </c>
      <c r="J107" s="71" t="str">
        <f t="shared" si="15"/>
        <v>Yes</v>
      </c>
      <c r="K107" s="71" t="str">
        <f t="shared" si="16"/>
        <v>Yes</v>
      </c>
      <c r="L107" s="71" t="str">
        <f t="shared" si="17"/>
        <v>Yes</v>
      </c>
      <c r="M107" s="71" t="str">
        <f t="shared" si="18"/>
        <v>Yes</v>
      </c>
      <c r="N107" s="71" t="str">
        <f t="shared" si="19"/>
        <v>Yes</v>
      </c>
      <c r="O107" s="379" t="str">
        <f t="shared" si="20"/>
        <v>Yes</v>
      </c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</row>
    <row r="108" spans="1:38" s="64" customFormat="1" ht="12.75" customHeight="1">
      <c r="A108" s="78"/>
      <c r="B108" s="340" t="str">
        <f>'Service Plan'!B109</f>
        <v>New Alternative 45</v>
      </c>
      <c r="C108" s="340" t="str">
        <f>'Service Plan'!C109</f>
        <v>Increase Frequency</v>
      </c>
      <c r="D108" s="67">
        <v>2009</v>
      </c>
      <c r="E108" s="70">
        <f>'Service Plan'!R109</f>
        <v>0</v>
      </c>
      <c r="F108" s="71" t="str">
        <f t="shared" si="11"/>
        <v>Yes</v>
      </c>
      <c r="G108" s="71" t="str">
        <f t="shared" si="12"/>
        <v>Yes</v>
      </c>
      <c r="H108" s="71" t="str">
        <f t="shared" si="13"/>
        <v>Yes</v>
      </c>
      <c r="I108" s="71" t="str">
        <f t="shared" si="14"/>
        <v>Yes</v>
      </c>
      <c r="J108" s="71" t="str">
        <f t="shared" si="15"/>
        <v>Yes</v>
      </c>
      <c r="K108" s="71" t="str">
        <f t="shared" si="16"/>
        <v>Yes</v>
      </c>
      <c r="L108" s="71" t="str">
        <f t="shared" si="17"/>
        <v>Yes</v>
      </c>
      <c r="M108" s="71" t="str">
        <f t="shared" si="18"/>
        <v>Yes</v>
      </c>
      <c r="N108" s="71" t="str">
        <f t="shared" si="19"/>
        <v>Yes</v>
      </c>
      <c r="O108" s="379" t="str">
        <f t="shared" si="20"/>
        <v>Yes</v>
      </c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</row>
    <row r="109" spans="1:38" s="64" customFormat="1" ht="12.75" customHeight="1">
      <c r="A109" s="78"/>
      <c r="B109" s="340" t="str">
        <f>'Service Plan'!B110</f>
        <v>New Alternative 46</v>
      </c>
      <c r="C109" s="340" t="str">
        <f>'Service Plan'!C110</f>
        <v>Increase Frequency</v>
      </c>
      <c r="D109" s="67">
        <v>2009</v>
      </c>
      <c r="E109" s="70">
        <f>'Service Plan'!R110</f>
        <v>0</v>
      </c>
      <c r="F109" s="71" t="str">
        <f t="shared" si="11"/>
        <v>Yes</v>
      </c>
      <c r="G109" s="71" t="str">
        <f t="shared" si="12"/>
        <v>Yes</v>
      </c>
      <c r="H109" s="71" t="str">
        <f t="shared" si="13"/>
        <v>Yes</v>
      </c>
      <c r="I109" s="71" t="str">
        <f t="shared" si="14"/>
        <v>Yes</v>
      </c>
      <c r="J109" s="71" t="str">
        <f t="shared" si="15"/>
        <v>Yes</v>
      </c>
      <c r="K109" s="71" t="str">
        <f t="shared" si="16"/>
        <v>Yes</v>
      </c>
      <c r="L109" s="71" t="str">
        <f t="shared" si="17"/>
        <v>Yes</v>
      </c>
      <c r="M109" s="71" t="str">
        <f t="shared" si="18"/>
        <v>Yes</v>
      </c>
      <c r="N109" s="71" t="str">
        <f t="shared" si="19"/>
        <v>Yes</v>
      </c>
      <c r="O109" s="379" t="str">
        <f t="shared" si="20"/>
        <v>Yes</v>
      </c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</row>
    <row r="110" spans="1:38" s="64" customFormat="1" ht="12.75" customHeight="1">
      <c r="A110" s="78"/>
      <c r="B110" s="340" t="str">
        <f>'Service Plan'!B111</f>
        <v>New Alternative 47</v>
      </c>
      <c r="C110" s="340" t="str">
        <f>'Service Plan'!C111</f>
        <v>Increase Frequency</v>
      </c>
      <c r="D110" s="67">
        <v>2009</v>
      </c>
      <c r="E110" s="70">
        <f>'Service Plan'!R111</f>
        <v>0</v>
      </c>
      <c r="F110" s="71" t="str">
        <f t="shared" si="11"/>
        <v>Yes</v>
      </c>
      <c r="G110" s="71" t="str">
        <f t="shared" si="12"/>
        <v>Yes</v>
      </c>
      <c r="H110" s="71" t="str">
        <f t="shared" si="13"/>
        <v>Yes</v>
      </c>
      <c r="I110" s="71" t="str">
        <f t="shared" si="14"/>
        <v>Yes</v>
      </c>
      <c r="J110" s="71" t="str">
        <f t="shared" si="15"/>
        <v>Yes</v>
      </c>
      <c r="K110" s="71" t="str">
        <f t="shared" si="16"/>
        <v>Yes</v>
      </c>
      <c r="L110" s="71" t="str">
        <f t="shared" si="17"/>
        <v>Yes</v>
      </c>
      <c r="M110" s="71" t="str">
        <f t="shared" si="18"/>
        <v>Yes</v>
      </c>
      <c r="N110" s="71" t="str">
        <f t="shared" si="19"/>
        <v>Yes</v>
      </c>
      <c r="O110" s="379" t="str">
        <f t="shared" si="20"/>
        <v>Yes</v>
      </c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</row>
    <row r="111" spans="1:38" s="64" customFormat="1" ht="12.75" customHeight="1">
      <c r="A111" s="78"/>
      <c r="B111" s="340" t="str">
        <f>'Service Plan'!B112</f>
        <v>New Alternative 48</v>
      </c>
      <c r="C111" s="340" t="str">
        <f>'Service Plan'!C112</f>
        <v>Increase Frequency</v>
      </c>
      <c r="D111" s="67">
        <v>2009</v>
      </c>
      <c r="E111" s="70">
        <f>'Service Plan'!R112</f>
        <v>0</v>
      </c>
      <c r="F111" s="71" t="str">
        <f t="shared" si="11"/>
        <v>Yes</v>
      </c>
      <c r="G111" s="71" t="str">
        <f t="shared" si="12"/>
        <v>Yes</v>
      </c>
      <c r="H111" s="71" t="str">
        <f t="shared" si="13"/>
        <v>Yes</v>
      </c>
      <c r="I111" s="71" t="str">
        <f t="shared" si="14"/>
        <v>Yes</v>
      </c>
      <c r="J111" s="71" t="str">
        <f t="shared" si="15"/>
        <v>Yes</v>
      </c>
      <c r="K111" s="71" t="str">
        <f t="shared" si="16"/>
        <v>Yes</v>
      </c>
      <c r="L111" s="71" t="str">
        <f t="shared" si="17"/>
        <v>Yes</v>
      </c>
      <c r="M111" s="71" t="str">
        <f t="shared" si="18"/>
        <v>Yes</v>
      </c>
      <c r="N111" s="71" t="str">
        <f t="shared" si="19"/>
        <v>Yes</v>
      </c>
      <c r="O111" s="379" t="str">
        <f t="shared" si="20"/>
        <v>Yes</v>
      </c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</row>
    <row r="112" spans="1:38" s="64" customFormat="1" ht="12.75" customHeight="1">
      <c r="A112" s="78"/>
      <c r="B112" s="340" t="str">
        <f>'Service Plan'!B113</f>
        <v>New Alternative 49</v>
      </c>
      <c r="C112" s="340" t="str">
        <f>'Service Plan'!C113</f>
        <v>Add New Service</v>
      </c>
      <c r="D112" s="67">
        <v>2009</v>
      </c>
      <c r="E112" s="70">
        <f>'Service Plan'!R113</f>
        <v>0</v>
      </c>
      <c r="F112" s="71" t="str">
        <f t="shared" si="11"/>
        <v>Yes</v>
      </c>
      <c r="G112" s="71" t="str">
        <f t="shared" si="12"/>
        <v>Yes</v>
      </c>
      <c r="H112" s="71" t="str">
        <f t="shared" si="13"/>
        <v>Yes</v>
      </c>
      <c r="I112" s="71" t="str">
        <f t="shared" si="14"/>
        <v>Yes</v>
      </c>
      <c r="J112" s="71" t="str">
        <f t="shared" si="15"/>
        <v>Yes</v>
      </c>
      <c r="K112" s="71" t="str">
        <f t="shared" si="16"/>
        <v>Yes</v>
      </c>
      <c r="L112" s="71" t="str">
        <f t="shared" si="17"/>
        <v>Yes</v>
      </c>
      <c r="M112" s="71" t="str">
        <f t="shared" si="18"/>
        <v>Yes</v>
      </c>
      <c r="N112" s="71" t="str">
        <f t="shared" si="19"/>
        <v>Yes</v>
      </c>
      <c r="O112" s="379" t="str">
        <f t="shared" si="20"/>
        <v>Yes</v>
      </c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</row>
    <row r="113" spans="1:38" s="64" customFormat="1" ht="12.75" customHeight="1">
      <c r="A113" s="78"/>
      <c r="B113" s="340" t="str">
        <f>'Service Plan'!B114</f>
        <v>New Alternative 50</v>
      </c>
      <c r="C113" s="340" t="str">
        <f>'Service Plan'!C114</f>
        <v>Add New Service</v>
      </c>
      <c r="D113" s="67">
        <v>2009</v>
      </c>
      <c r="E113" s="70">
        <f>'Service Plan'!R114</f>
        <v>0</v>
      </c>
      <c r="F113" s="71" t="str">
        <f t="shared" si="11"/>
        <v>Yes</v>
      </c>
      <c r="G113" s="71" t="str">
        <f t="shared" si="12"/>
        <v>Yes</v>
      </c>
      <c r="H113" s="71" t="str">
        <f t="shared" si="13"/>
        <v>Yes</v>
      </c>
      <c r="I113" s="71" t="str">
        <f t="shared" si="14"/>
        <v>Yes</v>
      </c>
      <c r="J113" s="71" t="str">
        <f t="shared" si="15"/>
        <v>Yes</v>
      </c>
      <c r="K113" s="71" t="str">
        <f t="shared" si="16"/>
        <v>Yes</v>
      </c>
      <c r="L113" s="71" t="str">
        <f t="shared" si="17"/>
        <v>Yes</v>
      </c>
      <c r="M113" s="71" t="str">
        <f t="shared" si="18"/>
        <v>Yes</v>
      </c>
      <c r="N113" s="71" t="str">
        <f t="shared" si="19"/>
        <v>Yes</v>
      </c>
      <c r="O113" s="379" t="str">
        <f t="shared" si="20"/>
        <v>Yes</v>
      </c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</row>
    <row r="114" spans="1:38" s="64" customFormat="1" ht="12.75" customHeight="1">
      <c r="A114" s="78"/>
      <c r="B114" s="441" t="s">
        <v>252</v>
      </c>
      <c r="C114" s="442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347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</row>
    <row r="115" spans="1:38" s="64" customFormat="1" ht="12.75" customHeight="1">
      <c r="A115" s="78"/>
      <c r="B115" s="340" t="str">
        <f>'Service Plan'!B116</f>
        <v>ADA Paratransit Service </v>
      </c>
      <c r="C115" s="340" t="str">
        <f>'Service Plan'!C116</f>
        <v>ADA Service for New/Expanded Service</v>
      </c>
      <c r="D115" s="67">
        <v>2009</v>
      </c>
      <c r="E115" s="70">
        <f>'Service Plan'!R116</f>
        <v>0</v>
      </c>
      <c r="F115" s="71" t="str">
        <f t="shared" si="11"/>
        <v>Yes</v>
      </c>
      <c r="G115" s="71" t="str">
        <f t="shared" si="12"/>
        <v>Yes</v>
      </c>
      <c r="H115" s="71" t="str">
        <f t="shared" si="13"/>
        <v>Yes</v>
      </c>
      <c r="I115" s="71" t="str">
        <f t="shared" si="14"/>
        <v>Yes</v>
      </c>
      <c r="J115" s="71" t="str">
        <f t="shared" si="15"/>
        <v>Yes</v>
      </c>
      <c r="K115" s="71" t="str">
        <f t="shared" si="16"/>
        <v>Yes</v>
      </c>
      <c r="L115" s="71" t="str">
        <f t="shared" si="17"/>
        <v>Yes</v>
      </c>
      <c r="M115" s="71" t="str">
        <f t="shared" si="18"/>
        <v>Yes</v>
      </c>
      <c r="N115" s="71" t="str">
        <f t="shared" si="19"/>
        <v>Yes</v>
      </c>
      <c r="O115" s="379" t="str">
        <f t="shared" si="20"/>
        <v>Yes</v>
      </c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</row>
    <row r="116" spans="1:38" s="64" customFormat="1" ht="12.75" customHeight="1">
      <c r="A116" s="78"/>
      <c r="B116" s="340" t="str">
        <f>'Service Plan'!B117</f>
        <v>Van Pool Service</v>
      </c>
      <c r="C116" s="340" t="str">
        <f>'Service Plan'!C117</f>
        <v>Increase Frequency</v>
      </c>
      <c r="D116" s="67">
        <v>2009</v>
      </c>
      <c r="E116" s="70">
        <f>'Service Plan'!R117</f>
        <v>0</v>
      </c>
      <c r="F116" s="71" t="str">
        <f>IF(D116&lt;=$F$4,"Yes","No")</f>
        <v>Yes</v>
      </c>
      <c r="G116" s="71" t="str">
        <f>IF(D116&lt;=$G$4,"Yes","No")</f>
        <v>Yes</v>
      </c>
      <c r="H116" s="71" t="str">
        <f>IF(D116&lt;=$H$4,"Yes","No")</f>
        <v>Yes</v>
      </c>
      <c r="I116" s="71" t="str">
        <f>IF(D116&lt;=$I$4,"Yes","No")</f>
        <v>Yes</v>
      </c>
      <c r="J116" s="71" t="str">
        <f>IF(D116&lt;=$J$4,"Yes","No")</f>
        <v>Yes</v>
      </c>
      <c r="K116" s="71" t="str">
        <f>IF(D116&lt;=$K$4,"Yes","No")</f>
        <v>Yes</v>
      </c>
      <c r="L116" s="71" t="str">
        <f>IF(D116&lt;=$L$4,"Yes","No")</f>
        <v>Yes</v>
      </c>
      <c r="M116" s="71" t="str">
        <f>IF(D116&lt;=$M$4,"Yes","No")</f>
        <v>Yes</v>
      </c>
      <c r="N116" s="71" t="str">
        <f>IF(D116&lt;=$N$4,"Yes","No")</f>
        <v>Yes</v>
      </c>
      <c r="O116" s="379" t="str">
        <f>IF(D116&lt;=$O$4,"Yes","No")</f>
        <v>Yes</v>
      </c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</row>
    <row r="117" spans="1:38" s="64" customFormat="1" ht="12.75" customHeight="1" thickBot="1">
      <c r="A117" s="78"/>
      <c r="B117" s="348" t="str">
        <f>'Service Plan'!B118</f>
        <v>Miscellaneous</v>
      </c>
      <c r="C117" s="348" t="str">
        <f>'Service Plan'!C118</f>
        <v>Add New Service</v>
      </c>
      <c r="D117" s="381">
        <v>2008</v>
      </c>
      <c r="E117" s="382">
        <f>'Service Plan'!R118</f>
        <v>0</v>
      </c>
      <c r="F117" s="383" t="str">
        <f>IF(D117&lt;=$F$4,"Yes","No")</f>
        <v>Yes</v>
      </c>
      <c r="G117" s="383" t="str">
        <f>IF(D117&lt;=$G$4,"Yes","No")</f>
        <v>Yes</v>
      </c>
      <c r="H117" s="383" t="str">
        <f>IF(D117&lt;=$H$4,"Yes","No")</f>
        <v>Yes</v>
      </c>
      <c r="I117" s="383" t="str">
        <f>IF(D117&lt;=$I$4,"Yes","No")</f>
        <v>Yes</v>
      </c>
      <c r="J117" s="383" t="str">
        <f>IF(D117&lt;=$J$4,"Yes","No")</f>
        <v>Yes</v>
      </c>
      <c r="K117" s="383" t="str">
        <f>IF(D117&lt;=$K$4,"Yes","No")</f>
        <v>Yes</v>
      </c>
      <c r="L117" s="383" t="str">
        <f>IF(D117&lt;=$L$4,"Yes","No")</f>
        <v>Yes</v>
      </c>
      <c r="M117" s="383" t="str">
        <f>IF(D117&lt;=$M$4,"Yes","No")</f>
        <v>Yes</v>
      </c>
      <c r="N117" s="383" t="str">
        <f>IF(D117&lt;=$N$4,"Yes","No")</f>
        <v>Yes</v>
      </c>
      <c r="O117" s="384" t="str">
        <f>IF(D117&lt;=$O$4,"Yes","No")</f>
        <v>Yes</v>
      </c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</row>
    <row r="118" spans="1:38" s="89" customFormat="1" ht="12.75" customHeight="1">
      <c r="A118" s="82"/>
      <c r="B118" s="83" t="s">
        <v>33</v>
      </c>
      <c r="C118" s="84"/>
      <c r="D118" s="85"/>
      <c r="E118" s="86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</row>
    <row r="119" spans="1:38" s="89" customFormat="1" ht="12" customHeight="1" thickBot="1">
      <c r="A119" s="82"/>
      <c r="B119" s="459"/>
      <c r="C119" s="459"/>
      <c r="D119" s="459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</row>
    <row r="120" spans="1:38" s="36" customFormat="1" ht="15" customHeight="1">
      <c r="A120" s="51"/>
      <c r="B120" s="38"/>
      <c r="C120" s="43"/>
      <c r="D120" s="37"/>
      <c r="E120" s="39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35"/>
      <c r="Q120" s="35"/>
      <c r="R120" s="361" t="s">
        <v>233</v>
      </c>
      <c r="S120" s="362"/>
      <c r="T120" s="363"/>
      <c r="U120" s="363"/>
      <c r="V120" s="364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</row>
    <row r="121" spans="1:38" s="36" customFormat="1" ht="15" customHeight="1">
      <c r="A121" s="51"/>
      <c r="B121" s="38"/>
      <c r="C121" s="43"/>
      <c r="D121" s="37"/>
      <c r="E121" s="39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35"/>
      <c r="Q121" s="35"/>
      <c r="R121" s="365"/>
      <c r="S121" s="366"/>
      <c r="T121" s="366"/>
      <c r="U121" s="366"/>
      <c r="V121" s="367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</row>
    <row r="122" spans="1:38" s="36" customFormat="1" ht="15" customHeight="1">
      <c r="A122" s="51"/>
      <c r="B122" s="41"/>
      <c r="C122" s="42"/>
      <c r="D122" s="37"/>
      <c r="E122" s="39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35"/>
      <c r="Q122" s="35"/>
      <c r="R122" s="365"/>
      <c r="S122" s="366"/>
      <c r="T122" s="366"/>
      <c r="U122" s="366"/>
      <c r="V122" s="367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</row>
    <row r="123" spans="1:38" s="36" customFormat="1" ht="15" customHeight="1">
      <c r="A123" s="51"/>
      <c r="B123" s="41"/>
      <c r="C123" s="42"/>
      <c r="D123" s="37"/>
      <c r="E123" s="39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35"/>
      <c r="Q123" s="35"/>
      <c r="R123" s="365" t="s">
        <v>85</v>
      </c>
      <c r="S123" s="366" t="s">
        <v>82</v>
      </c>
      <c r="T123" s="366"/>
      <c r="U123" s="366"/>
      <c r="V123" s="367">
        <v>2007</v>
      </c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</row>
    <row r="124" spans="1:38" s="36" customFormat="1" ht="15" customHeight="1">
      <c r="A124" s="51"/>
      <c r="B124" s="41"/>
      <c r="C124" s="42"/>
      <c r="D124" s="37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35"/>
      <c r="Q124" s="35"/>
      <c r="R124" s="365" t="s">
        <v>83</v>
      </c>
      <c r="S124" s="366" t="s">
        <v>84</v>
      </c>
      <c r="T124" s="366"/>
      <c r="U124" s="366"/>
      <c r="V124" s="367">
        <v>2008</v>
      </c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</row>
    <row r="125" spans="2:38" ht="15" customHeight="1">
      <c r="B125" s="12"/>
      <c r="C125" s="11"/>
      <c r="D125" s="7"/>
      <c r="E125" s="8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6"/>
      <c r="Q125" s="6"/>
      <c r="R125" s="368"/>
      <c r="S125" s="366" t="s">
        <v>189</v>
      </c>
      <c r="T125" s="369"/>
      <c r="U125" s="369"/>
      <c r="V125" s="367">
        <v>2009</v>
      </c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</row>
    <row r="126" spans="2:38" ht="15" customHeight="1">
      <c r="B126" s="12"/>
      <c r="C126" s="11"/>
      <c r="D126" s="7"/>
      <c r="E126" s="8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6"/>
      <c r="Q126" s="6"/>
      <c r="R126" s="368"/>
      <c r="S126" s="366" t="s">
        <v>190</v>
      </c>
      <c r="T126" s="369"/>
      <c r="U126" s="369"/>
      <c r="V126" s="367">
        <v>2010</v>
      </c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</row>
    <row r="127" spans="2:38" ht="15" customHeight="1">
      <c r="B127" s="12"/>
      <c r="C127" s="11"/>
      <c r="D127" s="7"/>
      <c r="E127" s="8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6"/>
      <c r="Q127" s="6"/>
      <c r="R127" s="368"/>
      <c r="S127" s="366" t="s">
        <v>48</v>
      </c>
      <c r="T127" s="369"/>
      <c r="U127" s="369"/>
      <c r="V127" s="367">
        <v>2011</v>
      </c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</row>
    <row r="128" spans="2:38" ht="15" customHeight="1">
      <c r="B128" s="12"/>
      <c r="C128" s="11"/>
      <c r="D128" s="7"/>
      <c r="E128" s="8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6"/>
      <c r="Q128" s="6"/>
      <c r="R128" s="368"/>
      <c r="S128" s="366" t="s">
        <v>191</v>
      </c>
      <c r="T128" s="369"/>
      <c r="U128" s="369"/>
      <c r="V128" s="367">
        <v>2012</v>
      </c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spans="2:38" ht="15" customHeight="1">
      <c r="B129" s="12"/>
      <c r="C129" s="11"/>
      <c r="D129" s="7"/>
      <c r="E129" s="8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6"/>
      <c r="Q129" s="6"/>
      <c r="R129" s="368"/>
      <c r="S129" s="370" t="s">
        <v>57</v>
      </c>
      <c r="T129" s="369"/>
      <c r="U129" s="369"/>
      <c r="V129" s="367">
        <v>2013</v>
      </c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  <row r="130" spans="2:38" ht="15" customHeight="1">
      <c r="B130" s="12"/>
      <c r="C130" s="11"/>
      <c r="D130" s="7"/>
      <c r="E130" s="8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6"/>
      <c r="Q130" s="6"/>
      <c r="R130" s="368"/>
      <c r="S130" s="366" t="s">
        <v>237</v>
      </c>
      <c r="T130" s="369"/>
      <c r="U130" s="369"/>
      <c r="V130" s="367">
        <v>2014</v>
      </c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1" spans="3:38" ht="21.75" customHeight="1">
      <c r="C131" s="14"/>
      <c r="D131" s="15"/>
      <c r="E131" s="16"/>
      <c r="F131" s="1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368"/>
      <c r="S131" s="371"/>
      <c r="T131" s="369"/>
      <c r="U131" s="369"/>
      <c r="V131" s="367">
        <v>2015</v>
      </c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</row>
    <row r="132" spans="3:22" ht="21.75" customHeight="1">
      <c r="C132" s="10"/>
      <c r="D132" s="15"/>
      <c r="E132" s="16"/>
      <c r="F132" s="17"/>
      <c r="R132" s="372"/>
      <c r="S132" s="371"/>
      <c r="T132" s="371"/>
      <c r="U132" s="371"/>
      <c r="V132" s="367">
        <v>2016</v>
      </c>
    </row>
    <row r="133" spans="1:22" s="6" customFormat="1" ht="19.5" customHeight="1">
      <c r="A133" s="49"/>
      <c r="B133" s="18"/>
      <c r="C133" s="19"/>
      <c r="D133" s="15"/>
      <c r="E133" s="20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R133" s="368"/>
      <c r="S133" s="369"/>
      <c r="T133" s="369"/>
      <c r="U133" s="369"/>
      <c r="V133" s="367">
        <v>2017</v>
      </c>
    </row>
    <row r="134" spans="1:22" s="6" customFormat="1" ht="19.5" customHeight="1">
      <c r="A134" s="49"/>
      <c r="B134" s="18"/>
      <c r="C134" s="19"/>
      <c r="D134" s="15"/>
      <c r="E134" s="20"/>
      <c r="R134" s="368"/>
      <c r="S134" s="369"/>
      <c r="T134" s="369"/>
      <c r="U134" s="369"/>
      <c r="V134" s="367">
        <v>2018</v>
      </c>
    </row>
    <row r="135" spans="1:22" s="6" customFormat="1" ht="19.5" customHeight="1">
      <c r="A135" s="49"/>
      <c r="B135" s="18"/>
      <c r="C135" s="19"/>
      <c r="D135" s="15"/>
      <c r="E135" s="22"/>
      <c r="R135" s="368"/>
      <c r="S135" s="369"/>
      <c r="T135" s="369"/>
      <c r="U135" s="369"/>
      <c r="V135" s="367">
        <v>2019</v>
      </c>
    </row>
    <row r="136" spans="1:22" s="6" customFormat="1" ht="19.5" customHeight="1">
      <c r="A136" s="49"/>
      <c r="B136" s="18"/>
      <c r="C136" s="23"/>
      <c r="D136" s="24"/>
      <c r="E136" s="22"/>
      <c r="R136" s="368"/>
      <c r="S136" s="371"/>
      <c r="T136" s="369"/>
      <c r="U136" s="369"/>
      <c r="V136" s="367">
        <v>2020</v>
      </c>
    </row>
    <row r="137" spans="1:22" s="6" customFormat="1" ht="21.75" customHeight="1">
      <c r="A137" s="49"/>
      <c r="B137" s="18"/>
      <c r="C137" s="25"/>
      <c r="D137" s="26"/>
      <c r="E137" s="22"/>
      <c r="R137" s="368"/>
      <c r="S137" s="369"/>
      <c r="T137" s="369"/>
      <c r="U137" s="369"/>
      <c r="V137" s="367">
        <v>2021</v>
      </c>
    </row>
    <row r="138" spans="18:22" ht="21.75" customHeight="1">
      <c r="R138" s="372"/>
      <c r="S138" s="371"/>
      <c r="T138" s="371"/>
      <c r="U138" s="371"/>
      <c r="V138" s="367">
        <v>2022</v>
      </c>
    </row>
    <row r="139" spans="18:22" ht="21.75" customHeight="1">
      <c r="R139" s="372"/>
      <c r="S139" s="369"/>
      <c r="T139" s="371"/>
      <c r="U139" s="371"/>
      <c r="V139" s="367">
        <v>2023</v>
      </c>
    </row>
    <row r="140" spans="18:22" ht="21.75" customHeight="1">
      <c r="R140" s="372"/>
      <c r="S140" s="369"/>
      <c r="T140" s="371"/>
      <c r="U140" s="371"/>
      <c r="V140" s="367">
        <v>2024</v>
      </c>
    </row>
    <row r="141" spans="18:22" ht="21.75" customHeight="1">
      <c r="R141" s="372"/>
      <c r="S141" s="369"/>
      <c r="T141" s="371"/>
      <c r="U141" s="371"/>
      <c r="V141" s="367">
        <v>2025</v>
      </c>
    </row>
    <row r="142" spans="18:22" ht="21.75" customHeight="1">
      <c r="R142" s="372"/>
      <c r="S142" s="369"/>
      <c r="T142" s="371"/>
      <c r="U142" s="371"/>
      <c r="V142" s="367">
        <v>2026</v>
      </c>
    </row>
    <row r="143" spans="18:22" ht="21.75" customHeight="1">
      <c r="R143" s="372"/>
      <c r="S143" s="369"/>
      <c r="T143" s="371"/>
      <c r="U143" s="371"/>
      <c r="V143" s="367">
        <v>2027</v>
      </c>
    </row>
    <row r="144" spans="18:22" ht="21.75" customHeight="1">
      <c r="R144" s="372"/>
      <c r="S144" s="371"/>
      <c r="T144" s="371"/>
      <c r="U144" s="371"/>
      <c r="V144" s="367">
        <v>2028</v>
      </c>
    </row>
    <row r="145" spans="18:22" ht="21.75" customHeight="1">
      <c r="R145" s="372"/>
      <c r="S145" s="371"/>
      <c r="T145" s="371"/>
      <c r="U145" s="371"/>
      <c r="V145" s="367">
        <v>2029</v>
      </c>
    </row>
    <row r="146" spans="18:22" ht="21.75" customHeight="1">
      <c r="R146" s="372"/>
      <c r="S146" s="371"/>
      <c r="T146" s="371"/>
      <c r="U146" s="371"/>
      <c r="V146" s="367">
        <v>2030</v>
      </c>
    </row>
    <row r="147" spans="18:22" ht="21.75" customHeight="1">
      <c r="R147" s="372"/>
      <c r="S147" s="371"/>
      <c r="T147" s="371"/>
      <c r="U147" s="371"/>
      <c r="V147" s="367">
        <v>2031</v>
      </c>
    </row>
    <row r="148" spans="18:22" ht="14.25">
      <c r="R148" s="372"/>
      <c r="S148" s="371"/>
      <c r="T148" s="371"/>
      <c r="U148" s="371"/>
      <c r="V148" s="367">
        <v>2032</v>
      </c>
    </row>
    <row r="149" spans="18:22" ht="14.25">
      <c r="R149" s="372"/>
      <c r="S149" s="371"/>
      <c r="T149" s="371"/>
      <c r="U149" s="371"/>
      <c r="V149" s="367">
        <v>2033</v>
      </c>
    </row>
    <row r="150" spans="18:22" ht="14.25">
      <c r="R150" s="372"/>
      <c r="S150" s="371"/>
      <c r="T150" s="371"/>
      <c r="U150" s="371"/>
      <c r="V150" s="367">
        <v>2034</v>
      </c>
    </row>
    <row r="151" spans="18:22" ht="14.25">
      <c r="R151" s="372"/>
      <c r="S151" s="371"/>
      <c r="T151" s="371"/>
      <c r="U151" s="371"/>
      <c r="V151" s="367">
        <v>2035</v>
      </c>
    </row>
    <row r="152" spans="18:22" ht="14.25">
      <c r="R152" s="372"/>
      <c r="S152" s="371"/>
      <c r="T152" s="371"/>
      <c r="U152" s="371"/>
      <c r="V152" s="367">
        <v>2036</v>
      </c>
    </row>
    <row r="153" spans="18:22" ht="14.25">
      <c r="R153" s="372"/>
      <c r="S153" s="371"/>
      <c r="T153" s="371"/>
      <c r="U153" s="371"/>
      <c r="V153" s="367">
        <v>2037</v>
      </c>
    </row>
    <row r="154" spans="18:22" ht="14.25">
      <c r="R154" s="372"/>
      <c r="S154" s="371"/>
      <c r="T154" s="371"/>
      <c r="U154" s="371"/>
      <c r="V154" s="367">
        <v>2038</v>
      </c>
    </row>
    <row r="155" spans="18:22" ht="14.25">
      <c r="R155" s="372"/>
      <c r="S155" s="371"/>
      <c r="T155" s="371"/>
      <c r="U155" s="371"/>
      <c r="V155" s="367">
        <v>2039</v>
      </c>
    </row>
    <row r="156" spans="18:22" ht="14.25">
      <c r="R156" s="372"/>
      <c r="S156" s="371"/>
      <c r="T156" s="371"/>
      <c r="U156" s="371"/>
      <c r="V156" s="367">
        <v>2040</v>
      </c>
    </row>
    <row r="157" spans="18:22" ht="14.25">
      <c r="R157" s="372"/>
      <c r="S157" s="371"/>
      <c r="T157" s="371"/>
      <c r="U157" s="371"/>
      <c r="V157" s="367">
        <v>2041</v>
      </c>
    </row>
    <row r="158" spans="18:22" ht="14.25">
      <c r="R158" s="372"/>
      <c r="S158" s="371"/>
      <c r="T158" s="371"/>
      <c r="U158" s="371"/>
      <c r="V158" s="367">
        <v>2042</v>
      </c>
    </row>
    <row r="159" spans="18:22" ht="14.25">
      <c r="R159" s="372"/>
      <c r="S159" s="371"/>
      <c r="T159" s="371"/>
      <c r="U159" s="371"/>
      <c r="V159" s="367">
        <v>2043</v>
      </c>
    </row>
    <row r="160" spans="18:22" ht="14.25">
      <c r="R160" s="372"/>
      <c r="S160" s="371"/>
      <c r="T160" s="371"/>
      <c r="U160" s="371"/>
      <c r="V160" s="367">
        <v>2044</v>
      </c>
    </row>
    <row r="161" spans="18:22" ht="14.25">
      <c r="R161" s="372"/>
      <c r="S161" s="371"/>
      <c r="T161" s="371"/>
      <c r="U161" s="371"/>
      <c r="V161" s="367">
        <v>2045</v>
      </c>
    </row>
    <row r="162" spans="18:22" ht="14.25">
      <c r="R162" s="372"/>
      <c r="S162" s="371"/>
      <c r="T162" s="371"/>
      <c r="U162" s="371"/>
      <c r="V162" s="367">
        <v>2046</v>
      </c>
    </row>
    <row r="163" spans="18:22" ht="14.25">
      <c r="R163" s="372"/>
      <c r="S163" s="371"/>
      <c r="T163" s="371"/>
      <c r="U163" s="371"/>
      <c r="V163" s="367">
        <v>2047</v>
      </c>
    </row>
    <row r="164" spans="18:22" ht="14.25">
      <c r="R164" s="372"/>
      <c r="S164" s="371"/>
      <c r="T164" s="371"/>
      <c r="U164" s="371"/>
      <c r="V164" s="367">
        <v>2048</v>
      </c>
    </row>
    <row r="165" spans="18:22" ht="14.25">
      <c r="R165" s="372"/>
      <c r="S165" s="371"/>
      <c r="T165" s="371"/>
      <c r="U165" s="371"/>
      <c r="V165" s="367">
        <v>2049</v>
      </c>
    </row>
    <row r="166" spans="18:22" ht="14.25">
      <c r="R166" s="372"/>
      <c r="S166" s="371"/>
      <c r="T166" s="371"/>
      <c r="U166" s="371"/>
      <c r="V166" s="367">
        <v>2050</v>
      </c>
    </row>
    <row r="167" spans="18:22" ht="14.25">
      <c r="R167" s="372"/>
      <c r="S167" s="371"/>
      <c r="T167" s="371"/>
      <c r="U167" s="371"/>
      <c r="V167" s="367">
        <v>2051</v>
      </c>
    </row>
    <row r="168" spans="18:22" ht="14.25">
      <c r="R168" s="372"/>
      <c r="S168" s="371"/>
      <c r="T168" s="371"/>
      <c r="U168" s="371"/>
      <c r="V168" s="367">
        <v>2052</v>
      </c>
    </row>
    <row r="169" spans="18:22" ht="14.25">
      <c r="R169" s="372"/>
      <c r="S169" s="371"/>
      <c r="T169" s="371"/>
      <c r="U169" s="371"/>
      <c r="V169" s="367">
        <v>2053</v>
      </c>
    </row>
    <row r="170" spans="18:22" ht="14.25">
      <c r="R170" s="372"/>
      <c r="S170" s="371"/>
      <c r="T170" s="371"/>
      <c r="U170" s="371"/>
      <c r="V170" s="367">
        <v>2054</v>
      </c>
    </row>
    <row r="171" spans="18:22" ht="14.25">
      <c r="R171" s="372"/>
      <c r="S171" s="371"/>
      <c r="T171" s="371"/>
      <c r="U171" s="371"/>
      <c r="V171" s="367">
        <v>2055</v>
      </c>
    </row>
    <row r="172" spans="18:22" ht="14.25">
      <c r="R172" s="372"/>
      <c r="S172" s="371"/>
      <c r="T172" s="371"/>
      <c r="U172" s="371"/>
      <c r="V172" s="367">
        <v>2056</v>
      </c>
    </row>
    <row r="173" spans="18:22" ht="14.25">
      <c r="R173" s="372"/>
      <c r="S173" s="371"/>
      <c r="T173" s="371"/>
      <c r="U173" s="371"/>
      <c r="V173" s="367">
        <v>2057</v>
      </c>
    </row>
    <row r="174" spans="18:22" ht="14.25">
      <c r="R174" s="372"/>
      <c r="S174" s="371"/>
      <c r="T174" s="371"/>
      <c r="U174" s="371"/>
      <c r="V174" s="367">
        <v>2058</v>
      </c>
    </row>
    <row r="175" spans="18:22" ht="14.25">
      <c r="R175" s="372"/>
      <c r="S175" s="371"/>
      <c r="T175" s="371"/>
      <c r="U175" s="371"/>
      <c r="V175" s="367">
        <v>2059</v>
      </c>
    </row>
    <row r="176" spans="18:22" ht="15" thickBot="1">
      <c r="R176" s="373"/>
      <c r="S176" s="374"/>
      <c r="T176" s="374"/>
      <c r="U176" s="374"/>
      <c r="V176" s="375">
        <v>2060</v>
      </c>
    </row>
    <row r="177" ht="14.25">
      <c r="V177" s="35"/>
    </row>
    <row r="178" ht="14.25">
      <c r="V178" s="35"/>
    </row>
    <row r="179" ht="14.25">
      <c r="V179" s="35"/>
    </row>
    <row r="180" ht="14.25">
      <c r="V180" s="35"/>
    </row>
    <row r="181" ht="14.25">
      <c r="V181" s="35"/>
    </row>
    <row r="182" ht="14.25">
      <c r="V182" s="35"/>
    </row>
    <row r="183" ht="14.25">
      <c r="V183" s="35"/>
    </row>
    <row r="184" ht="14.25">
      <c r="V184" s="35"/>
    </row>
    <row r="185" ht="14.25">
      <c r="V185" s="35"/>
    </row>
    <row r="186" ht="14.25">
      <c r="V186" s="35"/>
    </row>
    <row r="187" ht="14.25">
      <c r="V187" s="35"/>
    </row>
    <row r="188" ht="14.25">
      <c r="V188" s="35"/>
    </row>
    <row r="189" ht="14.25">
      <c r="V189" s="35"/>
    </row>
    <row r="190" ht="14.25">
      <c r="V190" s="35"/>
    </row>
    <row r="191" ht="14.25">
      <c r="V191" s="35"/>
    </row>
    <row r="192" ht="14.25">
      <c r="V192" s="35"/>
    </row>
    <row r="193" ht="14.25">
      <c r="V193" s="35"/>
    </row>
    <row r="194" ht="14.25">
      <c r="V194" s="35"/>
    </row>
    <row r="195" ht="14.25">
      <c r="V195" s="35"/>
    </row>
    <row r="196" ht="14.25">
      <c r="V196" s="35"/>
    </row>
    <row r="197" ht="14.25">
      <c r="V197" s="35"/>
    </row>
    <row r="198" ht="14.25">
      <c r="V198" s="35"/>
    </row>
    <row r="199" ht="14.25">
      <c r="V199" s="35"/>
    </row>
    <row r="200" ht="14.25">
      <c r="V200" s="35"/>
    </row>
    <row r="201" ht="14.25">
      <c r="V201" s="35"/>
    </row>
    <row r="202" ht="14.25">
      <c r="V202" s="35"/>
    </row>
    <row r="203" ht="14.25">
      <c r="V203" s="35"/>
    </row>
    <row r="204" ht="14.25">
      <c r="V204" s="35"/>
    </row>
    <row r="205" ht="14.25">
      <c r="V205" s="35"/>
    </row>
    <row r="206" ht="14.25">
      <c r="V206" s="35"/>
    </row>
    <row r="207" ht="14.25">
      <c r="V207" s="35"/>
    </row>
    <row r="208" ht="14.25">
      <c r="V208" s="35"/>
    </row>
    <row r="209" ht="14.25">
      <c r="V209" s="35"/>
    </row>
    <row r="210" ht="14.25">
      <c r="V210" s="35"/>
    </row>
    <row r="211" ht="14.25">
      <c r="V211" s="35"/>
    </row>
    <row r="212" ht="14.25">
      <c r="V212" s="35"/>
    </row>
    <row r="213" ht="14.25">
      <c r="V213" s="35"/>
    </row>
    <row r="214" ht="14.25">
      <c r="V214" s="35"/>
    </row>
    <row r="215" ht="14.25">
      <c r="V215" s="35"/>
    </row>
    <row r="216" ht="14.25">
      <c r="V216" s="35"/>
    </row>
    <row r="217" ht="14.25">
      <c r="V217" s="35"/>
    </row>
    <row r="218" ht="14.25">
      <c r="V218" s="35"/>
    </row>
    <row r="219" ht="14.25">
      <c r="V219" s="35"/>
    </row>
    <row r="220" ht="14.25">
      <c r="V220" s="35"/>
    </row>
    <row r="221" ht="14.25">
      <c r="V221" s="35"/>
    </row>
    <row r="222" ht="14.25">
      <c r="V222" s="35"/>
    </row>
    <row r="223" ht="14.25">
      <c r="V223" s="35"/>
    </row>
    <row r="224" ht="14.25">
      <c r="V224" s="35"/>
    </row>
    <row r="225" ht="14.25">
      <c r="V225" s="35"/>
    </row>
    <row r="226" ht="14.25">
      <c r="V226" s="35"/>
    </row>
    <row r="227" ht="14.25">
      <c r="V227" s="35"/>
    </row>
    <row r="228" ht="14.25">
      <c r="V228" s="35"/>
    </row>
    <row r="229" ht="14.25">
      <c r="V229" s="35"/>
    </row>
    <row r="230" ht="14.25">
      <c r="V230" s="35"/>
    </row>
    <row r="231" ht="14.25">
      <c r="V231" s="35"/>
    </row>
    <row r="232" ht="14.25">
      <c r="V232" s="35"/>
    </row>
    <row r="233" ht="14.25">
      <c r="V233" s="35"/>
    </row>
    <row r="234" ht="14.25">
      <c r="V234" s="35"/>
    </row>
    <row r="235" ht="14.25">
      <c r="V235" s="35"/>
    </row>
    <row r="236" ht="14.25">
      <c r="V236" s="35"/>
    </row>
    <row r="237" ht="14.25">
      <c r="V237" s="35"/>
    </row>
    <row r="238" ht="14.25">
      <c r="V238" s="35"/>
    </row>
    <row r="239" ht="14.25">
      <c r="V239" s="35"/>
    </row>
    <row r="240" ht="14.25">
      <c r="V240" s="35"/>
    </row>
    <row r="241" ht="14.25">
      <c r="V241" s="35"/>
    </row>
    <row r="242" ht="14.25">
      <c r="V242" s="35"/>
    </row>
    <row r="243" ht="14.25">
      <c r="V243" s="35"/>
    </row>
    <row r="244" ht="14.25">
      <c r="V244" s="35"/>
    </row>
    <row r="245" ht="14.25">
      <c r="V245" s="35"/>
    </row>
    <row r="246" ht="14.25">
      <c r="V246" s="35"/>
    </row>
    <row r="247" ht="14.25">
      <c r="V247" s="35"/>
    </row>
    <row r="248" ht="14.25">
      <c r="V248" s="35"/>
    </row>
    <row r="249" ht="14.25">
      <c r="V249" s="35"/>
    </row>
    <row r="250" ht="14.25">
      <c r="V250" s="35"/>
    </row>
    <row r="251" ht="14.25">
      <c r="V251" s="35"/>
    </row>
    <row r="252" ht="14.25">
      <c r="V252" s="35"/>
    </row>
    <row r="253" ht="14.25">
      <c r="V253" s="35"/>
    </row>
    <row r="254" ht="14.25">
      <c r="V254" s="35"/>
    </row>
    <row r="255" ht="14.25">
      <c r="V255" s="35"/>
    </row>
    <row r="256" ht="14.25">
      <c r="V256" s="35"/>
    </row>
    <row r="257" ht="14.25">
      <c r="V257" s="35"/>
    </row>
    <row r="258" ht="14.25">
      <c r="V258" s="35"/>
    </row>
    <row r="259" ht="14.25">
      <c r="V259" s="35"/>
    </row>
    <row r="260" ht="14.25">
      <c r="V260" s="35"/>
    </row>
    <row r="261" ht="14.25">
      <c r="V261" s="35"/>
    </row>
    <row r="262" ht="14.25">
      <c r="V262" s="35"/>
    </row>
    <row r="263" ht="14.25">
      <c r="V263" s="35"/>
    </row>
    <row r="264" ht="14.25">
      <c r="V264" s="35"/>
    </row>
    <row r="265" ht="14.25">
      <c r="V265" s="35"/>
    </row>
    <row r="266" ht="14.25">
      <c r="V266" s="35"/>
    </row>
    <row r="267" ht="14.25">
      <c r="V267" s="35"/>
    </row>
    <row r="268" ht="14.25">
      <c r="V268" s="35"/>
    </row>
    <row r="269" ht="14.25">
      <c r="V269" s="35"/>
    </row>
    <row r="270" ht="14.25">
      <c r="V270" s="35"/>
    </row>
  </sheetData>
  <sheetProtection/>
  <mergeCells count="22">
    <mergeCell ref="I4:I6"/>
    <mergeCell ref="D4:D6"/>
    <mergeCell ref="B3:O3"/>
    <mergeCell ref="L4:L6"/>
    <mergeCell ref="M4:M6"/>
    <mergeCell ref="N4:N6"/>
    <mergeCell ref="B119:D119"/>
    <mergeCell ref="B7:C7"/>
    <mergeCell ref="B63:C63"/>
    <mergeCell ref="B58:C58"/>
    <mergeCell ref="B114:C114"/>
    <mergeCell ref="H4:H6"/>
    <mergeCell ref="B1:O1"/>
    <mergeCell ref="B4:B6"/>
    <mergeCell ref="F4:F6"/>
    <mergeCell ref="E4:E5"/>
    <mergeCell ref="C4:C6"/>
    <mergeCell ref="B2:O2"/>
    <mergeCell ref="G4:G6"/>
    <mergeCell ref="J4:J6"/>
    <mergeCell ref="K4:K6"/>
    <mergeCell ref="O4:O6"/>
  </mergeCells>
  <conditionalFormatting sqref="F115:O117 F59:O61 F64:O113 F8:O57">
    <cfRule type="cellIs" priority="1" dxfId="4" operator="equal" stopIfTrue="1">
      <formula>"yes"</formula>
    </cfRule>
    <cfRule type="cellIs" priority="2" dxfId="3" operator="equal" stopIfTrue="1">
      <formula>"no"</formula>
    </cfRule>
    <cfRule type="cellIs" priority="3" dxfId="2" operator="equal" stopIfTrue="1">
      <formula>" "</formula>
    </cfRule>
  </conditionalFormatting>
  <dataValidations count="1">
    <dataValidation type="list" allowBlank="1" showInputMessage="1" showErrorMessage="1" prompt="Select Year of Implementation from List" sqref="D8:D57 D59:D61 D64:D113 D115:D117">
      <formula1>$V$123:$V$176</formula1>
    </dataValidation>
  </dataValidations>
  <printOptions horizontalCentered="1"/>
  <pageMargins left="0.31" right="0.18" top="0.48" bottom="0.84" header="0.32" footer="0.23"/>
  <pageSetup firstPageNumber="1" useFirstPageNumber="1" fitToHeight="6" fitToWidth="1" horizontalDpi="600" verticalDpi="600" orientation="landscape" paperSize="3" scale="84" r:id="rId1"/>
  <headerFooter alignWithMargins="0">
    <oddFooter>&amp;L&amp;10Tindale-Oliver &amp;&amp; Associates, Inc. 
October 2007 &amp;C&amp;P&amp;R&amp;10Florida Transit TDP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42"/>
  <sheetViews>
    <sheetView defaultGridColor="0" view="pageBreakPreview" zoomScaleNormal="75" zoomScaleSheetLayoutView="100" zoomScalePageLayoutView="0" colorId="22" workbookViewId="0" topLeftCell="A1">
      <pane ySplit="6" topLeftCell="A7" activePane="bottomLeft" state="frozen"/>
      <selection pane="topLeft" activeCell="A1" sqref="A1"/>
      <selection pane="bottomLeft" activeCell="D12" sqref="D12"/>
    </sheetView>
  </sheetViews>
  <sheetFormatPr defaultColWidth="9.77734375" defaultRowHeight="15"/>
  <cols>
    <col min="1" max="1" width="16.5546875" style="44" customWidth="1"/>
    <col min="2" max="2" width="26.21484375" style="36" customWidth="1"/>
    <col min="3" max="13" width="7.6640625" style="36" customWidth="1"/>
    <col min="14" max="14" width="9.10546875" style="45" customWidth="1"/>
    <col min="15" max="15" width="10.77734375" style="36" bestFit="1" customWidth="1"/>
    <col min="16" max="16" width="18.10546875" style="36" customWidth="1"/>
    <col min="17" max="17" width="9.77734375" style="44" customWidth="1"/>
    <col min="18" max="16384" width="9.77734375" style="36" customWidth="1"/>
  </cols>
  <sheetData>
    <row r="1" spans="1:17" s="56" customFormat="1" ht="15" customHeight="1">
      <c r="A1" s="460" t="s">
        <v>37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P1" s="57"/>
      <c r="Q1" s="385"/>
    </row>
    <row r="2" spans="1:17" s="56" customFormat="1" ht="15" customHeight="1">
      <c r="A2" s="443" t="s">
        <v>51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P2" s="57"/>
      <c r="Q2" s="385"/>
    </row>
    <row r="3" spans="1:17" s="56" customFormat="1" ht="15" customHeight="1" thickBot="1">
      <c r="A3" s="467" t="s">
        <v>223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P3" s="57"/>
      <c r="Q3" s="385"/>
    </row>
    <row r="4" spans="1:17" s="89" customFormat="1" ht="30.75" customHeight="1">
      <c r="A4" s="469" t="s">
        <v>253</v>
      </c>
      <c r="B4" s="92" t="s">
        <v>78</v>
      </c>
      <c r="C4" s="92" t="str">
        <f>+'Implementation Plan'!E4</f>
        <v>Annual Operating Cost </v>
      </c>
      <c r="D4" s="92">
        <f>+'Implementation Plan'!F4</f>
        <v>2009</v>
      </c>
      <c r="E4" s="92">
        <f>+'Implementation Plan'!G4</f>
        <v>2010</v>
      </c>
      <c r="F4" s="92">
        <f>+'Implementation Plan'!H4</f>
        <v>2011</v>
      </c>
      <c r="G4" s="92">
        <f>+'Implementation Plan'!I4</f>
        <v>2012</v>
      </c>
      <c r="H4" s="92">
        <f>+'Implementation Plan'!J4</f>
        <v>2013</v>
      </c>
      <c r="I4" s="92">
        <f>+'Implementation Plan'!K4</f>
        <v>2014</v>
      </c>
      <c r="J4" s="92">
        <f>+'Implementation Plan'!L4</f>
        <v>2015</v>
      </c>
      <c r="K4" s="92">
        <f>+'Implementation Plan'!M4</f>
        <v>2016</v>
      </c>
      <c r="L4" s="92">
        <f>+'Implementation Plan'!N4</f>
        <v>2017</v>
      </c>
      <c r="M4" s="92">
        <f>+'Implementation Plan'!O4</f>
        <v>2018</v>
      </c>
      <c r="N4" s="92" t="s">
        <v>194</v>
      </c>
      <c r="P4" s="93"/>
      <c r="Q4" s="50"/>
    </row>
    <row r="5" spans="1:17" s="95" customFormat="1" ht="21.75" customHeight="1" hidden="1">
      <c r="A5" s="470"/>
      <c r="B5" s="314"/>
      <c r="C5" s="94"/>
      <c r="D5" s="314">
        <v>1</v>
      </c>
      <c r="E5" s="314">
        <v>2</v>
      </c>
      <c r="F5" s="314">
        <v>3</v>
      </c>
      <c r="G5" s="314">
        <v>4</v>
      </c>
      <c r="H5" s="314">
        <v>5</v>
      </c>
      <c r="I5" s="314">
        <v>6</v>
      </c>
      <c r="J5" s="314">
        <v>7</v>
      </c>
      <c r="K5" s="314">
        <v>8</v>
      </c>
      <c r="L5" s="314">
        <v>9</v>
      </c>
      <c r="M5" s="314">
        <v>10</v>
      </c>
      <c r="N5" s="314"/>
      <c r="P5" s="96"/>
      <c r="Q5" s="122"/>
    </row>
    <row r="6" spans="1:17" s="95" customFormat="1" ht="12" customHeight="1">
      <c r="A6" s="471"/>
      <c r="B6" s="315"/>
      <c r="C6" s="97">
        <f>'Implementation Plan'!E6</f>
        <v>2008</v>
      </c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P6" s="96"/>
      <c r="Q6" s="122"/>
    </row>
    <row r="7" spans="1:17" s="259" customFormat="1" ht="18" customHeight="1">
      <c r="A7" s="230" t="str">
        <f>'Implementation Plan'!B7</f>
        <v>Maintain Existing Fixed Route/Fixed Guideway</v>
      </c>
      <c r="B7" s="231"/>
      <c r="C7" s="108">
        <f aca="true" t="shared" si="0" ref="C7:N7">SUM(C8:C58)</f>
        <v>377103.60000000003</v>
      </c>
      <c r="D7" s="108">
        <f t="shared" si="0"/>
        <v>388416.70800000004</v>
      </c>
      <c r="E7" s="108">
        <f t="shared" si="0"/>
        <v>400069.20924</v>
      </c>
      <c r="F7" s="108">
        <f t="shared" si="0"/>
        <v>412071.2855172</v>
      </c>
      <c r="G7" s="108">
        <f t="shared" si="0"/>
        <v>424433.424082716</v>
      </c>
      <c r="H7" s="108">
        <f t="shared" si="0"/>
        <v>437166.42680519744</v>
      </c>
      <c r="I7" s="108">
        <f t="shared" si="0"/>
        <v>450281.4196093534</v>
      </c>
      <c r="J7" s="108">
        <f t="shared" si="0"/>
        <v>463789.86219763407</v>
      </c>
      <c r="K7" s="108">
        <f t="shared" si="0"/>
        <v>477703.558063563</v>
      </c>
      <c r="L7" s="108">
        <f t="shared" si="0"/>
        <v>492034.6648054699</v>
      </c>
      <c r="M7" s="108">
        <f t="shared" si="0"/>
        <v>506795.704749634</v>
      </c>
      <c r="N7" s="108">
        <f t="shared" si="0"/>
        <v>4452762.263070768</v>
      </c>
      <c r="P7" s="265"/>
      <c r="Q7" s="386"/>
    </row>
    <row r="8" spans="1:17" s="89" customFormat="1" ht="12.75" customHeight="1">
      <c r="A8" s="98" t="str">
        <f>'Implementation Plan'!B8</f>
        <v>Route #1 </v>
      </c>
      <c r="B8" s="99" t="str">
        <f>'Implementation Plan'!C8</f>
        <v>Maintain Existing Fixed Route Service</v>
      </c>
      <c r="C8" s="100">
        <f>'Implementation Plan'!E8</f>
        <v>377103.60000000003</v>
      </c>
      <c r="D8" s="100">
        <f>IF('Implementation Plan'!F8="Yes",$C8,0)*((1+$Q$123)^D$5)</f>
        <v>388416.70800000004</v>
      </c>
      <c r="E8" s="100">
        <f>IF('Implementation Plan'!G8="Yes",$C8,0)*((1+$Q$123)^E$5)</f>
        <v>400069.20924</v>
      </c>
      <c r="F8" s="100">
        <f>IF('Implementation Plan'!H8="Yes",$C8,0)*((1+$Q$123)^F$5)</f>
        <v>412071.2855172</v>
      </c>
      <c r="G8" s="100">
        <f>IF('Implementation Plan'!I8="Yes",$C8,0)*((1+$Q$123)^G$5)</f>
        <v>424433.424082716</v>
      </c>
      <c r="H8" s="100">
        <f>IF('Implementation Plan'!J8="Yes",$C8,0)*((1+$Q$123)^H$5)</f>
        <v>437166.42680519744</v>
      </c>
      <c r="I8" s="100">
        <f>IF('Implementation Plan'!K8="Yes",$C8,0)*((1+$Q$123)^I$5)</f>
        <v>450281.4196093534</v>
      </c>
      <c r="J8" s="100">
        <f>IF('Implementation Plan'!L8="Yes",$C8,0)*((1+$Q$123)^J$5)</f>
        <v>463789.86219763407</v>
      </c>
      <c r="K8" s="100">
        <f>IF('Implementation Plan'!M8="Yes",$C8,0)*((1+$Q$123)^K$5)</f>
        <v>477703.558063563</v>
      </c>
      <c r="L8" s="100">
        <f>IF('Implementation Plan'!N8="Yes",$C8,0)*((1+$Q$123)^L$5)</f>
        <v>492034.6648054699</v>
      </c>
      <c r="M8" s="100">
        <f>IF('Implementation Plan'!O8="Yes",$C8,0)*((1+$Q$123)^M$5)</f>
        <v>506795.704749634</v>
      </c>
      <c r="N8" s="101">
        <f aca="true" t="shared" si="1" ref="N8:N13">SUM(D8:M8)</f>
        <v>4452762.263070768</v>
      </c>
      <c r="P8" s="93"/>
      <c r="Q8" s="50"/>
    </row>
    <row r="9" spans="1:17" s="89" customFormat="1" ht="12.75" customHeight="1">
      <c r="A9" s="98" t="str">
        <f>'Implementation Plan'!B9</f>
        <v>Route #2 </v>
      </c>
      <c r="B9" s="99" t="str">
        <f>'Implementation Plan'!C9</f>
        <v>Maintain Existing Fixed Route Service</v>
      </c>
      <c r="C9" s="100">
        <f>'Implementation Plan'!E9</f>
        <v>0</v>
      </c>
      <c r="D9" s="100">
        <f>IF('Implementation Plan'!F9="Yes",$C9,0)*((1+$Q$123)^D$5)</f>
        <v>0</v>
      </c>
      <c r="E9" s="100">
        <f>IF('Implementation Plan'!G9="Yes",$C9,0)*((1+$Q$123)^E$5)</f>
        <v>0</v>
      </c>
      <c r="F9" s="100">
        <f>IF('Implementation Plan'!H9="Yes",$C9,0)*((1+$Q$123)^F$5)</f>
        <v>0</v>
      </c>
      <c r="G9" s="100">
        <f>IF('Implementation Plan'!I9="Yes",$C9,0)*((1+$Q$123)^G$5)</f>
        <v>0</v>
      </c>
      <c r="H9" s="100">
        <f>IF('Implementation Plan'!J9="Yes",$C9,0)*((1+$Q$123)^H$5)</f>
        <v>0</v>
      </c>
      <c r="I9" s="100">
        <f>IF('Implementation Plan'!K9="Yes",$C9,0)*((1+$Q$123)^I$5)</f>
        <v>0</v>
      </c>
      <c r="J9" s="100">
        <f>IF('Implementation Plan'!L9="Yes",$C9,0)*((1+$Q$123)^J$5)</f>
        <v>0</v>
      </c>
      <c r="K9" s="100">
        <f>IF('Implementation Plan'!M9="Yes",$C9,0)*((1+$Q$123)^K$5)</f>
        <v>0</v>
      </c>
      <c r="L9" s="100">
        <f>IF('Implementation Plan'!N9="Yes",$C9,0)*((1+$Q$123)^L$5)</f>
        <v>0</v>
      </c>
      <c r="M9" s="100">
        <f>IF('Implementation Plan'!O9="Yes",$C9,0)*((1+$Q$123)^M$5)</f>
        <v>0</v>
      </c>
      <c r="N9" s="101">
        <f t="shared" si="1"/>
        <v>0</v>
      </c>
      <c r="P9" s="93"/>
      <c r="Q9" s="50"/>
    </row>
    <row r="10" spans="1:17" s="89" customFormat="1" ht="12.75" customHeight="1">
      <c r="A10" s="98" t="str">
        <f>'Implementation Plan'!B10</f>
        <v>Route #3</v>
      </c>
      <c r="B10" s="99" t="str">
        <f>'Implementation Plan'!C10</f>
        <v>Maintain Existing Fixed Route Service</v>
      </c>
      <c r="C10" s="100">
        <f>'Implementation Plan'!E10</f>
        <v>0</v>
      </c>
      <c r="D10" s="100">
        <f>IF('Implementation Plan'!F10="Yes",$C10,0)*((1+$Q$123)^D$5)</f>
        <v>0</v>
      </c>
      <c r="E10" s="100">
        <f>IF('Implementation Plan'!G10="Yes",$C10,0)*((1+$Q$123)^E$5)</f>
        <v>0</v>
      </c>
      <c r="F10" s="100">
        <f>IF('Implementation Plan'!H10="Yes",$C10,0)*((1+$Q$123)^F$5)</f>
        <v>0</v>
      </c>
      <c r="G10" s="100">
        <f>IF('Implementation Plan'!I10="Yes",$C10,0)*((1+$Q$123)^G$5)</f>
        <v>0</v>
      </c>
      <c r="H10" s="100">
        <f>IF('Implementation Plan'!J10="Yes",$C10,0)*((1+$Q$123)^H$5)</f>
        <v>0</v>
      </c>
      <c r="I10" s="100">
        <f>IF('Implementation Plan'!K10="Yes",$C10,0)*((1+$Q$123)^I$5)</f>
        <v>0</v>
      </c>
      <c r="J10" s="100">
        <f>IF('Implementation Plan'!L10="Yes",$C10,0)*((1+$Q$123)^J$5)</f>
        <v>0</v>
      </c>
      <c r="K10" s="100">
        <f>IF('Implementation Plan'!M10="Yes",$C10,0)*((1+$Q$123)^K$5)</f>
        <v>0</v>
      </c>
      <c r="L10" s="100">
        <f>IF('Implementation Plan'!N10="Yes",$C10,0)*((1+$Q$123)^L$5)</f>
        <v>0</v>
      </c>
      <c r="M10" s="100">
        <f>IF('Implementation Plan'!O10="Yes",$C10,0)*((1+$Q$123)^M$5)</f>
        <v>0</v>
      </c>
      <c r="N10" s="101">
        <f t="shared" si="1"/>
        <v>0</v>
      </c>
      <c r="P10" s="93"/>
      <c r="Q10" s="50"/>
    </row>
    <row r="11" spans="1:17" s="89" customFormat="1" ht="12.75" customHeight="1">
      <c r="A11" s="98" t="str">
        <f>'Implementation Plan'!B11</f>
        <v>Route #4</v>
      </c>
      <c r="B11" s="99" t="str">
        <f>'Implementation Plan'!C11</f>
        <v>Maintain Existing Fixed Route Service</v>
      </c>
      <c r="C11" s="100">
        <f>'Implementation Plan'!E11</f>
        <v>0</v>
      </c>
      <c r="D11" s="100">
        <f>IF('Implementation Plan'!F11="Yes",$C11,0)*((1+$Q$123)^D$5)</f>
        <v>0</v>
      </c>
      <c r="E11" s="100">
        <f>IF('Implementation Plan'!G11="Yes",$C11,0)*((1+$Q$123)^E$5)</f>
        <v>0</v>
      </c>
      <c r="F11" s="100">
        <f>IF('Implementation Plan'!H11="Yes",$C11,0)*((1+$Q$123)^F$5)</f>
        <v>0</v>
      </c>
      <c r="G11" s="100">
        <f>IF('Implementation Plan'!I11="Yes",$C11,0)*((1+$Q$123)^G$5)</f>
        <v>0</v>
      </c>
      <c r="H11" s="100">
        <f>IF('Implementation Plan'!J11="Yes",$C11,0)*((1+$Q$123)^H$5)</f>
        <v>0</v>
      </c>
      <c r="I11" s="100">
        <f>IF('Implementation Plan'!K11="Yes",$C11,0)*((1+$Q$123)^I$5)</f>
        <v>0</v>
      </c>
      <c r="J11" s="100">
        <f>IF('Implementation Plan'!L11="Yes",$C11,0)*((1+$Q$123)^J$5)</f>
        <v>0</v>
      </c>
      <c r="K11" s="100">
        <f>IF('Implementation Plan'!M11="Yes",$C11,0)*((1+$Q$123)^K$5)</f>
        <v>0</v>
      </c>
      <c r="L11" s="100">
        <f>IF('Implementation Plan'!N11="Yes",$C11,0)*((1+$Q$123)^L$5)</f>
        <v>0</v>
      </c>
      <c r="M11" s="100">
        <f>IF('Implementation Plan'!O11="Yes",$C11,0)*((1+$Q$123)^M$5)</f>
        <v>0</v>
      </c>
      <c r="N11" s="101">
        <f t="shared" si="1"/>
        <v>0</v>
      </c>
      <c r="P11" s="93"/>
      <c r="Q11" s="50"/>
    </row>
    <row r="12" spans="1:17" s="89" customFormat="1" ht="12.75" customHeight="1">
      <c r="A12" s="98" t="str">
        <f>'Implementation Plan'!B12</f>
        <v>Route #5</v>
      </c>
      <c r="B12" s="99" t="str">
        <f>'Implementation Plan'!C12</f>
        <v>Maintain Existing Fixed Route Service</v>
      </c>
      <c r="C12" s="100">
        <f>'Implementation Plan'!E12</f>
        <v>0</v>
      </c>
      <c r="D12" s="100">
        <f>IF('Implementation Plan'!F12="Yes",$C12,0)*((1+$Q$123)^D$5)</f>
        <v>0</v>
      </c>
      <c r="E12" s="100">
        <f>IF('Implementation Plan'!G12="Yes",$C12,0)*((1+$Q$123)^E$5)</f>
        <v>0</v>
      </c>
      <c r="F12" s="100">
        <f>IF('Implementation Plan'!H12="Yes",$C12,0)*((1+$Q$123)^F$5)</f>
        <v>0</v>
      </c>
      <c r="G12" s="100">
        <f>IF('Implementation Plan'!I12="Yes",$C12,0)*((1+$Q$123)^G$5)</f>
        <v>0</v>
      </c>
      <c r="H12" s="100">
        <f>IF('Implementation Plan'!J12="Yes",$C12,0)*((1+$Q$123)^H$5)</f>
        <v>0</v>
      </c>
      <c r="I12" s="100">
        <f>IF('Implementation Plan'!K12="Yes",$C12,0)*((1+$Q$123)^I$5)</f>
        <v>0</v>
      </c>
      <c r="J12" s="100">
        <f>IF('Implementation Plan'!L12="Yes",$C12,0)*((1+$Q$123)^J$5)</f>
        <v>0</v>
      </c>
      <c r="K12" s="100">
        <f>IF('Implementation Plan'!M12="Yes",$C12,0)*((1+$Q$123)^K$5)</f>
        <v>0</v>
      </c>
      <c r="L12" s="100">
        <f>IF('Implementation Plan'!N12="Yes",$C12,0)*((1+$Q$123)^L$5)</f>
        <v>0</v>
      </c>
      <c r="M12" s="100">
        <f>IF('Implementation Plan'!O12="Yes",$C12,0)*((1+$Q$123)^M$5)</f>
        <v>0</v>
      </c>
      <c r="N12" s="101">
        <f t="shared" si="1"/>
        <v>0</v>
      </c>
      <c r="P12" s="93"/>
      <c r="Q12" s="50"/>
    </row>
    <row r="13" spans="1:17" s="89" customFormat="1" ht="12.75" customHeight="1">
      <c r="A13" s="98" t="str">
        <f>'Implementation Plan'!B13</f>
        <v>Route #6</v>
      </c>
      <c r="B13" s="99" t="str">
        <f>'Implementation Plan'!C13</f>
        <v>Maintain Existing Fixed Route Service</v>
      </c>
      <c r="C13" s="100">
        <f>'Implementation Plan'!E13</f>
        <v>0</v>
      </c>
      <c r="D13" s="100">
        <f>IF('Implementation Plan'!F13="Yes",$C13,0)*((1+$Q$123)^D$5)</f>
        <v>0</v>
      </c>
      <c r="E13" s="100">
        <f>IF('Implementation Plan'!G13="Yes",$C13,0)*((1+$Q$123)^E$5)</f>
        <v>0</v>
      </c>
      <c r="F13" s="100">
        <f>IF('Implementation Plan'!H13="Yes",$C13,0)*((1+$Q$123)^F$5)</f>
        <v>0</v>
      </c>
      <c r="G13" s="100">
        <f>IF('Implementation Plan'!I13="Yes",$C13,0)*((1+$Q$123)^G$5)</f>
        <v>0</v>
      </c>
      <c r="H13" s="100">
        <f>IF('Implementation Plan'!J13="Yes",$C13,0)*((1+$Q$123)^H$5)</f>
        <v>0</v>
      </c>
      <c r="I13" s="100">
        <f>IF('Implementation Plan'!K13="Yes",$C13,0)*((1+$Q$123)^I$5)</f>
        <v>0</v>
      </c>
      <c r="J13" s="100">
        <f>IF('Implementation Plan'!L13="Yes",$C13,0)*((1+$Q$123)^J$5)</f>
        <v>0</v>
      </c>
      <c r="K13" s="100">
        <f>IF('Implementation Plan'!M13="Yes",$C13,0)*((1+$Q$123)^K$5)</f>
        <v>0</v>
      </c>
      <c r="L13" s="100">
        <f>IF('Implementation Plan'!N13="Yes",$C13,0)*((1+$Q$123)^L$5)</f>
        <v>0</v>
      </c>
      <c r="M13" s="100">
        <f>IF('Implementation Plan'!O13="Yes",$C13,0)*((1+$Q$123)^M$5)</f>
        <v>0</v>
      </c>
      <c r="N13" s="101">
        <f t="shared" si="1"/>
        <v>0</v>
      </c>
      <c r="P13" s="93"/>
      <c r="Q13" s="50"/>
    </row>
    <row r="14" spans="1:17" s="89" customFormat="1" ht="12.75" customHeight="1">
      <c r="A14" s="98" t="str">
        <f>'Implementation Plan'!B14</f>
        <v>Route #7</v>
      </c>
      <c r="B14" s="99" t="str">
        <f>'Implementation Plan'!C14</f>
        <v>Maintain Existing Fixed Route Service</v>
      </c>
      <c r="C14" s="100">
        <f>'Implementation Plan'!E14</f>
        <v>0</v>
      </c>
      <c r="D14" s="100">
        <f>IF('Implementation Plan'!F14="Yes",$C14,0)*((1+$Q$123)^D$5)</f>
        <v>0</v>
      </c>
      <c r="E14" s="100">
        <f>IF('Implementation Plan'!G14="Yes",$C14,0)*((1+$Q$123)^E$5)</f>
        <v>0</v>
      </c>
      <c r="F14" s="100">
        <f>IF('Implementation Plan'!H14="Yes",$C14,0)*((1+$Q$123)^F$5)</f>
        <v>0</v>
      </c>
      <c r="G14" s="100">
        <f>IF('Implementation Plan'!I14="Yes",$C14,0)*((1+$Q$123)^G$5)</f>
        <v>0</v>
      </c>
      <c r="H14" s="100">
        <f>IF('Implementation Plan'!J14="Yes",$C14,0)*((1+$Q$123)^H$5)</f>
        <v>0</v>
      </c>
      <c r="I14" s="100">
        <f>IF('Implementation Plan'!K14="Yes",$C14,0)*((1+$Q$123)^I$5)</f>
        <v>0</v>
      </c>
      <c r="J14" s="100">
        <f>IF('Implementation Plan'!L14="Yes",$C14,0)*((1+$Q$123)^J$5)</f>
        <v>0</v>
      </c>
      <c r="K14" s="100">
        <f>IF('Implementation Plan'!M14="Yes",$C14,0)*((1+$Q$123)^K$5)</f>
        <v>0</v>
      </c>
      <c r="L14" s="100">
        <f>IF('Implementation Plan'!N14="Yes",$C14,0)*((1+$Q$123)^L$5)</f>
        <v>0</v>
      </c>
      <c r="M14" s="100">
        <f>IF('Implementation Plan'!O14="Yes",$C14,0)*((1+$Q$123)^M$5)</f>
        <v>0</v>
      </c>
      <c r="N14" s="101">
        <f aca="true" t="shared" si="2" ref="N14:N56">SUM(D14:M14)</f>
        <v>0</v>
      </c>
      <c r="P14" s="93"/>
      <c r="Q14" s="50"/>
    </row>
    <row r="15" spans="1:17" s="89" customFormat="1" ht="12.75" customHeight="1">
      <c r="A15" s="98" t="str">
        <f>'Implementation Plan'!B15</f>
        <v>Route #8</v>
      </c>
      <c r="B15" s="99" t="str">
        <f>'Implementation Plan'!C15</f>
        <v>Maintain Existing Fixed Route Service</v>
      </c>
      <c r="C15" s="100">
        <f>'Implementation Plan'!E15</f>
        <v>0</v>
      </c>
      <c r="D15" s="100">
        <f>IF('Implementation Plan'!F15="Yes",$C15,0)*((1+$Q$123)^D$5)</f>
        <v>0</v>
      </c>
      <c r="E15" s="100">
        <f>IF('Implementation Plan'!G15="Yes",$C15,0)*((1+$Q$123)^E$5)</f>
        <v>0</v>
      </c>
      <c r="F15" s="100">
        <f>IF('Implementation Plan'!H15="Yes",$C15,0)*((1+$Q$123)^F$5)</f>
        <v>0</v>
      </c>
      <c r="G15" s="100">
        <f>IF('Implementation Plan'!I15="Yes",$C15,0)*((1+$Q$123)^G$5)</f>
        <v>0</v>
      </c>
      <c r="H15" s="100">
        <f>IF('Implementation Plan'!J15="Yes",$C15,0)*((1+$Q$123)^H$5)</f>
        <v>0</v>
      </c>
      <c r="I15" s="100">
        <f>IF('Implementation Plan'!K15="Yes",$C15,0)*((1+$Q$123)^I$5)</f>
        <v>0</v>
      </c>
      <c r="J15" s="100">
        <f>IF('Implementation Plan'!L15="Yes",$C15,0)*((1+$Q$123)^J$5)</f>
        <v>0</v>
      </c>
      <c r="K15" s="100">
        <f>IF('Implementation Plan'!M15="Yes",$C15,0)*((1+$Q$123)^K$5)</f>
        <v>0</v>
      </c>
      <c r="L15" s="100">
        <f>IF('Implementation Plan'!N15="Yes",$C15,0)*((1+$Q$123)^L$5)</f>
        <v>0</v>
      </c>
      <c r="M15" s="100">
        <f>IF('Implementation Plan'!O15="Yes",$C15,0)*((1+$Q$123)^M$5)</f>
        <v>0</v>
      </c>
      <c r="N15" s="101">
        <f t="shared" si="2"/>
        <v>0</v>
      </c>
      <c r="P15" s="93"/>
      <c r="Q15" s="50"/>
    </row>
    <row r="16" spans="1:17" s="89" customFormat="1" ht="12.75" customHeight="1">
      <c r="A16" s="98" t="str">
        <f>'Implementation Plan'!B16</f>
        <v>Route #9</v>
      </c>
      <c r="B16" s="99" t="str">
        <f>'Implementation Plan'!C16</f>
        <v>Maintain Existing Fixed Route Service</v>
      </c>
      <c r="C16" s="100">
        <f>'Implementation Plan'!E16</f>
        <v>0</v>
      </c>
      <c r="D16" s="100">
        <f>IF('Implementation Plan'!F16="Yes",$C16,0)*((1+$Q$123)^D$5)</f>
        <v>0</v>
      </c>
      <c r="E16" s="100">
        <f>IF('Implementation Plan'!G16="Yes",$C16,0)*((1+$Q$123)^E$5)</f>
        <v>0</v>
      </c>
      <c r="F16" s="100">
        <f>IF('Implementation Plan'!H16="Yes",$C16,0)*((1+$Q$123)^F$5)</f>
        <v>0</v>
      </c>
      <c r="G16" s="100">
        <f>IF('Implementation Plan'!I16="Yes",$C16,0)*((1+$Q$123)^G$5)</f>
        <v>0</v>
      </c>
      <c r="H16" s="100">
        <f>IF('Implementation Plan'!J16="Yes",$C16,0)*((1+$Q$123)^H$5)</f>
        <v>0</v>
      </c>
      <c r="I16" s="100">
        <f>IF('Implementation Plan'!K16="Yes",$C16,0)*((1+$Q$123)^I$5)</f>
        <v>0</v>
      </c>
      <c r="J16" s="100">
        <f>IF('Implementation Plan'!L16="Yes",$C16,0)*((1+$Q$123)^J$5)</f>
        <v>0</v>
      </c>
      <c r="K16" s="100">
        <f>IF('Implementation Plan'!M16="Yes",$C16,0)*((1+$Q$123)^K$5)</f>
        <v>0</v>
      </c>
      <c r="L16" s="100">
        <f>IF('Implementation Plan'!N16="Yes",$C16,0)*((1+$Q$123)^L$5)</f>
        <v>0</v>
      </c>
      <c r="M16" s="100">
        <f>IF('Implementation Plan'!O16="Yes",$C16,0)*((1+$Q$123)^M$5)</f>
        <v>0</v>
      </c>
      <c r="N16" s="101">
        <f t="shared" si="2"/>
        <v>0</v>
      </c>
      <c r="P16" s="93"/>
      <c r="Q16" s="50"/>
    </row>
    <row r="17" spans="1:17" s="89" customFormat="1" ht="12.75" customHeight="1">
      <c r="A17" s="98" t="str">
        <f>'Implementation Plan'!B17</f>
        <v>Route #10</v>
      </c>
      <c r="B17" s="99" t="str">
        <f>'Implementation Plan'!C17</f>
        <v>Maintain Existing Fixed Route Service</v>
      </c>
      <c r="C17" s="100">
        <f>'Implementation Plan'!E17</f>
        <v>0</v>
      </c>
      <c r="D17" s="100">
        <f>IF('Implementation Plan'!F17="Yes",$C17,0)*((1+$Q$123)^D$5)</f>
        <v>0</v>
      </c>
      <c r="E17" s="100">
        <f>IF('Implementation Plan'!G17="Yes",$C17,0)*((1+$Q$123)^E$5)</f>
        <v>0</v>
      </c>
      <c r="F17" s="100">
        <f>IF('Implementation Plan'!H17="Yes",$C17,0)*((1+$Q$123)^F$5)</f>
        <v>0</v>
      </c>
      <c r="G17" s="100">
        <f>IF('Implementation Plan'!I17="Yes",$C17,0)*((1+$Q$123)^G$5)</f>
        <v>0</v>
      </c>
      <c r="H17" s="100">
        <f>IF('Implementation Plan'!J17="Yes",$C17,0)*((1+$Q$123)^H$5)</f>
        <v>0</v>
      </c>
      <c r="I17" s="100">
        <f>IF('Implementation Plan'!K17="Yes",$C17,0)*((1+$Q$123)^I$5)</f>
        <v>0</v>
      </c>
      <c r="J17" s="100">
        <f>IF('Implementation Plan'!L17="Yes",$C17,0)*((1+$Q$123)^J$5)</f>
        <v>0</v>
      </c>
      <c r="K17" s="100">
        <f>IF('Implementation Plan'!M17="Yes",$C17,0)*((1+$Q$123)^K$5)</f>
        <v>0</v>
      </c>
      <c r="L17" s="100">
        <f>IF('Implementation Plan'!N17="Yes",$C17,0)*((1+$Q$123)^L$5)</f>
        <v>0</v>
      </c>
      <c r="M17" s="100">
        <f>IF('Implementation Plan'!O17="Yes",$C17,0)*((1+$Q$123)^M$5)</f>
        <v>0</v>
      </c>
      <c r="N17" s="101">
        <f t="shared" si="2"/>
        <v>0</v>
      </c>
      <c r="P17" s="93"/>
      <c r="Q17" s="50"/>
    </row>
    <row r="18" spans="1:17" s="89" customFormat="1" ht="12.75" customHeight="1">
      <c r="A18" s="98" t="str">
        <f>'Implementation Plan'!B18</f>
        <v>Route #11</v>
      </c>
      <c r="B18" s="99" t="str">
        <f>'Implementation Plan'!C18</f>
        <v>Maintain Existing Fixed Route Service</v>
      </c>
      <c r="C18" s="100">
        <f>'Implementation Plan'!E18</f>
        <v>0</v>
      </c>
      <c r="D18" s="100">
        <f>IF('Implementation Plan'!F18="Yes",$C18,0)*((1+$Q$123)^D$5)</f>
        <v>0</v>
      </c>
      <c r="E18" s="100">
        <f>IF('Implementation Plan'!G18="Yes",$C18,0)*((1+$Q$123)^E$5)</f>
        <v>0</v>
      </c>
      <c r="F18" s="100">
        <f>IF('Implementation Plan'!H18="Yes",$C18,0)*((1+$Q$123)^F$5)</f>
        <v>0</v>
      </c>
      <c r="G18" s="100">
        <f>IF('Implementation Plan'!I18="Yes",$C18,0)*((1+$Q$123)^G$5)</f>
        <v>0</v>
      </c>
      <c r="H18" s="100">
        <f>IF('Implementation Plan'!J18="Yes",$C18,0)*((1+$Q$123)^H$5)</f>
        <v>0</v>
      </c>
      <c r="I18" s="100">
        <f>IF('Implementation Plan'!K18="Yes",$C18,0)*((1+$Q$123)^I$5)</f>
        <v>0</v>
      </c>
      <c r="J18" s="100">
        <f>IF('Implementation Plan'!L18="Yes",$C18,0)*((1+$Q$123)^J$5)</f>
        <v>0</v>
      </c>
      <c r="K18" s="100">
        <f>IF('Implementation Plan'!M18="Yes",$C18,0)*((1+$Q$123)^K$5)</f>
        <v>0</v>
      </c>
      <c r="L18" s="100">
        <f>IF('Implementation Plan'!N18="Yes",$C18,0)*((1+$Q$123)^L$5)</f>
        <v>0</v>
      </c>
      <c r="M18" s="100">
        <f>IF('Implementation Plan'!O18="Yes",$C18,0)*((1+$Q$123)^M$5)</f>
        <v>0</v>
      </c>
      <c r="N18" s="101">
        <f t="shared" si="2"/>
        <v>0</v>
      </c>
      <c r="P18" s="93"/>
      <c r="Q18" s="50"/>
    </row>
    <row r="19" spans="1:17" s="89" customFormat="1" ht="12.75" customHeight="1">
      <c r="A19" s="98" t="str">
        <f>'Implementation Plan'!B19</f>
        <v>Route #12</v>
      </c>
      <c r="B19" s="99" t="str">
        <f>'Implementation Plan'!C19</f>
        <v>Maintain Existing Fixed Route Service</v>
      </c>
      <c r="C19" s="100">
        <f>'Implementation Plan'!E19</f>
        <v>0</v>
      </c>
      <c r="D19" s="100">
        <f>IF('Implementation Plan'!F19="Yes",$C19,0)*((1+$Q$123)^D$5)</f>
        <v>0</v>
      </c>
      <c r="E19" s="100">
        <f>IF('Implementation Plan'!G19="Yes",$C19,0)*((1+$Q$123)^E$5)</f>
        <v>0</v>
      </c>
      <c r="F19" s="100">
        <f>IF('Implementation Plan'!H19="Yes",$C19,0)*((1+$Q$123)^F$5)</f>
        <v>0</v>
      </c>
      <c r="G19" s="100">
        <f>IF('Implementation Plan'!I19="Yes",$C19,0)*((1+$Q$123)^G$5)</f>
        <v>0</v>
      </c>
      <c r="H19" s="100">
        <f>IF('Implementation Plan'!J19="Yes",$C19,0)*((1+$Q$123)^H$5)</f>
        <v>0</v>
      </c>
      <c r="I19" s="100">
        <f>IF('Implementation Plan'!K19="Yes",$C19,0)*((1+$Q$123)^I$5)</f>
        <v>0</v>
      </c>
      <c r="J19" s="100">
        <f>IF('Implementation Plan'!L19="Yes",$C19,0)*((1+$Q$123)^J$5)</f>
        <v>0</v>
      </c>
      <c r="K19" s="100">
        <f>IF('Implementation Plan'!M19="Yes",$C19,0)*((1+$Q$123)^K$5)</f>
        <v>0</v>
      </c>
      <c r="L19" s="100">
        <f>IF('Implementation Plan'!N19="Yes",$C19,0)*((1+$Q$123)^L$5)</f>
        <v>0</v>
      </c>
      <c r="M19" s="100">
        <f>IF('Implementation Plan'!O19="Yes",$C19,0)*((1+$Q$123)^M$5)</f>
        <v>0</v>
      </c>
      <c r="N19" s="101">
        <f t="shared" si="2"/>
        <v>0</v>
      </c>
      <c r="P19" s="93"/>
      <c r="Q19" s="50"/>
    </row>
    <row r="20" spans="1:17" s="89" customFormat="1" ht="12.75" customHeight="1">
      <c r="A20" s="98" t="str">
        <f>'Implementation Plan'!B20</f>
        <v>Route #13</v>
      </c>
      <c r="B20" s="99" t="str">
        <f>'Implementation Plan'!C20</f>
        <v>Maintain Existing Fixed Route Service</v>
      </c>
      <c r="C20" s="100">
        <f>'Implementation Plan'!E20</f>
        <v>0</v>
      </c>
      <c r="D20" s="100">
        <f>IF('Implementation Plan'!F20="Yes",$C20,0)*((1+$Q$123)^D$5)</f>
        <v>0</v>
      </c>
      <c r="E20" s="100">
        <f>IF('Implementation Plan'!G20="Yes",$C20,0)*((1+$Q$123)^E$5)</f>
        <v>0</v>
      </c>
      <c r="F20" s="100">
        <f>IF('Implementation Plan'!H20="Yes",$C20,0)*((1+$Q$123)^F$5)</f>
        <v>0</v>
      </c>
      <c r="G20" s="100">
        <f>IF('Implementation Plan'!I20="Yes",$C20,0)*((1+$Q$123)^G$5)</f>
        <v>0</v>
      </c>
      <c r="H20" s="100">
        <f>IF('Implementation Plan'!J20="Yes",$C20,0)*((1+$Q$123)^H$5)</f>
        <v>0</v>
      </c>
      <c r="I20" s="100">
        <f>IF('Implementation Plan'!K20="Yes",$C20,0)*((1+$Q$123)^I$5)</f>
        <v>0</v>
      </c>
      <c r="J20" s="100">
        <f>IF('Implementation Plan'!L20="Yes",$C20,0)*((1+$Q$123)^J$5)</f>
        <v>0</v>
      </c>
      <c r="K20" s="100">
        <f>IF('Implementation Plan'!M20="Yes",$C20,0)*((1+$Q$123)^K$5)</f>
        <v>0</v>
      </c>
      <c r="L20" s="100">
        <f>IF('Implementation Plan'!N20="Yes",$C20,0)*((1+$Q$123)^L$5)</f>
        <v>0</v>
      </c>
      <c r="M20" s="100">
        <f>IF('Implementation Plan'!O20="Yes",$C20,0)*((1+$Q$123)^M$5)</f>
        <v>0</v>
      </c>
      <c r="N20" s="101">
        <f t="shared" si="2"/>
        <v>0</v>
      </c>
      <c r="P20" s="93"/>
      <c r="Q20" s="50"/>
    </row>
    <row r="21" spans="1:17" s="89" customFormat="1" ht="12.75" customHeight="1">
      <c r="A21" s="98" t="str">
        <f>'Implementation Plan'!B21</f>
        <v>Route #14</v>
      </c>
      <c r="B21" s="99" t="str">
        <f>'Implementation Plan'!C21</f>
        <v>Maintain Existing Fixed Route Service</v>
      </c>
      <c r="C21" s="100">
        <f>'Implementation Plan'!E21</f>
        <v>0</v>
      </c>
      <c r="D21" s="100">
        <f>IF('Implementation Plan'!F21="Yes",$C21,0)*((1+$Q$123)^D$5)</f>
        <v>0</v>
      </c>
      <c r="E21" s="100">
        <f>IF('Implementation Plan'!G21="Yes",$C21,0)*((1+$Q$123)^E$5)</f>
        <v>0</v>
      </c>
      <c r="F21" s="100">
        <f>IF('Implementation Plan'!H21="Yes",$C21,0)*((1+$Q$123)^F$5)</f>
        <v>0</v>
      </c>
      <c r="G21" s="100">
        <f>IF('Implementation Plan'!I21="Yes",$C21,0)*((1+$Q$123)^G$5)</f>
        <v>0</v>
      </c>
      <c r="H21" s="100">
        <f>IF('Implementation Plan'!J21="Yes",$C21,0)*((1+$Q$123)^H$5)</f>
        <v>0</v>
      </c>
      <c r="I21" s="100">
        <f>IF('Implementation Plan'!K21="Yes",$C21,0)*((1+$Q$123)^I$5)</f>
        <v>0</v>
      </c>
      <c r="J21" s="100">
        <f>IF('Implementation Plan'!L21="Yes",$C21,0)*((1+$Q$123)^J$5)</f>
        <v>0</v>
      </c>
      <c r="K21" s="100">
        <f>IF('Implementation Plan'!M21="Yes",$C21,0)*((1+$Q$123)^K$5)</f>
        <v>0</v>
      </c>
      <c r="L21" s="100">
        <f>IF('Implementation Plan'!N21="Yes",$C21,0)*((1+$Q$123)^L$5)</f>
        <v>0</v>
      </c>
      <c r="M21" s="100">
        <f>IF('Implementation Plan'!O21="Yes",$C21,0)*((1+$Q$123)^M$5)</f>
        <v>0</v>
      </c>
      <c r="N21" s="101">
        <f t="shared" si="2"/>
        <v>0</v>
      </c>
      <c r="P21" s="93"/>
      <c r="Q21" s="50"/>
    </row>
    <row r="22" spans="1:17" s="89" customFormat="1" ht="12.75" customHeight="1">
      <c r="A22" s="98" t="str">
        <f>'Implementation Plan'!B22</f>
        <v>Route #15</v>
      </c>
      <c r="B22" s="99" t="str">
        <f>'Implementation Plan'!C22</f>
        <v>Maintain Existing Fixed Route Service</v>
      </c>
      <c r="C22" s="100">
        <f>'Implementation Plan'!E22</f>
        <v>0</v>
      </c>
      <c r="D22" s="100">
        <f>IF('Implementation Plan'!F22="Yes",$C22,0)*((1+$Q$123)^D$5)</f>
        <v>0</v>
      </c>
      <c r="E22" s="100">
        <f>IF('Implementation Plan'!G22="Yes",$C22,0)*((1+$Q$123)^E$5)</f>
        <v>0</v>
      </c>
      <c r="F22" s="100">
        <f>IF('Implementation Plan'!H22="Yes",$C22,0)*((1+$Q$123)^F$5)</f>
        <v>0</v>
      </c>
      <c r="G22" s="100">
        <f>IF('Implementation Plan'!I22="Yes",$C22,0)*((1+$Q$123)^G$5)</f>
        <v>0</v>
      </c>
      <c r="H22" s="100">
        <f>IF('Implementation Plan'!J22="Yes",$C22,0)*((1+$Q$123)^H$5)</f>
        <v>0</v>
      </c>
      <c r="I22" s="100">
        <f>IF('Implementation Plan'!K22="Yes",$C22,0)*((1+$Q$123)^I$5)</f>
        <v>0</v>
      </c>
      <c r="J22" s="100">
        <f>IF('Implementation Plan'!L22="Yes",$C22,0)*((1+$Q$123)^J$5)</f>
        <v>0</v>
      </c>
      <c r="K22" s="100">
        <f>IF('Implementation Plan'!M22="Yes",$C22,0)*((1+$Q$123)^K$5)</f>
        <v>0</v>
      </c>
      <c r="L22" s="100">
        <f>IF('Implementation Plan'!N22="Yes",$C22,0)*((1+$Q$123)^L$5)</f>
        <v>0</v>
      </c>
      <c r="M22" s="100">
        <f>IF('Implementation Plan'!O22="Yes",$C22,0)*((1+$Q$123)^M$5)</f>
        <v>0</v>
      </c>
      <c r="N22" s="101">
        <f t="shared" si="2"/>
        <v>0</v>
      </c>
      <c r="P22" s="93"/>
      <c r="Q22" s="50"/>
    </row>
    <row r="23" spans="1:17" s="89" customFormat="1" ht="12.75" customHeight="1">
      <c r="A23" s="98" t="str">
        <f>'Implementation Plan'!B23</f>
        <v>Route #16</v>
      </c>
      <c r="B23" s="99" t="str">
        <f>'Implementation Plan'!C23</f>
        <v>Maintain Existing Fixed Route Service</v>
      </c>
      <c r="C23" s="100">
        <f>'Implementation Plan'!E23</f>
        <v>0</v>
      </c>
      <c r="D23" s="100">
        <f>IF('Implementation Plan'!F23="Yes",$C23,0)*((1+$Q$123)^D$5)</f>
        <v>0</v>
      </c>
      <c r="E23" s="100">
        <f>IF('Implementation Plan'!G23="Yes",$C23,0)*((1+$Q$123)^E$5)</f>
        <v>0</v>
      </c>
      <c r="F23" s="100">
        <f>IF('Implementation Plan'!H23="Yes",$C23,0)*((1+$Q$123)^F$5)</f>
        <v>0</v>
      </c>
      <c r="G23" s="100">
        <f>IF('Implementation Plan'!I23="Yes",$C23,0)*((1+$Q$123)^G$5)</f>
        <v>0</v>
      </c>
      <c r="H23" s="100">
        <f>IF('Implementation Plan'!J23="Yes",$C23,0)*((1+$Q$123)^H$5)</f>
        <v>0</v>
      </c>
      <c r="I23" s="100">
        <f>IF('Implementation Plan'!K23="Yes",$C23,0)*((1+$Q$123)^I$5)</f>
        <v>0</v>
      </c>
      <c r="J23" s="100">
        <f>IF('Implementation Plan'!L23="Yes",$C23,0)*((1+$Q$123)^J$5)</f>
        <v>0</v>
      </c>
      <c r="K23" s="100">
        <f>IF('Implementation Plan'!M23="Yes",$C23,0)*((1+$Q$123)^K$5)</f>
        <v>0</v>
      </c>
      <c r="L23" s="100">
        <f>IF('Implementation Plan'!N23="Yes",$C23,0)*((1+$Q$123)^L$5)</f>
        <v>0</v>
      </c>
      <c r="M23" s="100">
        <f>IF('Implementation Plan'!O23="Yes",$C23,0)*((1+$Q$123)^M$5)</f>
        <v>0</v>
      </c>
      <c r="N23" s="101">
        <f t="shared" si="2"/>
        <v>0</v>
      </c>
      <c r="P23" s="93"/>
      <c r="Q23" s="50"/>
    </row>
    <row r="24" spans="1:17" s="89" customFormat="1" ht="12.75" customHeight="1">
      <c r="A24" s="98" t="str">
        <f>'Implementation Plan'!B24</f>
        <v>Route #17</v>
      </c>
      <c r="B24" s="99" t="str">
        <f>'Implementation Plan'!C24</f>
        <v>Maintain Existing Fixed Route Service</v>
      </c>
      <c r="C24" s="100">
        <f>'Implementation Plan'!E24</f>
        <v>0</v>
      </c>
      <c r="D24" s="100">
        <f>IF('Implementation Plan'!F24="Yes",$C24,0)*((1+$Q$123)^D$5)</f>
        <v>0</v>
      </c>
      <c r="E24" s="100">
        <f>IF('Implementation Plan'!G24="Yes",$C24,0)*((1+$Q$123)^E$5)</f>
        <v>0</v>
      </c>
      <c r="F24" s="100">
        <f>IF('Implementation Plan'!H24="Yes",$C24,0)*((1+$Q$123)^F$5)</f>
        <v>0</v>
      </c>
      <c r="G24" s="100">
        <f>IF('Implementation Plan'!I24="Yes",$C24,0)*((1+$Q$123)^G$5)</f>
        <v>0</v>
      </c>
      <c r="H24" s="100">
        <f>IF('Implementation Plan'!J24="Yes",$C24,0)*((1+$Q$123)^H$5)</f>
        <v>0</v>
      </c>
      <c r="I24" s="100">
        <f>IF('Implementation Plan'!K24="Yes",$C24,0)*((1+$Q$123)^I$5)</f>
        <v>0</v>
      </c>
      <c r="J24" s="100">
        <f>IF('Implementation Plan'!L24="Yes",$C24,0)*((1+$Q$123)^J$5)</f>
        <v>0</v>
      </c>
      <c r="K24" s="100">
        <f>IF('Implementation Plan'!M24="Yes",$C24,0)*((1+$Q$123)^K$5)</f>
        <v>0</v>
      </c>
      <c r="L24" s="100">
        <f>IF('Implementation Plan'!N24="Yes",$C24,0)*((1+$Q$123)^L$5)</f>
        <v>0</v>
      </c>
      <c r="M24" s="100">
        <f>IF('Implementation Plan'!O24="Yes",$C24,0)*((1+$Q$123)^M$5)</f>
        <v>0</v>
      </c>
      <c r="N24" s="101">
        <f t="shared" si="2"/>
        <v>0</v>
      </c>
      <c r="P24" s="93"/>
      <c r="Q24" s="50"/>
    </row>
    <row r="25" spans="1:17" s="89" customFormat="1" ht="12.75" customHeight="1">
      <c r="A25" s="98" t="str">
        <f>'Implementation Plan'!B25</f>
        <v>Route #18</v>
      </c>
      <c r="B25" s="99" t="str">
        <f>'Implementation Plan'!C25</f>
        <v>Maintain Existing Fixed Route Service</v>
      </c>
      <c r="C25" s="100">
        <f>'Implementation Plan'!E25</f>
        <v>0</v>
      </c>
      <c r="D25" s="100">
        <f>IF('Implementation Plan'!F25="Yes",$C25,0)*((1+$Q$123)^D$5)</f>
        <v>0</v>
      </c>
      <c r="E25" s="100">
        <f>IF('Implementation Plan'!G25="Yes",$C25,0)*((1+$Q$123)^E$5)</f>
        <v>0</v>
      </c>
      <c r="F25" s="100">
        <f>IF('Implementation Plan'!H25="Yes",$C25,0)*((1+$Q$123)^F$5)</f>
        <v>0</v>
      </c>
      <c r="G25" s="100">
        <f>IF('Implementation Plan'!I25="Yes",$C25,0)*((1+$Q$123)^G$5)</f>
        <v>0</v>
      </c>
      <c r="H25" s="100">
        <f>IF('Implementation Plan'!J25="Yes",$C25,0)*((1+$Q$123)^H$5)</f>
        <v>0</v>
      </c>
      <c r="I25" s="100">
        <f>IF('Implementation Plan'!K25="Yes",$C25,0)*((1+$Q$123)^I$5)</f>
        <v>0</v>
      </c>
      <c r="J25" s="100">
        <f>IF('Implementation Plan'!L25="Yes",$C25,0)*((1+$Q$123)^J$5)</f>
        <v>0</v>
      </c>
      <c r="K25" s="100">
        <f>IF('Implementation Plan'!M25="Yes",$C25,0)*((1+$Q$123)^K$5)</f>
        <v>0</v>
      </c>
      <c r="L25" s="100">
        <f>IF('Implementation Plan'!N25="Yes",$C25,0)*((1+$Q$123)^L$5)</f>
        <v>0</v>
      </c>
      <c r="M25" s="100">
        <f>IF('Implementation Plan'!O25="Yes",$C25,0)*((1+$Q$123)^M$5)</f>
        <v>0</v>
      </c>
      <c r="N25" s="101">
        <f t="shared" si="2"/>
        <v>0</v>
      </c>
      <c r="P25" s="93"/>
      <c r="Q25" s="50"/>
    </row>
    <row r="26" spans="1:17" s="89" customFormat="1" ht="12.75" customHeight="1">
      <c r="A26" s="98" t="str">
        <f>'Implementation Plan'!B26</f>
        <v>Route #19</v>
      </c>
      <c r="B26" s="99" t="str">
        <f>'Implementation Plan'!C26</f>
        <v>Maintain Existing Fixed Route Service</v>
      </c>
      <c r="C26" s="100">
        <f>'Implementation Plan'!E26</f>
        <v>0</v>
      </c>
      <c r="D26" s="100">
        <f>IF('Implementation Plan'!F26="Yes",$C26,0)*((1+$Q$123)^D$5)</f>
        <v>0</v>
      </c>
      <c r="E26" s="100">
        <f>IF('Implementation Plan'!G26="Yes",$C26,0)*((1+$Q$123)^E$5)</f>
        <v>0</v>
      </c>
      <c r="F26" s="100">
        <f>IF('Implementation Plan'!H26="Yes",$C26,0)*((1+$Q$123)^F$5)</f>
        <v>0</v>
      </c>
      <c r="G26" s="100">
        <f>IF('Implementation Plan'!I26="Yes",$C26,0)*((1+$Q$123)^G$5)</f>
        <v>0</v>
      </c>
      <c r="H26" s="100">
        <f>IF('Implementation Plan'!J26="Yes",$C26,0)*((1+$Q$123)^H$5)</f>
        <v>0</v>
      </c>
      <c r="I26" s="100">
        <f>IF('Implementation Plan'!K26="Yes",$C26,0)*((1+$Q$123)^I$5)</f>
        <v>0</v>
      </c>
      <c r="J26" s="100">
        <f>IF('Implementation Plan'!L26="Yes",$C26,0)*((1+$Q$123)^J$5)</f>
        <v>0</v>
      </c>
      <c r="K26" s="100">
        <f>IF('Implementation Plan'!M26="Yes",$C26,0)*((1+$Q$123)^K$5)</f>
        <v>0</v>
      </c>
      <c r="L26" s="100">
        <f>IF('Implementation Plan'!N26="Yes",$C26,0)*((1+$Q$123)^L$5)</f>
        <v>0</v>
      </c>
      <c r="M26" s="100">
        <f>IF('Implementation Plan'!O26="Yes",$C26,0)*((1+$Q$123)^M$5)</f>
        <v>0</v>
      </c>
      <c r="N26" s="101">
        <f t="shared" si="2"/>
        <v>0</v>
      </c>
      <c r="P26" s="93"/>
      <c r="Q26" s="50"/>
    </row>
    <row r="27" spans="1:17" s="89" customFormat="1" ht="12.75" customHeight="1">
      <c r="A27" s="98" t="str">
        <f>'Implementation Plan'!B27</f>
        <v>Route #20</v>
      </c>
      <c r="B27" s="99" t="str">
        <f>'Implementation Plan'!C27</f>
        <v>Maintain Existing Fixed Route Service</v>
      </c>
      <c r="C27" s="100">
        <f>'Implementation Plan'!E27</f>
        <v>0</v>
      </c>
      <c r="D27" s="100">
        <f>IF('Implementation Plan'!F27="Yes",$C27,0)*((1+$Q$123)^D$5)</f>
        <v>0</v>
      </c>
      <c r="E27" s="100">
        <f>IF('Implementation Plan'!G27="Yes",$C27,0)*((1+$Q$123)^E$5)</f>
        <v>0</v>
      </c>
      <c r="F27" s="100">
        <f>IF('Implementation Plan'!H27="Yes",$C27,0)*((1+$Q$123)^F$5)</f>
        <v>0</v>
      </c>
      <c r="G27" s="100">
        <f>IF('Implementation Plan'!I27="Yes",$C27,0)*((1+$Q$123)^G$5)</f>
        <v>0</v>
      </c>
      <c r="H27" s="100">
        <f>IF('Implementation Plan'!J27="Yes",$C27,0)*((1+$Q$123)^H$5)</f>
        <v>0</v>
      </c>
      <c r="I27" s="100">
        <f>IF('Implementation Plan'!K27="Yes",$C27,0)*((1+$Q$123)^I$5)</f>
        <v>0</v>
      </c>
      <c r="J27" s="100">
        <f>IF('Implementation Plan'!L27="Yes",$C27,0)*((1+$Q$123)^J$5)</f>
        <v>0</v>
      </c>
      <c r="K27" s="100">
        <f>IF('Implementation Plan'!M27="Yes",$C27,0)*((1+$Q$123)^K$5)</f>
        <v>0</v>
      </c>
      <c r="L27" s="100">
        <f>IF('Implementation Plan'!N27="Yes",$C27,0)*((1+$Q$123)^L$5)</f>
        <v>0</v>
      </c>
      <c r="M27" s="100">
        <f>IF('Implementation Plan'!O27="Yes",$C27,0)*((1+$Q$123)^M$5)</f>
        <v>0</v>
      </c>
      <c r="N27" s="101">
        <f t="shared" si="2"/>
        <v>0</v>
      </c>
      <c r="P27" s="93"/>
      <c r="Q27" s="50"/>
    </row>
    <row r="28" spans="1:17" s="89" customFormat="1" ht="12.75" customHeight="1">
      <c r="A28" s="98" t="str">
        <f>'Implementation Plan'!B28</f>
        <v>Route #21</v>
      </c>
      <c r="B28" s="99" t="str">
        <f>'Implementation Plan'!C28</f>
        <v>Maintain Existing Fixed Route Service</v>
      </c>
      <c r="C28" s="100">
        <f>'Implementation Plan'!E28</f>
        <v>0</v>
      </c>
      <c r="D28" s="100">
        <f>IF('Implementation Plan'!F28="Yes",$C28,0)*((1+$Q$123)^D$5)</f>
        <v>0</v>
      </c>
      <c r="E28" s="100">
        <f>IF('Implementation Plan'!G28="Yes",$C28,0)*((1+$Q$123)^E$5)</f>
        <v>0</v>
      </c>
      <c r="F28" s="100">
        <f>IF('Implementation Plan'!H28="Yes",$C28,0)*((1+$Q$123)^F$5)</f>
        <v>0</v>
      </c>
      <c r="G28" s="100">
        <f>IF('Implementation Plan'!I28="Yes",$C28,0)*((1+$Q$123)^G$5)</f>
        <v>0</v>
      </c>
      <c r="H28" s="100">
        <f>IF('Implementation Plan'!J28="Yes",$C28,0)*((1+$Q$123)^H$5)</f>
        <v>0</v>
      </c>
      <c r="I28" s="100">
        <f>IF('Implementation Plan'!K28="Yes",$C28,0)*((1+$Q$123)^I$5)</f>
        <v>0</v>
      </c>
      <c r="J28" s="100">
        <f>IF('Implementation Plan'!L28="Yes",$C28,0)*((1+$Q$123)^J$5)</f>
        <v>0</v>
      </c>
      <c r="K28" s="100">
        <f>IF('Implementation Plan'!M28="Yes",$C28,0)*((1+$Q$123)^K$5)</f>
        <v>0</v>
      </c>
      <c r="L28" s="100">
        <f>IF('Implementation Plan'!N28="Yes",$C28,0)*((1+$Q$123)^L$5)</f>
        <v>0</v>
      </c>
      <c r="M28" s="100">
        <f>IF('Implementation Plan'!O28="Yes",$C28,0)*((1+$Q$123)^M$5)</f>
        <v>0</v>
      </c>
      <c r="N28" s="101">
        <f t="shared" si="2"/>
        <v>0</v>
      </c>
      <c r="P28" s="93"/>
      <c r="Q28" s="50"/>
    </row>
    <row r="29" spans="1:17" s="89" customFormat="1" ht="12.75" customHeight="1">
      <c r="A29" s="98" t="str">
        <f>'Implementation Plan'!B29</f>
        <v>Route #22</v>
      </c>
      <c r="B29" s="99" t="str">
        <f>'Implementation Plan'!C29</f>
        <v>Eliminate Service</v>
      </c>
      <c r="C29" s="100">
        <f>'Implementation Plan'!E29</f>
        <v>0</v>
      </c>
      <c r="D29" s="100">
        <f>IF('Implementation Plan'!F29="Yes",$C29,0)*((1+$Q$123)^D$5)</f>
        <v>0</v>
      </c>
      <c r="E29" s="100">
        <f>IF('Implementation Plan'!G29="Yes",$C29,0)*((1+$Q$123)^E$5)</f>
        <v>0</v>
      </c>
      <c r="F29" s="100">
        <f>IF('Implementation Plan'!H29="Yes",$C29,0)*((1+$Q$123)^F$5)</f>
        <v>0</v>
      </c>
      <c r="G29" s="100">
        <f>IF('Implementation Plan'!I29="Yes",$C29,0)*((1+$Q$123)^G$5)</f>
        <v>0</v>
      </c>
      <c r="H29" s="100">
        <f>IF('Implementation Plan'!J29="Yes",$C29,0)*((1+$Q$123)^H$5)</f>
        <v>0</v>
      </c>
      <c r="I29" s="100">
        <f>IF('Implementation Plan'!K29="Yes",$C29,0)*((1+$Q$123)^I$5)</f>
        <v>0</v>
      </c>
      <c r="J29" s="100">
        <f>IF('Implementation Plan'!L29="Yes",$C29,0)*((1+$Q$123)^J$5)</f>
        <v>0</v>
      </c>
      <c r="K29" s="100">
        <f>IF('Implementation Plan'!M29="Yes",$C29,0)*((1+$Q$123)^K$5)</f>
        <v>0</v>
      </c>
      <c r="L29" s="100">
        <f>IF('Implementation Plan'!N29="Yes",$C29,0)*((1+$Q$123)^L$5)</f>
        <v>0</v>
      </c>
      <c r="M29" s="100">
        <f>IF('Implementation Plan'!O29="Yes",$C29,0)*((1+$Q$123)^M$5)</f>
        <v>0</v>
      </c>
      <c r="N29" s="101">
        <f t="shared" si="2"/>
        <v>0</v>
      </c>
      <c r="P29" s="93"/>
      <c r="Q29" s="50"/>
    </row>
    <row r="30" spans="1:17" s="89" customFormat="1" ht="12.75" customHeight="1">
      <c r="A30" s="98" t="str">
        <f>'Implementation Plan'!B30</f>
        <v>Route #23</v>
      </c>
      <c r="B30" s="99" t="str">
        <f>'Implementation Plan'!C30</f>
        <v>Maintain Existing Fixed Route Service</v>
      </c>
      <c r="C30" s="100">
        <f>'Implementation Plan'!E30</f>
        <v>0</v>
      </c>
      <c r="D30" s="100">
        <f>IF('Implementation Plan'!F30="Yes",$C30,0)*((1+$Q$123)^D$5)</f>
        <v>0</v>
      </c>
      <c r="E30" s="100">
        <f>IF('Implementation Plan'!G30="Yes",$C30,0)*((1+$Q$123)^E$5)</f>
        <v>0</v>
      </c>
      <c r="F30" s="100">
        <f>IF('Implementation Plan'!H30="Yes",$C30,0)*((1+$Q$123)^F$5)</f>
        <v>0</v>
      </c>
      <c r="G30" s="100">
        <f>IF('Implementation Plan'!I30="Yes",$C30,0)*((1+$Q$123)^G$5)</f>
        <v>0</v>
      </c>
      <c r="H30" s="100">
        <f>IF('Implementation Plan'!J30="Yes",$C30,0)*((1+$Q$123)^H$5)</f>
        <v>0</v>
      </c>
      <c r="I30" s="100">
        <f>IF('Implementation Plan'!K30="Yes",$C30,0)*((1+$Q$123)^I$5)</f>
        <v>0</v>
      </c>
      <c r="J30" s="100">
        <f>IF('Implementation Plan'!L30="Yes",$C30,0)*((1+$Q$123)^J$5)</f>
        <v>0</v>
      </c>
      <c r="K30" s="100">
        <f>IF('Implementation Plan'!M30="Yes",$C30,0)*((1+$Q$123)^K$5)</f>
        <v>0</v>
      </c>
      <c r="L30" s="100">
        <f>IF('Implementation Plan'!N30="Yes",$C30,0)*((1+$Q$123)^L$5)</f>
        <v>0</v>
      </c>
      <c r="M30" s="100">
        <f>IF('Implementation Plan'!O30="Yes",$C30,0)*((1+$Q$123)^M$5)</f>
        <v>0</v>
      </c>
      <c r="N30" s="101">
        <f t="shared" si="2"/>
        <v>0</v>
      </c>
      <c r="P30" s="93"/>
      <c r="Q30" s="50"/>
    </row>
    <row r="31" spans="1:17" s="89" customFormat="1" ht="12.75" customHeight="1">
      <c r="A31" s="98" t="str">
        <f>'Implementation Plan'!B31</f>
        <v>Route #24</v>
      </c>
      <c r="B31" s="99" t="str">
        <f>'Implementation Plan'!C31</f>
        <v>Eliminate Service</v>
      </c>
      <c r="C31" s="100">
        <f>'Implementation Plan'!E31</f>
        <v>0</v>
      </c>
      <c r="D31" s="100">
        <f>IF('Implementation Plan'!F31="Yes",$C31,0)*((1+$Q$123)^D$5)</f>
        <v>0</v>
      </c>
      <c r="E31" s="100">
        <f>IF('Implementation Plan'!G31="Yes",$C31,0)*((1+$Q$123)^E$5)</f>
        <v>0</v>
      </c>
      <c r="F31" s="100">
        <f>IF('Implementation Plan'!H31="Yes",$C31,0)*((1+$Q$123)^F$5)</f>
        <v>0</v>
      </c>
      <c r="G31" s="100">
        <f>IF('Implementation Plan'!I31="Yes",$C31,0)*((1+$Q$123)^G$5)</f>
        <v>0</v>
      </c>
      <c r="H31" s="100">
        <f>IF('Implementation Plan'!J31="Yes",$C31,0)*((1+$Q$123)^H$5)</f>
        <v>0</v>
      </c>
      <c r="I31" s="100">
        <f>IF('Implementation Plan'!K31="Yes",$C31,0)*((1+$Q$123)^I$5)</f>
        <v>0</v>
      </c>
      <c r="J31" s="100">
        <f>IF('Implementation Plan'!L31="Yes",$C31,0)*((1+$Q$123)^J$5)</f>
        <v>0</v>
      </c>
      <c r="K31" s="100">
        <f>IF('Implementation Plan'!M31="Yes",$C31,0)*((1+$Q$123)^K$5)</f>
        <v>0</v>
      </c>
      <c r="L31" s="100">
        <f>IF('Implementation Plan'!N31="Yes",$C31,0)*((1+$Q$123)^L$5)</f>
        <v>0</v>
      </c>
      <c r="M31" s="100">
        <f>IF('Implementation Plan'!O31="Yes",$C31,0)*((1+$Q$123)^M$5)</f>
        <v>0</v>
      </c>
      <c r="N31" s="101">
        <f t="shared" si="2"/>
        <v>0</v>
      </c>
      <c r="P31" s="93"/>
      <c r="Q31" s="50"/>
    </row>
    <row r="32" spans="1:17" s="89" customFormat="1" ht="12.75" customHeight="1">
      <c r="A32" s="98" t="str">
        <f>'Implementation Plan'!B32</f>
        <v>Route #25</v>
      </c>
      <c r="B32" s="99" t="str">
        <f>'Implementation Plan'!C32</f>
        <v>Maintain Existing Fixed Route Service</v>
      </c>
      <c r="C32" s="100">
        <f>'Implementation Plan'!E32</f>
        <v>0</v>
      </c>
      <c r="D32" s="100">
        <f>IF('Implementation Plan'!F32="Yes",$C32,0)*((1+$Q$123)^D$5)</f>
        <v>0</v>
      </c>
      <c r="E32" s="100">
        <f>IF('Implementation Plan'!G32="Yes",$C32,0)*((1+$Q$123)^E$5)</f>
        <v>0</v>
      </c>
      <c r="F32" s="100">
        <f>IF('Implementation Plan'!H32="Yes",$C32,0)*((1+$Q$123)^F$5)</f>
        <v>0</v>
      </c>
      <c r="G32" s="100">
        <f>IF('Implementation Plan'!I32="Yes",$C32,0)*((1+$Q$123)^G$5)</f>
        <v>0</v>
      </c>
      <c r="H32" s="100">
        <f>IF('Implementation Plan'!J32="Yes",$C32,0)*((1+$Q$123)^H$5)</f>
        <v>0</v>
      </c>
      <c r="I32" s="100">
        <f>IF('Implementation Plan'!K32="Yes",$C32,0)*((1+$Q$123)^I$5)</f>
        <v>0</v>
      </c>
      <c r="J32" s="100">
        <f>IF('Implementation Plan'!L32="Yes",$C32,0)*((1+$Q$123)^J$5)</f>
        <v>0</v>
      </c>
      <c r="K32" s="100">
        <f>IF('Implementation Plan'!M32="Yes",$C32,0)*((1+$Q$123)^K$5)</f>
        <v>0</v>
      </c>
      <c r="L32" s="100">
        <f>IF('Implementation Plan'!N32="Yes",$C32,0)*((1+$Q$123)^L$5)</f>
        <v>0</v>
      </c>
      <c r="M32" s="100">
        <f>IF('Implementation Plan'!O32="Yes",$C32,0)*((1+$Q$123)^M$5)</f>
        <v>0</v>
      </c>
      <c r="N32" s="101">
        <f t="shared" si="2"/>
        <v>0</v>
      </c>
      <c r="P32" s="93"/>
      <c r="Q32" s="50"/>
    </row>
    <row r="33" spans="1:17" s="89" customFormat="1" ht="12.75" customHeight="1">
      <c r="A33" s="98" t="str">
        <f>'Implementation Plan'!B33</f>
        <v>Route #26</v>
      </c>
      <c r="B33" s="99" t="str">
        <f>'Implementation Plan'!C33</f>
        <v>Maintain Existing Fixed Route Service</v>
      </c>
      <c r="C33" s="100">
        <f>'Implementation Plan'!E33</f>
        <v>0</v>
      </c>
      <c r="D33" s="100">
        <f>IF('Implementation Plan'!F33="Yes",$C33,0)*((1+$Q$123)^D$5)</f>
        <v>0</v>
      </c>
      <c r="E33" s="100">
        <f>IF('Implementation Plan'!G33="Yes",$C33,0)*((1+$Q$123)^E$5)</f>
        <v>0</v>
      </c>
      <c r="F33" s="100">
        <f>IF('Implementation Plan'!H33="Yes",$C33,0)*((1+$Q$123)^F$5)</f>
        <v>0</v>
      </c>
      <c r="G33" s="100">
        <f>IF('Implementation Plan'!I33="Yes",$C33,0)*((1+$Q$123)^G$5)</f>
        <v>0</v>
      </c>
      <c r="H33" s="100">
        <f>IF('Implementation Plan'!J33="Yes",$C33,0)*((1+$Q$123)^H$5)</f>
        <v>0</v>
      </c>
      <c r="I33" s="100">
        <f>IF('Implementation Plan'!K33="Yes",$C33,0)*((1+$Q$123)^I$5)</f>
        <v>0</v>
      </c>
      <c r="J33" s="100">
        <f>IF('Implementation Plan'!L33="Yes",$C33,0)*((1+$Q$123)^J$5)</f>
        <v>0</v>
      </c>
      <c r="K33" s="100">
        <f>IF('Implementation Plan'!M33="Yes",$C33,0)*((1+$Q$123)^K$5)</f>
        <v>0</v>
      </c>
      <c r="L33" s="100">
        <f>IF('Implementation Plan'!N33="Yes",$C33,0)*((1+$Q$123)^L$5)</f>
        <v>0</v>
      </c>
      <c r="M33" s="100">
        <f>IF('Implementation Plan'!O33="Yes",$C33,0)*((1+$Q$123)^M$5)</f>
        <v>0</v>
      </c>
      <c r="N33" s="101">
        <f t="shared" si="2"/>
        <v>0</v>
      </c>
      <c r="P33" s="93"/>
      <c r="Q33" s="50"/>
    </row>
    <row r="34" spans="1:17" s="89" customFormat="1" ht="12.75" customHeight="1">
      <c r="A34" s="98" t="str">
        <f>'Implementation Plan'!B34</f>
        <v>Route #27</v>
      </c>
      <c r="B34" s="99" t="str">
        <f>'Implementation Plan'!C34</f>
        <v>Maintain Existing Fixed Route Service</v>
      </c>
      <c r="C34" s="100">
        <f>'Implementation Plan'!E34</f>
        <v>0</v>
      </c>
      <c r="D34" s="100">
        <f>IF('Implementation Plan'!F34="Yes",$C34,0)*((1+$Q$123)^D$5)</f>
        <v>0</v>
      </c>
      <c r="E34" s="100">
        <f>IF('Implementation Plan'!G34="Yes",$C34,0)*((1+$Q$123)^E$5)</f>
        <v>0</v>
      </c>
      <c r="F34" s="100">
        <f>IF('Implementation Plan'!H34="Yes",$C34,0)*((1+$Q$123)^F$5)</f>
        <v>0</v>
      </c>
      <c r="G34" s="100">
        <f>IF('Implementation Plan'!I34="Yes",$C34,0)*((1+$Q$123)^G$5)</f>
        <v>0</v>
      </c>
      <c r="H34" s="100">
        <f>IF('Implementation Plan'!J34="Yes",$C34,0)*((1+$Q$123)^H$5)</f>
        <v>0</v>
      </c>
      <c r="I34" s="100">
        <f>IF('Implementation Plan'!K34="Yes",$C34,0)*((1+$Q$123)^I$5)</f>
        <v>0</v>
      </c>
      <c r="J34" s="100">
        <f>IF('Implementation Plan'!L34="Yes",$C34,0)*((1+$Q$123)^J$5)</f>
        <v>0</v>
      </c>
      <c r="K34" s="100">
        <f>IF('Implementation Plan'!M34="Yes",$C34,0)*((1+$Q$123)^K$5)</f>
        <v>0</v>
      </c>
      <c r="L34" s="100">
        <f>IF('Implementation Plan'!N34="Yes",$C34,0)*((1+$Q$123)^L$5)</f>
        <v>0</v>
      </c>
      <c r="M34" s="100">
        <f>IF('Implementation Plan'!O34="Yes",$C34,0)*((1+$Q$123)^M$5)</f>
        <v>0</v>
      </c>
      <c r="N34" s="101">
        <f t="shared" si="2"/>
        <v>0</v>
      </c>
      <c r="P34" s="93"/>
      <c r="Q34" s="50"/>
    </row>
    <row r="35" spans="1:17" s="89" customFormat="1" ht="12.75" customHeight="1">
      <c r="A35" s="98" t="str">
        <f>'Implementation Plan'!B35</f>
        <v>Route #28</v>
      </c>
      <c r="B35" s="99" t="str">
        <f>'Implementation Plan'!C35</f>
        <v>Maintain Existing Fixed Route Service</v>
      </c>
      <c r="C35" s="100">
        <f>'Implementation Plan'!E35</f>
        <v>0</v>
      </c>
      <c r="D35" s="100">
        <f>IF('Implementation Plan'!F35="Yes",$C35,0)*((1+$Q$123)^D$5)</f>
        <v>0</v>
      </c>
      <c r="E35" s="100">
        <f>IF('Implementation Plan'!G35="Yes",$C35,0)*((1+$Q$123)^E$5)</f>
        <v>0</v>
      </c>
      <c r="F35" s="100">
        <f>IF('Implementation Plan'!H35="Yes",$C35,0)*((1+$Q$123)^F$5)</f>
        <v>0</v>
      </c>
      <c r="G35" s="100">
        <f>IF('Implementation Plan'!I35="Yes",$C35,0)*((1+$Q$123)^G$5)</f>
        <v>0</v>
      </c>
      <c r="H35" s="100">
        <f>IF('Implementation Plan'!J35="Yes",$C35,0)*((1+$Q$123)^H$5)</f>
        <v>0</v>
      </c>
      <c r="I35" s="100">
        <f>IF('Implementation Plan'!K35="Yes",$C35,0)*((1+$Q$123)^I$5)</f>
        <v>0</v>
      </c>
      <c r="J35" s="100">
        <f>IF('Implementation Plan'!L35="Yes",$C35,0)*((1+$Q$123)^J$5)</f>
        <v>0</v>
      </c>
      <c r="K35" s="100">
        <f>IF('Implementation Plan'!M35="Yes",$C35,0)*((1+$Q$123)^K$5)</f>
        <v>0</v>
      </c>
      <c r="L35" s="100">
        <f>IF('Implementation Plan'!N35="Yes",$C35,0)*((1+$Q$123)^L$5)</f>
        <v>0</v>
      </c>
      <c r="M35" s="100">
        <f>IF('Implementation Plan'!O35="Yes",$C35,0)*((1+$Q$123)^M$5)</f>
        <v>0</v>
      </c>
      <c r="N35" s="101">
        <f t="shared" si="2"/>
        <v>0</v>
      </c>
      <c r="P35" s="93"/>
      <c r="Q35" s="50"/>
    </row>
    <row r="36" spans="1:17" s="89" customFormat="1" ht="12.75" customHeight="1">
      <c r="A36" s="98" t="str">
        <f>'Implementation Plan'!B36</f>
        <v>Route #29</v>
      </c>
      <c r="B36" s="99" t="str">
        <f>'Implementation Plan'!C36</f>
        <v>Maintain Existing Fixed Route Service</v>
      </c>
      <c r="C36" s="100">
        <f>'Implementation Plan'!E36</f>
        <v>0</v>
      </c>
      <c r="D36" s="100">
        <f>IF('Implementation Plan'!F36="Yes",$C36,0)*((1+$Q$123)^D$5)</f>
        <v>0</v>
      </c>
      <c r="E36" s="100">
        <f>IF('Implementation Plan'!G36="Yes",$C36,0)*((1+$Q$123)^E$5)</f>
        <v>0</v>
      </c>
      <c r="F36" s="100">
        <f>IF('Implementation Plan'!H36="Yes",$C36,0)*((1+$Q$123)^F$5)</f>
        <v>0</v>
      </c>
      <c r="G36" s="100">
        <f>IF('Implementation Plan'!I36="Yes",$C36,0)*((1+$Q$123)^G$5)</f>
        <v>0</v>
      </c>
      <c r="H36" s="100">
        <f>IF('Implementation Plan'!J36="Yes",$C36,0)*((1+$Q$123)^H$5)</f>
        <v>0</v>
      </c>
      <c r="I36" s="100">
        <f>IF('Implementation Plan'!K36="Yes",$C36,0)*((1+$Q$123)^I$5)</f>
        <v>0</v>
      </c>
      <c r="J36" s="100">
        <f>IF('Implementation Plan'!L36="Yes",$C36,0)*((1+$Q$123)^J$5)</f>
        <v>0</v>
      </c>
      <c r="K36" s="100">
        <f>IF('Implementation Plan'!M36="Yes",$C36,0)*((1+$Q$123)^K$5)</f>
        <v>0</v>
      </c>
      <c r="L36" s="100">
        <f>IF('Implementation Plan'!N36="Yes",$C36,0)*((1+$Q$123)^L$5)</f>
        <v>0</v>
      </c>
      <c r="M36" s="100">
        <f>IF('Implementation Plan'!O36="Yes",$C36,0)*((1+$Q$123)^M$5)</f>
        <v>0</v>
      </c>
      <c r="N36" s="101">
        <f t="shared" si="2"/>
        <v>0</v>
      </c>
      <c r="P36" s="93"/>
      <c r="Q36" s="50"/>
    </row>
    <row r="37" spans="1:17" s="89" customFormat="1" ht="12.75" customHeight="1">
      <c r="A37" s="98" t="str">
        <f>'Implementation Plan'!B37</f>
        <v>Route #30</v>
      </c>
      <c r="B37" s="99" t="str">
        <f>'Implementation Plan'!C37</f>
        <v>Maintain Existing Fixed Route Service</v>
      </c>
      <c r="C37" s="100">
        <f>'Implementation Plan'!E37</f>
        <v>0</v>
      </c>
      <c r="D37" s="100">
        <f>IF('Implementation Plan'!F37="Yes",$C37,0)*((1+$Q$123)^D$5)</f>
        <v>0</v>
      </c>
      <c r="E37" s="100">
        <f>IF('Implementation Plan'!G37="Yes",$C37,0)*((1+$Q$123)^E$5)</f>
        <v>0</v>
      </c>
      <c r="F37" s="100">
        <f>IF('Implementation Plan'!H37="Yes",$C37,0)*((1+$Q$123)^F$5)</f>
        <v>0</v>
      </c>
      <c r="G37" s="100">
        <f>IF('Implementation Plan'!I37="Yes",$C37,0)*((1+$Q$123)^G$5)</f>
        <v>0</v>
      </c>
      <c r="H37" s="100">
        <f>IF('Implementation Plan'!J37="Yes",$C37,0)*((1+$Q$123)^H$5)</f>
        <v>0</v>
      </c>
      <c r="I37" s="100">
        <f>IF('Implementation Plan'!K37="Yes",$C37,0)*((1+$Q$123)^I$5)</f>
        <v>0</v>
      </c>
      <c r="J37" s="100">
        <f>IF('Implementation Plan'!L37="Yes",$C37,0)*((1+$Q$123)^J$5)</f>
        <v>0</v>
      </c>
      <c r="K37" s="100">
        <f>IF('Implementation Plan'!M37="Yes",$C37,0)*((1+$Q$123)^K$5)</f>
        <v>0</v>
      </c>
      <c r="L37" s="100">
        <f>IF('Implementation Plan'!N37="Yes",$C37,0)*((1+$Q$123)^L$5)</f>
        <v>0</v>
      </c>
      <c r="M37" s="100">
        <f>IF('Implementation Plan'!O37="Yes",$C37,0)*((1+$Q$123)^M$5)</f>
        <v>0</v>
      </c>
      <c r="N37" s="101">
        <f t="shared" si="2"/>
        <v>0</v>
      </c>
      <c r="P37" s="93"/>
      <c r="Q37" s="50"/>
    </row>
    <row r="38" spans="1:17" s="89" customFormat="1" ht="12.75" customHeight="1">
      <c r="A38" s="98" t="str">
        <f>'Implementation Plan'!B38</f>
        <v>Route #31</v>
      </c>
      <c r="B38" s="99" t="str">
        <f>'Implementation Plan'!C38</f>
        <v>Maintain Existing Fixed Route Service</v>
      </c>
      <c r="C38" s="100">
        <f>'Implementation Plan'!E38</f>
        <v>0</v>
      </c>
      <c r="D38" s="100">
        <f>IF('Implementation Plan'!F38="Yes",$C38,0)*((1+$Q$123)^D$5)</f>
        <v>0</v>
      </c>
      <c r="E38" s="100">
        <f>IF('Implementation Plan'!G38="Yes",$C38,0)*((1+$Q$123)^E$5)</f>
        <v>0</v>
      </c>
      <c r="F38" s="100">
        <f>IF('Implementation Plan'!H38="Yes",$C38,0)*((1+$Q$123)^F$5)</f>
        <v>0</v>
      </c>
      <c r="G38" s="100">
        <f>IF('Implementation Plan'!I38="Yes",$C38,0)*((1+$Q$123)^G$5)</f>
        <v>0</v>
      </c>
      <c r="H38" s="100">
        <f>IF('Implementation Plan'!J38="Yes",$C38,0)*((1+$Q$123)^H$5)</f>
        <v>0</v>
      </c>
      <c r="I38" s="100">
        <f>IF('Implementation Plan'!K38="Yes",$C38,0)*((1+$Q$123)^I$5)</f>
        <v>0</v>
      </c>
      <c r="J38" s="100">
        <f>IF('Implementation Plan'!L38="Yes",$C38,0)*((1+$Q$123)^J$5)</f>
        <v>0</v>
      </c>
      <c r="K38" s="100">
        <f>IF('Implementation Plan'!M38="Yes",$C38,0)*((1+$Q$123)^K$5)</f>
        <v>0</v>
      </c>
      <c r="L38" s="100">
        <f>IF('Implementation Plan'!N38="Yes",$C38,0)*((1+$Q$123)^L$5)</f>
        <v>0</v>
      </c>
      <c r="M38" s="100">
        <f>IF('Implementation Plan'!O38="Yes",$C38,0)*((1+$Q$123)^M$5)</f>
        <v>0</v>
      </c>
      <c r="N38" s="101">
        <f t="shared" si="2"/>
        <v>0</v>
      </c>
      <c r="P38" s="93"/>
      <c r="Q38" s="50"/>
    </row>
    <row r="39" spans="1:17" s="89" customFormat="1" ht="12.75" customHeight="1">
      <c r="A39" s="98" t="str">
        <f>'Implementation Plan'!B39</f>
        <v>Route #32</v>
      </c>
      <c r="B39" s="99" t="str">
        <f>'Implementation Plan'!C39</f>
        <v>Maintain Existing Fixed Route Service</v>
      </c>
      <c r="C39" s="100">
        <f>'Implementation Plan'!E39</f>
        <v>0</v>
      </c>
      <c r="D39" s="100">
        <f>IF('Implementation Plan'!F39="Yes",$C39,0)*((1+$Q$123)^D$5)</f>
        <v>0</v>
      </c>
      <c r="E39" s="100">
        <f>IF('Implementation Plan'!G39="Yes",$C39,0)*((1+$Q$123)^E$5)</f>
        <v>0</v>
      </c>
      <c r="F39" s="100">
        <f>IF('Implementation Plan'!H39="Yes",$C39,0)*((1+$Q$123)^F$5)</f>
        <v>0</v>
      </c>
      <c r="G39" s="100">
        <f>IF('Implementation Plan'!I39="Yes",$C39,0)*((1+$Q$123)^G$5)</f>
        <v>0</v>
      </c>
      <c r="H39" s="100">
        <f>IF('Implementation Plan'!J39="Yes",$C39,0)*((1+$Q$123)^H$5)</f>
        <v>0</v>
      </c>
      <c r="I39" s="100">
        <f>IF('Implementation Plan'!K39="Yes",$C39,0)*((1+$Q$123)^I$5)</f>
        <v>0</v>
      </c>
      <c r="J39" s="100">
        <f>IF('Implementation Plan'!L39="Yes",$C39,0)*((1+$Q$123)^J$5)</f>
        <v>0</v>
      </c>
      <c r="K39" s="100">
        <f>IF('Implementation Plan'!M39="Yes",$C39,0)*((1+$Q$123)^K$5)</f>
        <v>0</v>
      </c>
      <c r="L39" s="100">
        <f>IF('Implementation Plan'!N39="Yes",$C39,0)*((1+$Q$123)^L$5)</f>
        <v>0</v>
      </c>
      <c r="M39" s="100">
        <f>IF('Implementation Plan'!O39="Yes",$C39,0)*((1+$Q$123)^M$5)</f>
        <v>0</v>
      </c>
      <c r="N39" s="101">
        <f t="shared" si="2"/>
        <v>0</v>
      </c>
      <c r="P39" s="93"/>
      <c r="Q39" s="50"/>
    </row>
    <row r="40" spans="1:17" s="89" customFormat="1" ht="12.75" customHeight="1">
      <c r="A40" s="98" t="str">
        <f>'Implementation Plan'!B40</f>
        <v>Route #33</v>
      </c>
      <c r="B40" s="99" t="str">
        <f>'Implementation Plan'!C40</f>
        <v>Maintain Existing Fixed Route Service</v>
      </c>
      <c r="C40" s="100">
        <f>'Implementation Plan'!E40</f>
        <v>0</v>
      </c>
      <c r="D40" s="100">
        <f>IF('Implementation Plan'!F40="Yes",$C40,0)*((1+$Q$123)^D$5)</f>
        <v>0</v>
      </c>
      <c r="E40" s="100">
        <f>IF('Implementation Plan'!G40="Yes",$C40,0)*((1+$Q$123)^E$5)</f>
        <v>0</v>
      </c>
      <c r="F40" s="100">
        <f>IF('Implementation Plan'!H40="Yes",$C40,0)*((1+$Q$123)^F$5)</f>
        <v>0</v>
      </c>
      <c r="G40" s="100">
        <f>IF('Implementation Plan'!I40="Yes",$C40,0)*((1+$Q$123)^G$5)</f>
        <v>0</v>
      </c>
      <c r="H40" s="100">
        <f>IF('Implementation Plan'!J40="Yes",$C40,0)*((1+$Q$123)^H$5)</f>
        <v>0</v>
      </c>
      <c r="I40" s="100">
        <f>IF('Implementation Plan'!K40="Yes",$C40,0)*((1+$Q$123)^I$5)</f>
        <v>0</v>
      </c>
      <c r="J40" s="100">
        <f>IF('Implementation Plan'!L40="Yes",$C40,0)*((1+$Q$123)^J$5)</f>
        <v>0</v>
      </c>
      <c r="K40" s="100">
        <f>IF('Implementation Plan'!M40="Yes",$C40,0)*((1+$Q$123)^K$5)</f>
        <v>0</v>
      </c>
      <c r="L40" s="100">
        <f>IF('Implementation Plan'!N40="Yes",$C40,0)*((1+$Q$123)^L$5)</f>
        <v>0</v>
      </c>
      <c r="M40" s="100">
        <f>IF('Implementation Plan'!O40="Yes",$C40,0)*((1+$Q$123)^M$5)</f>
        <v>0</v>
      </c>
      <c r="N40" s="101">
        <f t="shared" si="2"/>
        <v>0</v>
      </c>
      <c r="P40" s="93"/>
      <c r="Q40" s="50"/>
    </row>
    <row r="41" spans="1:17" s="89" customFormat="1" ht="12.75" customHeight="1">
      <c r="A41" s="98" t="str">
        <f>'Implementation Plan'!B41</f>
        <v>Route #34</v>
      </c>
      <c r="B41" s="99" t="str">
        <f>'Implementation Plan'!C41</f>
        <v>Maintain Existing Fixed Route Service</v>
      </c>
      <c r="C41" s="100">
        <f>'Implementation Plan'!E41</f>
        <v>0</v>
      </c>
      <c r="D41" s="100">
        <f>IF('Implementation Plan'!F41="Yes",$C41,0)*((1+$Q$123)^D$5)</f>
        <v>0</v>
      </c>
      <c r="E41" s="100">
        <f>IF('Implementation Plan'!G41="Yes",$C41,0)*((1+$Q$123)^E$5)</f>
        <v>0</v>
      </c>
      <c r="F41" s="100">
        <f>IF('Implementation Plan'!H41="Yes",$C41,0)*((1+$Q$123)^F$5)</f>
        <v>0</v>
      </c>
      <c r="G41" s="100">
        <f>IF('Implementation Plan'!I41="Yes",$C41,0)*((1+$Q$123)^G$5)</f>
        <v>0</v>
      </c>
      <c r="H41" s="100">
        <f>IF('Implementation Plan'!J41="Yes",$C41,0)*((1+$Q$123)^H$5)</f>
        <v>0</v>
      </c>
      <c r="I41" s="100">
        <f>IF('Implementation Plan'!K41="Yes",$C41,0)*((1+$Q$123)^I$5)</f>
        <v>0</v>
      </c>
      <c r="J41" s="100">
        <f>IF('Implementation Plan'!L41="Yes",$C41,0)*((1+$Q$123)^J$5)</f>
        <v>0</v>
      </c>
      <c r="K41" s="100">
        <f>IF('Implementation Plan'!M41="Yes",$C41,0)*((1+$Q$123)^K$5)</f>
        <v>0</v>
      </c>
      <c r="L41" s="100">
        <f>IF('Implementation Plan'!N41="Yes",$C41,0)*((1+$Q$123)^L$5)</f>
        <v>0</v>
      </c>
      <c r="M41" s="100">
        <f>IF('Implementation Plan'!O41="Yes",$C41,0)*((1+$Q$123)^M$5)</f>
        <v>0</v>
      </c>
      <c r="N41" s="101">
        <f t="shared" si="2"/>
        <v>0</v>
      </c>
      <c r="P41" s="93"/>
      <c r="Q41" s="50"/>
    </row>
    <row r="42" spans="1:17" s="89" customFormat="1" ht="12.75" customHeight="1">
      <c r="A42" s="98" t="str">
        <f>'Implementation Plan'!B42</f>
        <v>Route #35</v>
      </c>
      <c r="B42" s="99" t="str">
        <f>'Implementation Plan'!C42</f>
        <v>Eliminate Service</v>
      </c>
      <c r="C42" s="100">
        <f>'Implementation Plan'!E42</f>
        <v>0</v>
      </c>
      <c r="D42" s="100">
        <f>IF('Implementation Plan'!F42="Yes",$C42,0)*((1+$Q$123)^D$5)</f>
        <v>0</v>
      </c>
      <c r="E42" s="100">
        <f>IF('Implementation Plan'!G42="Yes",$C42,0)*((1+$Q$123)^E$5)</f>
        <v>0</v>
      </c>
      <c r="F42" s="100">
        <f>IF('Implementation Plan'!H42="Yes",$C42,0)*((1+$Q$123)^F$5)</f>
        <v>0</v>
      </c>
      <c r="G42" s="100">
        <f>IF('Implementation Plan'!I42="Yes",$C42,0)*((1+$Q$123)^G$5)</f>
        <v>0</v>
      </c>
      <c r="H42" s="100">
        <f>IF('Implementation Plan'!J42="Yes",$C42,0)*((1+$Q$123)^H$5)</f>
        <v>0</v>
      </c>
      <c r="I42" s="100">
        <f>IF('Implementation Plan'!K42="Yes",$C42,0)*((1+$Q$123)^I$5)</f>
        <v>0</v>
      </c>
      <c r="J42" s="100">
        <f>IF('Implementation Plan'!L42="Yes",$C42,0)*((1+$Q$123)^J$5)</f>
        <v>0</v>
      </c>
      <c r="K42" s="100">
        <f>IF('Implementation Plan'!M42="Yes",$C42,0)*((1+$Q$123)^K$5)</f>
        <v>0</v>
      </c>
      <c r="L42" s="100">
        <f>IF('Implementation Plan'!N42="Yes",$C42,0)*((1+$Q$123)^L$5)</f>
        <v>0</v>
      </c>
      <c r="M42" s="100">
        <f>IF('Implementation Plan'!O42="Yes",$C42,0)*((1+$Q$123)^M$5)</f>
        <v>0</v>
      </c>
      <c r="N42" s="101">
        <f t="shared" si="2"/>
        <v>0</v>
      </c>
      <c r="P42" s="93"/>
      <c r="Q42" s="50"/>
    </row>
    <row r="43" spans="1:17" s="89" customFormat="1" ht="12.75" customHeight="1">
      <c r="A43" s="98" t="str">
        <f>'Implementation Plan'!B43</f>
        <v>Route #36</v>
      </c>
      <c r="B43" s="99" t="str">
        <f>'Implementation Plan'!C43</f>
        <v>Maintain Existing Fixed Route Service</v>
      </c>
      <c r="C43" s="100">
        <f>'Implementation Plan'!E43</f>
        <v>0</v>
      </c>
      <c r="D43" s="100">
        <f>IF('Implementation Plan'!F43="Yes",$C43,0)*((1+$Q$123)^D$5)</f>
        <v>0</v>
      </c>
      <c r="E43" s="100">
        <f>IF('Implementation Plan'!G43="Yes",$C43,0)*((1+$Q$123)^E$5)</f>
        <v>0</v>
      </c>
      <c r="F43" s="100">
        <f>IF('Implementation Plan'!H43="Yes",$C43,0)*((1+$Q$123)^F$5)</f>
        <v>0</v>
      </c>
      <c r="G43" s="100">
        <f>IF('Implementation Plan'!I43="Yes",$C43,0)*((1+$Q$123)^G$5)</f>
        <v>0</v>
      </c>
      <c r="H43" s="100">
        <f>IF('Implementation Plan'!J43="Yes",$C43,0)*((1+$Q$123)^H$5)</f>
        <v>0</v>
      </c>
      <c r="I43" s="100">
        <f>IF('Implementation Plan'!K43="Yes",$C43,0)*((1+$Q$123)^I$5)</f>
        <v>0</v>
      </c>
      <c r="J43" s="100">
        <f>IF('Implementation Plan'!L43="Yes",$C43,0)*((1+$Q$123)^J$5)</f>
        <v>0</v>
      </c>
      <c r="K43" s="100">
        <f>IF('Implementation Plan'!M43="Yes",$C43,0)*((1+$Q$123)^K$5)</f>
        <v>0</v>
      </c>
      <c r="L43" s="100">
        <f>IF('Implementation Plan'!N43="Yes",$C43,0)*((1+$Q$123)^L$5)</f>
        <v>0</v>
      </c>
      <c r="M43" s="100">
        <f>IF('Implementation Plan'!O43="Yes",$C43,0)*((1+$Q$123)^M$5)</f>
        <v>0</v>
      </c>
      <c r="N43" s="101">
        <f t="shared" si="2"/>
        <v>0</v>
      </c>
      <c r="P43" s="93"/>
      <c r="Q43" s="50"/>
    </row>
    <row r="44" spans="1:17" s="89" customFormat="1" ht="12.75" customHeight="1">
      <c r="A44" s="98" t="str">
        <f>'Implementation Plan'!B44</f>
        <v>Route #37</v>
      </c>
      <c r="B44" s="99" t="str">
        <f>'Implementation Plan'!C44</f>
        <v>Maintain Existing Fixed Route Service</v>
      </c>
      <c r="C44" s="100">
        <f>'Implementation Plan'!E44</f>
        <v>0</v>
      </c>
      <c r="D44" s="100">
        <f>IF('Implementation Plan'!F44="Yes",$C44,0)*((1+$Q$123)^D$5)</f>
        <v>0</v>
      </c>
      <c r="E44" s="100">
        <f>IF('Implementation Plan'!G44="Yes",$C44,0)*((1+$Q$123)^E$5)</f>
        <v>0</v>
      </c>
      <c r="F44" s="100">
        <f>IF('Implementation Plan'!H44="Yes",$C44,0)*((1+$Q$123)^F$5)</f>
        <v>0</v>
      </c>
      <c r="G44" s="100">
        <f>IF('Implementation Plan'!I44="Yes",$C44,0)*((1+$Q$123)^G$5)</f>
        <v>0</v>
      </c>
      <c r="H44" s="100">
        <f>IF('Implementation Plan'!J44="Yes",$C44,0)*((1+$Q$123)^H$5)</f>
        <v>0</v>
      </c>
      <c r="I44" s="100">
        <f>IF('Implementation Plan'!K44="Yes",$C44,0)*((1+$Q$123)^I$5)</f>
        <v>0</v>
      </c>
      <c r="J44" s="100">
        <f>IF('Implementation Plan'!L44="Yes",$C44,0)*((1+$Q$123)^J$5)</f>
        <v>0</v>
      </c>
      <c r="K44" s="100">
        <f>IF('Implementation Plan'!M44="Yes",$C44,0)*((1+$Q$123)^K$5)</f>
        <v>0</v>
      </c>
      <c r="L44" s="100">
        <f>IF('Implementation Plan'!N44="Yes",$C44,0)*((1+$Q$123)^L$5)</f>
        <v>0</v>
      </c>
      <c r="M44" s="100">
        <f>IF('Implementation Plan'!O44="Yes",$C44,0)*((1+$Q$123)^M$5)</f>
        <v>0</v>
      </c>
      <c r="N44" s="101">
        <f t="shared" si="2"/>
        <v>0</v>
      </c>
      <c r="P44" s="93"/>
      <c r="Q44" s="50"/>
    </row>
    <row r="45" spans="1:17" s="89" customFormat="1" ht="12.75" customHeight="1">
      <c r="A45" s="98" t="str">
        <f>'Implementation Plan'!B45</f>
        <v>Route #38</v>
      </c>
      <c r="B45" s="99" t="str">
        <f>'Implementation Plan'!C45</f>
        <v>Maintain Existing Fixed Route Service</v>
      </c>
      <c r="C45" s="100">
        <f>'Implementation Plan'!E45</f>
        <v>0</v>
      </c>
      <c r="D45" s="100">
        <f>IF('Implementation Plan'!F45="Yes",$C45,0)*((1+$Q$123)^D$5)</f>
        <v>0</v>
      </c>
      <c r="E45" s="100">
        <f>IF('Implementation Plan'!G45="Yes",$C45,0)*((1+$Q$123)^E$5)</f>
        <v>0</v>
      </c>
      <c r="F45" s="100">
        <f>IF('Implementation Plan'!H45="Yes",$C45,0)*((1+$Q$123)^F$5)</f>
        <v>0</v>
      </c>
      <c r="G45" s="100">
        <f>IF('Implementation Plan'!I45="Yes",$C45,0)*((1+$Q$123)^G$5)</f>
        <v>0</v>
      </c>
      <c r="H45" s="100">
        <f>IF('Implementation Plan'!J45="Yes",$C45,0)*((1+$Q$123)^H$5)</f>
        <v>0</v>
      </c>
      <c r="I45" s="100">
        <f>IF('Implementation Plan'!K45="Yes",$C45,0)*((1+$Q$123)^I$5)</f>
        <v>0</v>
      </c>
      <c r="J45" s="100">
        <f>IF('Implementation Plan'!L45="Yes",$C45,0)*((1+$Q$123)^J$5)</f>
        <v>0</v>
      </c>
      <c r="K45" s="100">
        <f>IF('Implementation Plan'!M45="Yes",$C45,0)*((1+$Q$123)^K$5)</f>
        <v>0</v>
      </c>
      <c r="L45" s="100">
        <f>IF('Implementation Plan'!N45="Yes",$C45,0)*((1+$Q$123)^L$5)</f>
        <v>0</v>
      </c>
      <c r="M45" s="100">
        <f>IF('Implementation Plan'!O45="Yes",$C45,0)*((1+$Q$123)^M$5)</f>
        <v>0</v>
      </c>
      <c r="N45" s="101">
        <f t="shared" si="2"/>
        <v>0</v>
      </c>
      <c r="P45" s="93"/>
      <c r="Q45" s="50"/>
    </row>
    <row r="46" spans="1:17" s="89" customFormat="1" ht="12.75" customHeight="1">
      <c r="A46" s="98" t="str">
        <f>'Implementation Plan'!B46</f>
        <v>Route #39</v>
      </c>
      <c r="B46" s="99" t="str">
        <f>'Implementation Plan'!C46</f>
        <v>Eliminate Service</v>
      </c>
      <c r="C46" s="100">
        <f>'Implementation Plan'!E46</f>
        <v>0</v>
      </c>
      <c r="D46" s="100">
        <f>IF('Implementation Plan'!F46="Yes",$C46,0)*((1+$Q$123)^D$5)</f>
        <v>0</v>
      </c>
      <c r="E46" s="100">
        <f>IF('Implementation Plan'!G46="Yes",$C46,0)*((1+$Q$123)^E$5)</f>
        <v>0</v>
      </c>
      <c r="F46" s="100">
        <f>IF('Implementation Plan'!H46="Yes",$C46,0)*((1+$Q$123)^F$5)</f>
        <v>0</v>
      </c>
      <c r="G46" s="100">
        <f>IF('Implementation Plan'!I46="Yes",$C46,0)*((1+$Q$123)^G$5)</f>
        <v>0</v>
      </c>
      <c r="H46" s="100">
        <f>IF('Implementation Plan'!J46="Yes",$C46,0)*((1+$Q$123)^H$5)</f>
        <v>0</v>
      </c>
      <c r="I46" s="100">
        <f>IF('Implementation Plan'!K46="Yes",$C46,0)*((1+$Q$123)^I$5)</f>
        <v>0</v>
      </c>
      <c r="J46" s="100">
        <f>IF('Implementation Plan'!L46="Yes",$C46,0)*((1+$Q$123)^J$5)</f>
        <v>0</v>
      </c>
      <c r="K46" s="100">
        <f>IF('Implementation Plan'!M46="Yes",$C46,0)*((1+$Q$123)^K$5)</f>
        <v>0</v>
      </c>
      <c r="L46" s="100">
        <f>IF('Implementation Plan'!N46="Yes",$C46,0)*((1+$Q$123)^L$5)</f>
        <v>0</v>
      </c>
      <c r="M46" s="100">
        <f>IF('Implementation Plan'!O46="Yes",$C46,0)*((1+$Q$123)^M$5)</f>
        <v>0</v>
      </c>
      <c r="N46" s="101">
        <f t="shared" si="2"/>
        <v>0</v>
      </c>
      <c r="P46" s="93"/>
      <c r="Q46" s="50"/>
    </row>
    <row r="47" spans="1:17" s="89" customFormat="1" ht="12.75" customHeight="1">
      <c r="A47" s="98" t="str">
        <f>'Implementation Plan'!B47</f>
        <v>Route #40</v>
      </c>
      <c r="B47" s="99" t="str">
        <f>'Implementation Plan'!C47</f>
        <v>Maintain Existing Fixed Route Service</v>
      </c>
      <c r="C47" s="100">
        <f>'Implementation Plan'!E47</f>
        <v>0</v>
      </c>
      <c r="D47" s="100">
        <f>IF('Implementation Plan'!F47="Yes",$C47,0)*((1+$Q$123)^D$5)</f>
        <v>0</v>
      </c>
      <c r="E47" s="100">
        <f>IF('Implementation Plan'!G47="Yes",$C47,0)*((1+$Q$123)^E$5)</f>
        <v>0</v>
      </c>
      <c r="F47" s="100">
        <f>IF('Implementation Plan'!H47="Yes",$C47,0)*((1+$Q$123)^F$5)</f>
        <v>0</v>
      </c>
      <c r="G47" s="100">
        <f>IF('Implementation Plan'!I47="Yes",$C47,0)*((1+$Q$123)^G$5)</f>
        <v>0</v>
      </c>
      <c r="H47" s="100">
        <f>IF('Implementation Plan'!J47="Yes",$C47,0)*((1+$Q$123)^H$5)</f>
        <v>0</v>
      </c>
      <c r="I47" s="100">
        <f>IF('Implementation Plan'!K47="Yes",$C47,0)*((1+$Q$123)^I$5)</f>
        <v>0</v>
      </c>
      <c r="J47" s="100">
        <f>IF('Implementation Plan'!L47="Yes",$C47,0)*((1+$Q$123)^J$5)</f>
        <v>0</v>
      </c>
      <c r="K47" s="100">
        <f>IF('Implementation Plan'!M47="Yes",$C47,0)*((1+$Q$123)^K$5)</f>
        <v>0</v>
      </c>
      <c r="L47" s="100">
        <f>IF('Implementation Plan'!N47="Yes",$C47,0)*((1+$Q$123)^L$5)</f>
        <v>0</v>
      </c>
      <c r="M47" s="100">
        <f>IF('Implementation Plan'!O47="Yes",$C47,0)*((1+$Q$123)^M$5)</f>
        <v>0</v>
      </c>
      <c r="N47" s="101">
        <f t="shared" si="2"/>
        <v>0</v>
      </c>
      <c r="P47" s="93"/>
      <c r="Q47" s="50"/>
    </row>
    <row r="48" spans="1:17" s="89" customFormat="1" ht="12.75" customHeight="1">
      <c r="A48" s="98" t="str">
        <f>'Implementation Plan'!B48</f>
        <v>Route #41</v>
      </c>
      <c r="B48" s="99" t="str">
        <f>'Implementation Plan'!C48</f>
        <v>Maintain Existing Fixed Route Service</v>
      </c>
      <c r="C48" s="100">
        <f>'Implementation Plan'!E48</f>
        <v>0</v>
      </c>
      <c r="D48" s="100">
        <f>IF('Implementation Plan'!F48="Yes",$C48,0)*((1+$Q$123)^D$5)</f>
        <v>0</v>
      </c>
      <c r="E48" s="100">
        <f>IF('Implementation Plan'!G48="Yes",$C48,0)*((1+$Q$123)^E$5)</f>
        <v>0</v>
      </c>
      <c r="F48" s="100">
        <f>IF('Implementation Plan'!H48="Yes",$C48,0)*((1+$Q$123)^F$5)</f>
        <v>0</v>
      </c>
      <c r="G48" s="100">
        <f>IF('Implementation Plan'!I48="Yes",$C48,0)*((1+$Q$123)^G$5)</f>
        <v>0</v>
      </c>
      <c r="H48" s="100">
        <f>IF('Implementation Plan'!J48="Yes",$C48,0)*((1+$Q$123)^H$5)</f>
        <v>0</v>
      </c>
      <c r="I48" s="100">
        <f>IF('Implementation Plan'!K48="Yes",$C48,0)*((1+$Q$123)^I$5)</f>
        <v>0</v>
      </c>
      <c r="J48" s="100">
        <f>IF('Implementation Plan'!L48="Yes",$C48,0)*((1+$Q$123)^J$5)</f>
        <v>0</v>
      </c>
      <c r="K48" s="100">
        <f>IF('Implementation Plan'!M48="Yes",$C48,0)*((1+$Q$123)^K$5)</f>
        <v>0</v>
      </c>
      <c r="L48" s="100">
        <f>IF('Implementation Plan'!N48="Yes",$C48,0)*((1+$Q$123)^L$5)</f>
        <v>0</v>
      </c>
      <c r="M48" s="100">
        <f>IF('Implementation Plan'!O48="Yes",$C48,0)*((1+$Q$123)^M$5)</f>
        <v>0</v>
      </c>
      <c r="N48" s="101">
        <f t="shared" si="2"/>
        <v>0</v>
      </c>
      <c r="P48" s="93"/>
      <c r="Q48" s="50"/>
    </row>
    <row r="49" spans="1:17" s="89" customFormat="1" ht="12.75" customHeight="1">
      <c r="A49" s="98" t="str">
        <f>'Implementation Plan'!B49</f>
        <v>Route #42</v>
      </c>
      <c r="B49" s="99" t="str">
        <f>'Implementation Plan'!C49</f>
        <v>Maintain Existing Fixed Route Service</v>
      </c>
      <c r="C49" s="100">
        <f>'Implementation Plan'!E49</f>
        <v>0</v>
      </c>
      <c r="D49" s="100">
        <f>IF('Implementation Plan'!F49="Yes",$C49,0)*((1+$Q$123)^D$5)</f>
        <v>0</v>
      </c>
      <c r="E49" s="100">
        <f>IF('Implementation Plan'!G49="Yes",$C49,0)*((1+$Q$123)^E$5)</f>
        <v>0</v>
      </c>
      <c r="F49" s="100">
        <f>IF('Implementation Plan'!H49="Yes",$C49,0)*((1+$Q$123)^F$5)</f>
        <v>0</v>
      </c>
      <c r="G49" s="100">
        <f>IF('Implementation Plan'!I49="Yes",$C49,0)*((1+$Q$123)^G$5)</f>
        <v>0</v>
      </c>
      <c r="H49" s="100">
        <f>IF('Implementation Plan'!J49="Yes",$C49,0)*((1+$Q$123)^H$5)</f>
        <v>0</v>
      </c>
      <c r="I49" s="100">
        <f>IF('Implementation Plan'!K49="Yes",$C49,0)*((1+$Q$123)^I$5)</f>
        <v>0</v>
      </c>
      <c r="J49" s="100">
        <f>IF('Implementation Plan'!L49="Yes",$C49,0)*((1+$Q$123)^J$5)</f>
        <v>0</v>
      </c>
      <c r="K49" s="100">
        <f>IF('Implementation Plan'!M49="Yes",$C49,0)*((1+$Q$123)^K$5)</f>
        <v>0</v>
      </c>
      <c r="L49" s="100">
        <f>IF('Implementation Plan'!N49="Yes",$C49,0)*((1+$Q$123)^L$5)</f>
        <v>0</v>
      </c>
      <c r="M49" s="100">
        <f>IF('Implementation Plan'!O49="Yes",$C49,0)*((1+$Q$123)^M$5)</f>
        <v>0</v>
      </c>
      <c r="N49" s="101">
        <f t="shared" si="2"/>
        <v>0</v>
      </c>
      <c r="P49" s="93"/>
      <c r="Q49" s="50"/>
    </row>
    <row r="50" spans="1:17" s="89" customFormat="1" ht="12.75" customHeight="1">
      <c r="A50" s="98" t="str">
        <f>'Implementation Plan'!B50</f>
        <v>Route #43</v>
      </c>
      <c r="B50" s="99" t="str">
        <f>'Implementation Plan'!C50</f>
        <v>Maintain Existing Fixed Route Service</v>
      </c>
      <c r="C50" s="100">
        <f>'Implementation Plan'!E50</f>
        <v>0</v>
      </c>
      <c r="D50" s="100">
        <f>IF('Implementation Plan'!F50="Yes",$C50,0)*((1+$Q$123)^D$5)</f>
        <v>0</v>
      </c>
      <c r="E50" s="100">
        <f>IF('Implementation Plan'!G50="Yes",$C50,0)*((1+$Q$123)^E$5)</f>
        <v>0</v>
      </c>
      <c r="F50" s="100">
        <f>IF('Implementation Plan'!H50="Yes",$C50,0)*((1+$Q$123)^F$5)</f>
        <v>0</v>
      </c>
      <c r="G50" s="100">
        <f>IF('Implementation Plan'!I50="Yes",$C50,0)*((1+$Q$123)^G$5)</f>
        <v>0</v>
      </c>
      <c r="H50" s="100">
        <f>IF('Implementation Plan'!J50="Yes",$C50,0)*((1+$Q$123)^H$5)</f>
        <v>0</v>
      </c>
      <c r="I50" s="100">
        <f>IF('Implementation Plan'!K50="Yes",$C50,0)*((1+$Q$123)^I$5)</f>
        <v>0</v>
      </c>
      <c r="J50" s="100">
        <f>IF('Implementation Plan'!L50="Yes",$C50,0)*((1+$Q$123)^J$5)</f>
        <v>0</v>
      </c>
      <c r="K50" s="100">
        <f>IF('Implementation Plan'!M50="Yes",$C50,0)*((1+$Q$123)^K$5)</f>
        <v>0</v>
      </c>
      <c r="L50" s="100">
        <f>IF('Implementation Plan'!N50="Yes",$C50,0)*((1+$Q$123)^L$5)</f>
        <v>0</v>
      </c>
      <c r="M50" s="100">
        <f>IF('Implementation Plan'!O50="Yes",$C50,0)*((1+$Q$123)^M$5)</f>
        <v>0</v>
      </c>
      <c r="N50" s="101">
        <f t="shared" si="2"/>
        <v>0</v>
      </c>
      <c r="P50" s="93"/>
      <c r="Q50" s="50"/>
    </row>
    <row r="51" spans="1:17" s="89" customFormat="1" ht="12.75" customHeight="1">
      <c r="A51" s="98" t="str">
        <f>'Implementation Plan'!B51</f>
        <v>Route #44</v>
      </c>
      <c r="B51" s="99" t="str">
        <f>'Implementation Plan'!C51</f>
        <v>Maintain Existing Fixed Route Service</v>
      </c>
      <c r="C51" s="100">
        <f>'Implementation Plan'!E51</f>
        <v>0</v>
      </c>
      <c r="D51" s="100">
        <f>IF('Implementation Plan'!F51="Yes",$C51,0)*((1+$Q$123)^D$5)</f>
        <v>0</v>
      </c>
      <c r="E51" s="100">
        <f>IF('Implementation Plan'!G51="Yes",$C51,0)*((1+$Q$123)^E$5)</f>
        <v>0</v>
      </c>
      <c r="F51" s="100">
        <f>IF('Implementation Plan'!H51="Yes",$C51,0)*((1+$Q$123)^F$5)</f>
        <v>0</v>
      </c>
      <c r="G51" s="100">
        <f>IF('Implementation Plan'!I51="Yes",$C51,0)*((1+$Q$123)^G$5)</f>
        <v>0</v>
      </c>
      <c r="H51" s="100">
        <f>IF('Implementation Plan'!J51="Yes",$C51,0)*((1+$Q$123)^H$5)</f>
        <v>0</v>
      </c>
      <c r="I51" s="100">
        <f>IF('Implementation Plan'!K51="Yes",$C51,0)*((1+$Q$123)^I$5)</f>
        <v>0</v>
      </c>
      <c r="J51" s="100">
        <f>IF('Implementation Plan'!L51="Yes",$C51,0)*((1+$Q$123)^J$5)</f>
        <v>0</v>
      </c>
      <c r="K51" s="100">
        <f>IF('Implementation Plan'!M51="Yes",$C51,0)*((1+$Q$123)^K$5)</f>
        <v>0</v>
      </c>
      <c r="L51" s="100">
        <f>IF('Implementation Plan'!N51="Yes",$C51,0)*((1+$Q$123)^L$5)</f>
        <v>0</v>
      </c>
      <c r="M51" s="100">
        <f>IF('Implementation Plan'!O51="Yes",$C51,0)*((1+$Q$123)^M$5)</f>
        <v>0</v>
      </c>
      <c r="N51" s="101">
        <f t="shared" si="2"/>
        <v>0</v>
      </c>
      <c r="P51" s="93"/>
      <c r="Q51" s="50"/>
    </row>
    <row r="52" spans="1:17" s="89" customFormat="1" ht="12.75" customHeight="1">
      <c r="A52" s="98" t="str">
        <f>'Implementation Plan'!B52</f>
        <v>Route #45</v>
      </c>
      <c r="B52" s="99" t="str">
        <f>'Implementation Plan'!C52</f>
        <v>Maintain Existing Fixed Route Service</v>
      </c>
      <c r="C52" s="100">
        <f>'Implementation Plan'!E52</f>
        <v>0</v>
      </c>
      <c r="D52" s="100">
        <f>IF('Implementation Plan'!F52="Yes",$C52,0)*((1+$Q$123)^D$5)</f>
        <v>0</v>
      </c>
      <c r="E52" s="100">
        <f>IF('Implementation Plan'!G52="Yes",$C52,0)*((1+$Q$123)^E$5)</f>
        <v>0</v>
      </c>
      <c r="F52" s="100">
        <f>IF('Implementation Plan'!H52="Yes",$C52,0)*((1+$Q$123)^F$5)</f>
        <v>0</v>
      </c>
      <c r="G52" s="100">
        <f>IF('Implementation Plan'!I52="Yes",$C52,0)*((1+$Q$123)^G$5)</f>
        <v>0</v>
      </c>
      <c r="H52" s="100">
        <f>IF('Implementation Plan'!J52="Yes",$C52,0)*((1+$Q$123)^H$5)</f>
        <v>0</v>
      </c>
      <c r="I52" s="100">
        <f>IF('Implementation Plan'!K52="Yes",$C52,0)*((1+$Q$123)^I$5)</f>
        <v>0</v>
      </c>
      <c r="J52" s="100">
        <f>IF('Implementation Plan'!L52="Yes",$C52,0)*((1+$Q$123)^J$5)</f>
        <v>0</v>
      </c>
      <c r="K52" s="100">
        <f>IF('Implementation Plan'!M52="Yes",$C52,0)*((1+$Q$123)^K$5)</f>
        <v>0</v>
      </c>
      <c r="L52" s="100">
        <f>IF('Implementation Plan'!N52="Yes",$C52,0)*((1+$Q$123)^L$5)</f>
        <v>0</v>
      </c>
      <c r="M52" s="100">
        <f>IF('Implementation Plan'!O52="Yes",$C52,0)*((1+$Q$123)^M$5)</f>
        <v>0</v>
      </c>
      <c r="N52" s="101">
        <f t="shared" si="2"/>
        <v>0</v>
      </c>
      <c r="P52" s="93"/>
      <c r="Q52" s="50"/>
    </row>
    <row r="53" spans="1:17" s="89" customFormat="1" ht="12.75" customHeight="1">
      <c r="A53" s="98" t="str">
        <f>'Implementation Plan'!B53</f>
        <v>Route #46</v>
      </c>
      <c r="B53" s="99" t="str">
        <f>'Implementation Plan'!C53</f>
        <v>Maintain Existing Fixed Route Service</v>
      </c>
      <c r="C53" s="100">
        <f>'Implementation Plan'!E53</f>
        <v>0</v>
      </c>
      <c r="D53" s="100">
        <f>IF('Implementation Plan'!F53="Yes",$C53,0)*((1+$Q$123)^D$5)</f>
        <v>0</v>
      </c>
      <c r="E53" s="100">
        <f>IF('Implementation Plan'!G53="Yes",$C53,0)*((1+$Q$123)^E$5)</f>
        <v>0</v>
      </c>
      <c r="F53" s="100">
        <f>IF('Implementation Plan'!H53="Yes",$C53,0)*((1+$Q$123)^F$5)</f>
        <v>0</v>
      </c>
      <c r="G53" s="100">
        <f>IF('Implementation Plan'!I53="Yes",$C53,0)*((1+$Q$123)^G$5)</f>
        <v>0</v>
      </c>
      <c r="H53" s="100">
        <f>IF('Implementation Plan'!J53="Yes",$C53,0)*((1+$Q$123)^H$5)</f>
        <v>0</v>
      </c>
      <c r="I53" s="100">
        <f>IF('Implementation Plan'!K53="Yes",$C53,0)*((1+$Q$123)^I$5)</f>
        <v>0</v>
      </c>
      <c r="J53" s="100">
        <f>IF('Implementation Plan'!L53="Yes",$C53,0)*((1+$Q$123)^J$5)</f>
        <v>0</v>
      </c>
      <c r="K53" s="100">
        <f>IF('Implementation Plan'!M53="Yes",$C53,0)*((1+$Q$123)^K$5)</f>
        <v>0</v>
      </c>
      <c r="L53" s="100">
        <f>IF('Implementation Plan'!N53="Yes",$C53,0)*((1+$Q$123)^L$5)</f>
        <v>0</v>
      </c>
      <c r="M53" s="100">
        <f>IF('Implementation Plan'!O53="Yes",$C53,0)*((1+$Q$123)^M$5)</f>
        <v>0</v>
      </c>
      <c r="N53" s="101">
        <f t="shared" si="2"/>
        <v>0</v>
      </c>
      <c r="P53" s="93"/>
      <c r="Q53" s="50"/>
    </row>
    <row r="54" spans="1:17" s="89" customFormat="1" ht="12.75" customHeight="1">
      <c r="A54" s="98" t="str">
        <f>'Implementation Plan'!B54</f>
        <v>Route #47</v>
      </c>
      <c r="B54" s="99" t="str">
        <f>'Implementation Plan'!C54</f>
        <v>Maintain Existing Fixed Route Service</v>
      </c>
      <c r="C54" s="100">
        <f>'Implementation Plan'!E54</f>
        <v>0</v>
      </c>
      <c r="D54" s="100">
        <f>IF('Implementation Plan'!F54="Yes",$C54,0)*((1+$Q$123)^D$5)</f>
        <v>0</v>
      </c>
      <c r="E54" s="100">
        <f>IF('Implementation Plan'!G54="Yes",$C54,0)*((1+$Q$123)^E$5)</f>
        <v>0</v>
      </c>
      <c r="F54" s="100">
        <f>IF('Implementation Plan'!H54="Yes",$C54,0)*((1+$Q$123)^F$5)</f>
        <v>0</v>
      </c>
      <c r="G54" s="100">
        <f>IF('Implementation Plan'!I54="Yes",$C54,0)*((1+$Q$123)^G$5)</f>
        <v>0</v>
      </c>
      <c r="H54" s="100">
        <f>IF('Implementation Plan'!J54="Yes",$C54,0)*((1+$Q$123)^H$5)</f>
        <v>0</v>
      </c>
      <c r="I54" s="100">
        <f>IF('Implementation Plan'!K54="Yes",$C54,0)*((1+$Q$123)^I$5)</f>
        <v>0</v>
      </c>
      <c r="J54" s="100">
        <f>IF('Implementation Plan'!L54="Yes",$C54,0)*((1+$Q$123)^J$5)</f>
        <v>0</v>
      </c>
      <c r="K54" s="100">
        <f>IF('Implementation Plan'!M54="Yes",$C54,0)*((1+$Q$123)^K$5)</f>
        <v>0</v>
      </c>
      <c r="L54" s="100">
        <f>IF('Implementation Plan'!N54="Yes",$C54,0)*((1+$Q$123)^L$5)</f>
        <v>0</v>
      </c>
      <c r="M54" s="100">
        <f>IF('Implementation Plan'!O54="Yes",$C54,0)*((1+$Q$123)^M$5)</f>
        <v>0</v>
      </c>
      <c r="N54" s="101">
        <f t="shared" si="2"/>
        <v>0</v>
      </c>
      <c r="P54" s="93"/>
      <c r="Q54" s="50"/>
    </row>
    <row r="55" spans="1:17" s="89" customFormat="1" ht="12.75" customHeight="1">
      <c r="A55" s="98" t="str">
        <f>'Implementation Plan'!B55</f>
        <v>Route #48</v>
      </c>
      <c r="B55" s="99" t="str">
        <f>'Implementation Plan'!C55</f>
        <v>Maintain Existing Fixed Route Service</v>
      </c>
      <c r="C55" s="100">
        <f>'Implementation Plan'!E55</f>
        <v>0</v>
      </c>
      <c r="D55" s="100">
        <f>IF('Implementation Plan'!F55="Yes",$C55,0)*((1+$Q$123)^D$5)</f>
        <v>0</v>
      </c>
      <c r="E55" s="100">
        <f>IF('Implementation Plan'!G55="Yes",$C55,0)*((1+$Q$123)^E$5)</f>
        <v>0</v>
      </c>
      <c r="F55" s="100">
        <f>IF('Implementation Plan'!H55="Yes",$C55,0)*((1+$Q$123)^F$5)</f>
        <v>0</v>
      </c>
      <c r="G55" s="100">
        <f>IF('Implementation Plan'!I55="Yes",$C55,0)*((1+$Q$123)^G$5)</f>
        <v>0</v>
      </c>
      <c r="H55" s="100">
        <f>IF('Implementation Plan'!J55="Yes",$C55,0)*((1+$Q$123)^H$5)</f>
        <v>0</v>
      </c>
      <c r="I55" s="100">
        <f>IF('Implementation Plan'!K55="Yes",$C55,0)*((1+$Q$123)^I$5)</f>
        <v>0</v>
      </c>
      <c r="J55" s="100">
        <f>IF('Implementation Plan'!L55="Yes",$C55,0)*((1+$Q$123)^J$5)</f>
        <v>0</v>
      </c>
      <c r="K55" s="100">
        <f>IF('Implementation Plan'!M55="Yes",$C55,0)*((1+$Q$123)^K$5)</f>
        <v>0</v>
      </c>
      <c r="L55" s="100">
        <f>IF('Implementation Plan'!N55="Yes",$C55,0)*((1+$Q$123)^L$5)</f>
        <v>0</v>
      </c>
      <c r="M55" s="100">
        <f>IF('Implementation Plan'!O55="Yes",$C55,0)*((1+$Q$123)^M$5)</f>
        <v>0</v>
      </c>
      <c r="N55" s="101">
        <f t="shared" si="2"/>
        <v>0</v>
      </c>
      <c r="P55" s="93"/>
      <c r="Q55" s="50"/>
    </row>
    <row r="56" spans="1:17" s="89" customFormat="1" ht="12.75" customHeight="1">
      <c r="A56" s="98" t="str">
        <f>'Implementation Plan'!B56</f>
        <v>Route #49</v>
      </c>
      <c r="B56" s="99" t="str">
        <f>'Implementation Plan'!C56</f>
        <v>Maintain Existing Fixed Route Service</v>
      </c>
      <c r="C56" s="100">
        <f>'Implementation Plan'!E56</f>
        <v>0</v>
      </c>
      <c r="D56" s="100">
        <f>IF('Implementation Plan'!F56="Yes",$C56,0)*((1+$Q$123)^D$5)</f>
        <v>0</v>
      </c>
      <c r="E56" s="100">
        <f>IF('Implementation Plan'!G56="Yes",$C56,0)*((1+$Q$123)^E$5)</f>
        <v>0</v>
      </c>
      <c r="F56" s="100">
        <f>IF('Implementation Plan'!H56="Yes",$C56,0)*((1+$Q$123)^F$5)</f>
        <v>0</v>
      </c>
      <c r="G56" s="100">
        <f>IF('Implementation Plan'!I56="Yes",$C56,0)*((1+$Q$123)^G$5)</f>
        <v>0</v>
      </c>
      <c r="H56" s="100">
        <f>IF('Implementation Plan'!J56="Yes",$C56,0)*((1+$Q$123)^H$5)</f>
        <v>0</v>
      </c>
      <c r="I56" s="100">
        <f>IF('Implementation Plan'!K56="Yes",$C56,0)*((1+$Q$123)^I$5)</f>
        <v>0</v>
      </c>
      <c r="J56" s="100">
        <f>IF('Implementation Plan'!L56="Yes",$C56,0)*((1+$Q$123)^J$5)</f>
        <v>0</v>
      </c>
      <c r="K56" s="100">
        <f>IF('Implementation Plan'!M56="Yes",$C56,0)*((1+$Q$123)^K$5)</f>
        <v>0</v>
      </c>
      <c r="L56" s="100">
        <f>IF('Implementation Plan'!N56="Yes",$C56,0)*((1+$Q$123)^L$5)</f>
        <v>0</v>
      </c>
      <c r="M56" s="100">
        <f>IF('Implementation Plan'!O56="Yes",$C56,0)*((1+$Q$123)^M$5)</f>
        <v>0</v>
      </c>
      <c r="N56" s="101">
        <f t="shared" si="2"/>
        <v>0</v>
      </c>
      <c r="P56" s="93"/>
      <c r="Q56" s="50"/>
    </row>
    <row r="57" spans="1:17" s="89" customFormat="1" ht="12.75" customHeight="1">
      <c r="A57" s="98" t="str">
        <f>'Implementation Plan'!B57</f>
        <v>Route #50</v>
      </c>
      <c r="B57" s="99" t="str">
        <f>'Implementation Plan'!C57</f>
        <v>Maintain Existing Fixed Route Service</v>
      </c>
      <c r="C57" s="100">
        <f>'Implementation Plan'!E57</f>
        <v>0</v>
      </c>
      <c r="D57" s="100">
        <f>IF('Implementation Plan'!F57="Yes",$C57,0)*((1+$Q$123)^D$5)</f>
        <v>0</v>
      </c>
      <c r="E57" s="100">
        <f>IF('Implementation Plan'!G57="Yes",$C57,0)*((1+$Q$123)^E$5)</f>
        <v>0</v>
      </c>
      <c r="F57" s="100">
        <f>IF('Implementation Plan'!H57="Yes",$C57,0)*((1+$Q$123)^F$5)</f>
        <v>0</v>
      </c>
      <c r="G57" s="100">
        <f>IF('Implementation Plan'!I57="Yes",$C57,0)*((1+$Q$123)^G$5)</f>
        <v>0</v>
      </c>
      <c r="H57" s="100">
        <f>IF('Implementation Plan'!J57="Yes",$C57,0)*((1+$Q$123)^H$5)</f>
        <v>0</v>
      </c>
      <c r="I57" s="100">
        <f>IF('Implementation Plan'!K57="Yes",$C57,0)*((1+$Q$123)^I$5)</f>
        <v>0</v>
      </c>
      <c r="J57" s="100">
        <f>IF('Implementation Plan'!L57="Yes",$C57,0)*((1+$Q$123)^J$5)</f>
        <v>0</v>
      </c>
      <c r="K57" s="100">
        <f>IF('Implementation Plan'!M57="Yes",$C57,0)*((1+$Q$123)^K$5)</f>
        <v>0</v>
      </c>
      <c r="L57" s="100">
        <f>IF('Implementation Plan'!N57="Yes",$C57,0)*((1+$Q$123)^L$5)</f>
        <v>0</v>
      </c>
      <c r="M57" s="100">
        <f>IF('Implementation Plan'!O57="Yes",$C57,0)*((1+$Q$123)^M$5)</f>
        <v>0</v>
      </c>
      <c r="N57" s="101">
        <f>SUM(D57:M57)</f>
        <v>0</v>
      </c>
      <c r="P57" s="93"/>
      <c r="Q57" s="50"/>
    </row>
    <row r="58" spans="1:17" s="89" customFormat="1" ht="12.75" customHeight="1">
      <c r="A58" s="230" t="str">
        <f>'Implementation Plan'!B58</f>
        <v>Maintain Other Existing Services</v>
      </c>
      <c r="B58" s="231"/>
      <c r="C58" s="108">
        <f>SUM(C59:C61)</f>
        <v>0</v>
      </c>
      <c r="D58" s="108">
        <f>SUM(D59:D61)</f>
        <v>0</v>
      </c>
      <c r="E58" s="108">
        <f>SUM(E59:E61)</f>
        <v>0</v>
      </c>
      <c r="F58" s="108">
        <f aca="true" t="shared" si="3" ref="F58:M58">SUM(F59:F61)</f>
        <v>0</v>
      </c>
      <c r="G58" s="108">
        <f t="shared" si="3"/>
        <v>0</v>
      </c>
      <c r="H58" s="108">
        <f t="shared" si="3"/>
        <v>0</v>
      </c>
      <c r="I58" s="108">
        <f t="shared" si="3"/>
        <v>0</v>
      </c>
      <c r="J58" s="108">
        <f t="shared" si="3"/>
        <v>0</v>
      </c>
      <c r="K58" s="108">
        <f t="shared" si="3"/>
        <v>0</v>
      </c>
      <c r="L58" s="108">
        <f t="shared" si="3"/>
        <v>0</v>
      </c>
      <c r="M58" s="108">
        <f t="shared" si="3"/>
        <v>0</v>
      </c>
      <c r="N58" s="108">
        <f>SUM(D58:M58)</f>
        <v>0</v>
      </c>
      <c r="P58" s="93"/>
      <c r="Q58" s="50"/>
    </row>
    <row r="59" spans="1:17" s="89" customFormat="1" ht="12.75" customHeight="1">
      <c r="A59" s="98" t="str">
        <f>'Implementation Plan'!B59</f>
        <v>ADA Paratransit Service</v>
      </c>
      <c r="B59" s="99" t="str">
        <f>'Implementation Plan'!C59</f>
        <v>Maintain Existing ADA Paratransit Service</v>
      </c>
      <c r="C59" s="100">
        <f>'Implementation Plan'!E59</f>
        <v>0</v>
      </c>
      <c r="D59" s="100">
        <f>IF('Implementation Plan'!F59="Yes",$C59,0)*((1+$Q$123)^D$5)</f>
        <v>0</v>
      </c>
      <c r="E59" s="100">
        <f>IF('Implementation Plan'!G59="Yes",$C59,0)*((1+$Q$123)^E$5)</f>
        <v>0</v>
      </c>
      <c r="F59" s="100">
        <f>IF('Implementation Plan'!H59="Yes",$C59,0)*((1+$Q$123)^F$5)</f>
        <v>0</v>
      </c>
      <c r="G59" s="100">
        <f>IF('Implementation Plan'!I59="Yes",$C59,0)*((1+$Q$123)^G$5)</f>
        <v>0</v>
      </c>
      <c r="H59" s="100">
        <f>IF('Implementation Plan'!J59="Yes",$C59,0)*((1+$Q$123)^H$5)</f>
        <v>0</v>
      </c>
      <c r="I59" s="100">
        <f>IF('Implementation Plan'!K59="Yes",$C59,0)*((1+$Q$123)^I$5)</f>
        <v>0</v>
      </c>
      <c r="J59" s="100">
        <f>IF('Implementation Plan'!L59="Yes",$C59,0)*((1+$Q$123)^J$5)</f>
        <v>0</v>
      </c>
      <c r="K59" s="100">
        <f>IF('Implementation Plan'!M59="Yes",$C59,0)*((1+$Q$123)^K$5)</f>
        <v>0</v>
      </c>
      <c r="L59" s="100">
        <f>IF('Implementation Plan'!N59="Yes",$C59,0)*((1+$Q$123)^L$5)</f>
        <v>0</v>
      </c>
      <c r="M59" s="100">
        <f>IF('Implementation Plan'!O59="Yes",$C59,0)*((1+$Q$123)^M$5)</f>
        <v>0</v>
      </c>
      <c r="N59" s="101">
        <f>SUM(D59:M59)</f>
        <v>0</v>
      </c>
      <c r="P59" s="93"/>
      <c r="Q59" s="50"/>
    </row>
    <row r="60" spans="1:17" s="89" customFormat="1" ht="12.75" customHeight="1">
      <c r="A60" s="98" t="str">
        <f>'Implementation Plan'!B60</f>
        <v>Van Pool Service</v>
      </c>
      <c r="B60" s="99" t="str">
        <f>'Implementation Plan'!C60</f>
        <v>Maintain Val Pool </v>
      </c>
      <c r="C60" s="100">
        <f>'Implementation Plan'!E60</f>
        <v>0</v>
      </c>
      <c r="D60" s="100">
        <f>IF('Implementation Plan'!F60="Yes",$C60,0)*((1+$Q$123)^D$5)</f>
        <v>0</v>
      </c>
      <c r="E60" s="100">
        <f>IF('Implementation Plan'!G60="Yes",$C60,0)*((1+$Q$123)^E$5)</f>
        <v>0</v>
      </c>
      <c r="F60" s="100">
        <f>IF('Implementation Plan'!H60="Yes",$C60,0)*((1+$Q$123)^F$5)</f>
        <v>0</v>
      </c>
      <c r="G60" s="100">
        <f>IF('Implementation Plan'!I60="Yes",$C60,0)*((1+$Q$123)^G$5)</f>
        <v>0</v>
      </c>
      <c r="H60" s="100">
        <f>IF('Implementation Plan'!J60="Yes",$C60,0)*((1+$Q$123)^H$5)</f>
        <v>0</v>
      </c>
      <c r="I60" s="100">
        <f>IF('Implementation Plan'!K60="Yes",$C60,0)*((1+$Q$123)^I$5)</f>
        <v>0</v>
      </c>
      <c r="J60" s="100">
        <f>IF('Implementation Plan'!L60="Yes",$C60,0)*((1+$Q$123)^J$5)</f>
        <v>0</v>
      </c>
      <c r="K60" s="100">
        <f>IF('Implementation Plan'!M60="Yes",$C60,0)*((1+$Q$123)^K$5)</f>
        <v>0</v>
      </c>
      <c r="L60" s="100">
        <f>IF('Implementation Plan'!N60="Yes",$C60,0)*((1+$Q$123)^L$5)</f>
        <v>0</v>
      </c>
      <c r="M60" s="100">
        <f>IF('Implementation Plan'!O60="Yes",$C60,0)*((1+$Q$123)^M$5)</f>
        <v>0</v>
      </c>
      <c r="N60" s="101">
        <f>SUM(D60:M60)</f>
        <v>0</v>
      </c>
      <c r="P60" s="93"/>
      <c r="Q60" s="50"/>
    </row>
    <row r="61" spans="1:17" s="89" customFormat="1" ht="12.75" customHeight="1">
      <c r="A61" s="98" t="str">
        <f>'Implementation Plan'!B61</f>
        <v>Miscellaneous</v>
      </c>
      <c r="B61" s="99" t="str">
        <f>'Implementation Plan'!C61</f>
        <v>Maintain Town shuttle</v>
      </c>
      <c r="C61" s="100">
        <f>'Implementation Plan'!E61</f>
        <v>0</v>
      </c>
      <c r="D61" s="100">
        <f>IF('Implementation Plan'!F61="Yes",$C61,0)*((1+$Q$123)^D$5)</f>
        <v>0</v>
      </c>
      <c r="E61" s="100">
        <f>IF('Implementation Plan'!G61="Yes",$C61,0)*((1+$Q$123)^E$5)</f>
        <v>0</v>
      </c>
      <c r="F61" s="100">
        <f>IF('Implementation Plan'!H61="Yes",$C61,0)*((1+$Q$123)^F$5)</f>
        <v>0</v>
      </c>
      <c r="G61" s="100">
        <f>IF('Implementation Plan'!I61="Yes",$C61,0)*((1+$Q$123)^G$5)</f>
        <v>0</v>
      </c>
      <c r="H61" s="100">
        <f>IF('Implementation Plan'!J61="Yes",$C61,0)*((1+$Q$123)^H$5)</f>
        <v>0</v>
      </c>
      <c r="I61" s="100">
        <f>IF('Implementation Plan'!K61="Yes",$C61,0)*((1+$Q$123)^I$5)</f>
        <v>0</v>
      </c>
      <c r="J61" s="100">
        <f>IF('Implementation Plan'!L61="Yes",$C61,0)*((1+$Q$123)^J$5)</f>
        <v>0</v>
      </c>
      <c r="K61" s="100">
        <f>IF('Implementation Plan'!M61="Yes",$C61,0)*((1+$Q$123)^K$5)</f>
        <v>0</v>
      </c>
      <c r="L61" s="100">
        <f>IF('Implementation Plan'!N61="Yes",$C61,0)*((1+$Q$123)^L$5)</f>
        <v>0</v>
      </c>
      <c r="M61" s="100">
        <f>IF('Implementation Plan'!O61="Yes",$C61,0)*((1+$Q$123)^M$5)</f>
        <v>0</v>
      </c>
      <c r="N61" s="101">
        <f>SUM(D61:M61)</f>
        <v>0</v>
      </c>
      <c r="P61" s="93"/>
      <c r="Q61" s="50"/>
    </row>
    <row r="62" spans="1:17" s="259" customFormat="1" ht="19.5" customHeight="1">
      <c r="A62" s="230" t="str">
        <f>'Implementation Plan'!B63</f>
        <v>Fixed Route/Fixed Guideway Improvements  </v>
      </c>
      <c r="B62" s="231"/>
      <c r="C62" s="108">
        <f>SUM(C63:C113)</f>
        <v>625824.3744000001</v>
      </c>
      <c r="D62" s="108">
        <f aca="true" t="shared" si="4" ref="D62:M62">SUM(D63:D113)</f>
        <v>0</v>
      </c>
      <c r="E62" s="108">
        <f t="shared" si="4"/>
        <v>0</v>
      </c>
      <c r="F62" s="108">
        <f t="shared" si="4"/>
        <v>0</v>
      </c>
      <c r="G62" s="108">
        <f t="shared" si="4"/>
        <v>0</v>
      </c>
      <c r="H62" s="108">
        <f t="shared" si="4"/>
        <v>437166.42680519744</v>
      </c>
      <c r="I62" s="108">
        <f t="shared" si="4"/>
        <v>450281.4196093534</v>
      </c>
      <c r="J62" s="108">
        <f t="shared" si="4"/>
        <v>463789.86219763407</v>
      </c>
      <c r="K62" s="108">
        <f t="shared" si="4"/>
        <v>792775.5936930419</v>
      </c>
      <c r="L62" s="108">
        <f t="shared" si="4"/>
        <v>816558.8615038332</v>
      </c>
      <c r="M62" s="108">
        <f t="shared" si="4"/>
        <v>841055.6273489483</v>
      </c>
      <c r="N62" s="108">
        <f>SUM(N63:N113)</f>
        <v>3801627.7911580084</v>
      </c>
      <c r="P62" s="265"/>
      <c r="Q62" s="386"/>
    </row>
    <row r="63" spans="1:17" s="89" customFormat="1" ht="12.75" customHeight="1">
      <c r="A63" s="98" t="str">
        <f>'Implementation Plan'!B64</f>
        <v>Take Smart Route</v>
      </c>
      <c r="B63" s="99" t="str">
        <f>'Implementation Plan'!C64</f>
        <v>Add New Service</v>
      </c>
      <c r="C63" s="100">
        <f>'Implementation Plan'!E64</f>
        <v>377103.60000000003</v>
      </c>
      <c r="D63" s="100">
        <f>IF('Implementation Plan'!F64="Yes",$C63,0)*((1+$Q$123)^D$5)</f>
        <v>0</v>
      </c>
      <c r="E63" s="100">
        <f>IF('Implementation Plan'!G64="Yes",$C63,0)*((1+$Q$123)^E$5)</f>
        <v>0</v>
      </c>
      <c r="F63" s="100">
        <f>IF('Implementation Plan'!H64="Yes",$C63,0)*((1+$Q$123)^F$5)</f>
        <v>0</v>
      </c>
      <c r="G63" s="100">
        <f>IF('Implementation Plan'!I64="Yes",$C63,0)*((1+$Q$123)^G$5)</f>
        <v>0</v>
      </c>
      <c r="H63" s="100">
        <f>IF('Implementation Plan'!J64="Yes",$C63,0)*((1+$Q$123)^H$5)</f>
        <v>437166.42680519744</v>
      </c>
      <c r="I63" s="100">
        <f>IF('Implementation Plan'!K64="Yes",$C63,0)*((1+$Q$123)^I$5)</f>
        <v>450281.4196093534</v>
      </c>
      <c r="J63" s="100">
        <f>IF('Implementation Plan'!L64="Yes",$C63,0)*((1+$Q$123)^J$5)</f>
        <v>463789.86219763407</v>
      </c>
      <c r="K63" s="100">
        <f>IF('Implementation Plan'!M64="Yes",$C63,0)*((1+$Q$123)^K$5)</f>
        <v>477703.558063563</v>
      </c>
      <c r="L63" s="100">
        <f>IF('Implementation Plan'!N64="Yes",$C63,0)*((1+$Q$123)^L$5)</f>
        <v>492034.6648054699</v>
      </c>
      <c r="M63" s="100">
        <f>IF('Implementation Plan'!O64="Yes",$C63,0)*((1+$Q$123)^M$5)</f>
        <v>506795.704749634</v>
      </c>
      <c r="N63" s="101">
        <f aca="true" t="shared" si="5" ref="N63:N68">SUM(D63:M63)</f>
        <v>2827771.636230852</v>
      </c>
      <c r="P63" s="93"/>
      <c r="Q63" s="50"/>
    </row>
    <row r="64" spans="1:17" s="89" customFormat="1" ht="12.75" customHeight="1">
      <c r="A64" s="98" t="str">
        <f>'Implementation Plan'!B65</f>
        <v>Dump the Pump Circulator</v>
      </c>
      <c r="B64" s="99" t="str">
        <f>'Implementation Plan'!C65</f>
        <v>Increase Frequency</v>
      </c>
      <c r="C64" s="100">
        <f>'Implementation Plan'!E65</f>
        <v>248720.77440000002</v>
      </c>
      <c r="D64" s="100">
        <f>IF('Implementation Plan'!F65="Yes",$C64,0)*((1+$Q$123)^D$5)</f>
        <v>0</v>
      </c>
      <c r="E64" s="100">
        <f>IF('Implementation Plan'!G65="Yes",$C64,0)*((1+$Q$123)^E$5)</f>
        <v>0</v>
      </c>
      <c r="F64" s="100">
        <f>IF('Implementation Plan'!H65="Yes",$C64,0)*((1+$Q$123)^F$5)</f>
        <v>0</v>
      </c>
      <c r="G64" s="100">
        <f>IF('Implementation Plan'!I65="Yes",$C64,0)*((1+$Q$123)^G$5)</f>
        <v>0</v>
      </c>
      <c r="H64" s="100">
        <f>IF('Implementation Plan'!J65="Yes",$C64,0)*((1+$Q$123)^H$5)</f>
        <v>0</v>
      </c>
      <c r="I64" s="100">
        <f>IF('Implementation Plan'!K65="Yes",$C64,0)*((1+$Q$123)^I$5)</f>
        <v>0</v>
      </c>
      <c r="J64" s="100">
        <f>IF('Implementation Plan'!L65="Yes",$C64,0)*((1+$Q$123)^J$5)</f>
        <v>0</v>
      </c>
      <c r="K64" s="100">
        <f>IF('Implementation Plan'!M65="Yes",$C64,0)*((1+$Q$123)^K$5)</f>
        <v>315072.03562947887</v>
      </c>
      <c r="L64" s="100">
        <f>IF('Implementation Plan'!N65="Yes",$C64,0)*((1+$Q$123)^L$5)</f>
        <v>324524.1966983633</v>
      </c>
      <c r="M64" s="100">
        <f>IF('Implementation Plan'!O65="Yes",$C64,0)*((1+$Q$123)^M$5)</f>
        <v>334259.9225993142</v>
      </c>
      <c r="N64" s="101">
        <f t="shared" si="5"/>
        <v>973856.1549271564</v>
      </c>
      <c r="P64" s="93"/>
      <c r="Q64" s="50"/>
    </row>
    <row r="65" spans="1:17" s="89" customFormat="1" ht="12.75" customHeight="1">
      <c r="A65" s="98" t="str">
        <f>'Implementation Plan'!B66</f>
        <v>New Alternative 3</v>
      </c>
      <c r="B65" s="99" t="str">
        <f>'Implementation Plan'!C66</f>
        <v>Increase Hours of Service</v>
      </c>
      <c r="C65" s="100">
        <f>'Implementation Plan'!E66</f>
        <v>0</v>
      </c>
      <c r="D65" s="100">
        <f>IF('Implementation Plan'!F66="Yes",$C65,0)*((1+$Q$123)^D$5)</f>
        <v>0</v>
      </c>
      <c r="E65" s="100">
        <f>IF('Implementation Plan'!G66="Yes",$C65,0)*((1+$Q$123)^E$5)</f>
        <v>0</v>
      </c>
      <c r="F65" s="100">
        <f>IF('Implementation Plan'!H66="Yes",$C65,0)*((1+$Q$123)^F$5)</f>
        <v>0</v>
      </c>
      <c r="G65" s="100">
        <f>IF('Implementation Plan'!I66="Yes",$C65,0)*((1+$Q$123)^G$5)</f>
        <v>0</v>
      </c>
      <c r="H65" s="100">
        <f>IF('Implementation Plan'!J66="Yes",$C65,0)*((1+$Q$123)^H$5)</f>
        <v>0</v>
      </c>
      <c r="I65" s="100">
        <f>IF('Implementation Plan'!K66="Yes",$C65,0)*((1+$Q$123)^I$5)</f>
        <v>0</v>
      </c>
      <c r="J65" s="100">
        <f>IF('Implementation Plan'!L66="Yes",$C65,0)*((1+$Q$123)^J$5)</f>
        <v>0</v>
      </c>
      <c r="K65" s="100">
        <f>IF('Implementation Plan'!M66="Yes",$C65,0)*((1+$Q$123)^K$5)</f>
        <v>0</v>
      </c>
      <c r="L65" s="100">
        <f>IF('Implementation Plan'!N66="Yes",$C65,0)*((1+$Q$123)^L$5)</f>
        <v>0</v>
      </c>
      <c r="M65" s="100">
        <f>IF('Implementation Plan'!O66="Yes",$C65,0)*((1+$Q$123)^M$5)</f>
        <v>0</v>
      </c>
      <c r="N65" s="101">
        <f t="shared" si="5"/>
        <v>0</v>
      </c>
      <c r="P65" s="93"/>
      <c r="Q65" s="50"/>
    </row>
    <row r="66" spans="1:17" s="89" customFormat="1" ht="12.75" customHeight="1">
      <c r="A66" s="98" t="str">
        <f>'Implementation Plan'!B67</f>
        <v>New Alternative 4</v>
      </c>
      <c r="B66" s="99" t="str">
        <f>'Implementation Plan'!C67</f>
        <v>Add New Service</v>
      </c>
      <c r="C66" s="100">
        <f>'Implementation Plan'!E67</f>
        <v>0</v>
      </c>
      <c r="D66" s="100">
        <f>IF('Implementation Plan'!F67="Yes",$C66,0)*((1+$Q$123)^D$5)</f>
        <v>0</v>
      </c>
      <c r="E66" s="100">
        <f>IF('Implementation Plan'!G67="Yes",$C66,0)*((1+$Q$123)^E$5)</f>
        <v>0</v>
      </c>
      <c r="F66" s="100">
        <f>IF('Implementation Plan'!H67="Yes",$C66,0)*((1+$Q$123)^F$5)</f>
        <v>0</v>
      </c>
      <c r="G66" s="100">
        <f>IF('Implementation Plan'!I67="Yes",$C66,0)*((1+$Q$123)^G$5)</f>
        <v>0</v>
      </c>
      <c r="H66" s="100">
        <f>IF('Implementation Plan'!J67="Yes",$C66,0)*((1+$Q$123)^H$5)</f>
        <v>0</v>
      </c>
      <c r="I66" s="100">
        <f>IF('Implementation Plan'!K67="Yes",$C66,0)*((1+$Q$123)^I$5)</f>
        <v>0</v>
      </c>
      <c r="J66" s="100">
        <f>IF('Implementation Plan'!L67="Yes",$C66,0)*((1+$Q$123)^J$5)</f>
        <v>0</v>
      </c>
      <c r="K66" s="100">
        <f>IF('Implementation Plan'!M67="Yes",$C66,0)*((1+$Q$123)^K$5)</f>
        <v>0</v>
      </c>
      <c r="L66" s="100">
        <f>IF('Implementation Plan'!N67="Yes",$C66,0)*((1+$Q$123)^L$5)</f>
        <v>0</v>
      </c>
      <c r="M66" s="100">
        <f>IF('Implementation Plan'!O67="Yes",$C66,0)*((1+$Q$123)^M$5)</f>
        <v>0</v>
      </c>
      <c r="N66" s="101">
        <f t="shared" si="5"/>
        <v>0</v>
      </c>
      <c r="P66" s="93"/>
      <c r="Q66" s="50"/>
    </row>
    <row r="67" spans="1:17" s="89" customFormat="1" ht="12.75" customHeight="1">
      <c r="A67" s="98" t="str">
        <f>'Implementation Plan'!B68</f>
        <v>New Alternative 5</v>
      </c>
      <c r="B67" s="99" t="str">
        <f>'Implementation Plan'!C68</f>
        <v>Increase Frequency</v>
      </c>
      <c r="C67" s="100">
        <f>'Implementation Plan'!E68</f>
        <v>0</v>
      </c>
      <c r="D67" s="100">
        <f>IF('Implementation Plan'!F68="Yes",$C67,0)*((1+$Q$123)^D$5)</f>
        <v>0</v>
      </c>
      <c r="E67" s="100">
        <f>IF('Implementation Plan'!G68="Yes",$C67,0)*((1+$Q$123)^E$5)</f>
        <v>0</v>
      </c>
      <c r="F67" s="100">
        <f>IF('Implementation Plan'!H68="Yes",$C67,0)*((1+$Q$123)^F$5)</f>
        <v>0</v>
      </c>
      <c r="G67" s="100">
        <f>IF('Implementation Plan'!I68="Yes",$C67,0)*((1+$Q$123)^G$5)</f>
        <v>0</v>
      </c>
      <c r="H67" s="100">
        <f>IF('Implementation Plan'!J68="Yes",$C67,0)*((1+$Q$123)^H$5)</f>
        <v>0</v>
      </c>
      <c r="I67" s="100">
        <f>IF('Implementation Plan'!K68="Yes",$C67,0)*((1+$Q$123)^I$5)</f>
        <v>0</v>
      </c>
      <c r="J67" s="100">
        <f>IF('Implementation Plan'!L68="Yes",$C67,0)*((1+$Q$123)^J$5)</f>
        <v>0</v>
      </c>
      <c r="K67" s="100">
        <f>IF('Implementation Plan'!M68="Yes",$C67,0)*((1+$Q$123)^K$5)</f>
        <v>0</v>
      </c>
      <c r="L67" s="100">
        <f>IF('Implementation Plan'!N68="Yes",$C67,0)*((1+$Q$123)^L$5)</f>
        <v>0</v>
      </c>
      <c r="M67" s="100">
        <f>IF('Implementation Plan'!O68="Yes",$C67,0)*((1+$Q$123)^M$5)</f>
        <v>0</v>
      </c>
      <c r="N67" s="101">
        <f t="shared" si="5"/>
        <v>0</v>
      </c>
      <c r="P67" s="93"/>
      <c r="Q67" s="50"/>
    </row>
    <row r="68" spans="1:17" s="89" customFormat="1" ht="12.75" customHeight="1">
      <c r="A68" s="98" t="str">
        <f>'Implementation Plan'!B69</f>
        <v>New Alternative 6</v>
      </c>
      <c r="B68" s="99" t="str">
        <f>'Implementation Plan'!C69</f>
        <v>Increase Frequency</v>
      </c>
      <c r="C68" s="100">
        <f>'Implementation Plan'!E69</f>
        <v>0</v>
      </c>
      <c r="D68" s="100">
        <f>IF('Implementation Plan'!F69="Yes",$C68,0)*((1+$Q$123)^D$5)</f>
        <v>0</v>
      </c>
      <c r="E68" s="100">
        <f>IF('Implementation Plan'!G69="Yes",$C68,0)*((1+$Q$123)^E$5)</f>
        <v>0</v>
      </c>
      <c r="F68" s="100">
        <f>IF('Implementation Plan'!H69="Yes",$C68,0)*((1+$Q$123)^F$5)</f>
        <v>0</v>
      </c>
      <c r="G68" s="100">
        <f>IF('Implementation Plan'!I69="Yes",$C68,0)*((1+$Q$123)^G$5)</f>
        <v>0</v>
      </c>
      <c r="H68" s="100">
        <f>IF('Implementation Plan'!J69="Yes",$C68,0)*((1+$Q$123)^H$5)</f>
        <v>0</v>
      </c>
      <c r="I68" s="100">
        <f>IF('Implementation Plan'!K69="Yes",$C68,0)*((1+$Q$123)^I$5)</f>
        <v>0</v>
      </c>
      <c r="J68" s="100">
        <f>IF('Implementation Plan'!L69="Yes",$C68,0)*((1+$Q$123)^J$5)</f>
        <v>0</v>
      </c>
      <c r="K68" s="100">
        <f>IF('Implementation Plan'!M69="Yes",$C68,0)*((1+$Q$123)^K$5)</f>
        <v>0</v>
      </c>
      <c r="L68" s="100">
        <f>IF('Implementation Plan'!N69="Yes",$C68,0)*((1+$Q$123)^L$5)</f>
        <v>0</v>
      </c>
      <c r="M68" s="100">
        <f>IF('Implementation Plan'!O69="Yes",$C68,0)*((1+$Q$123)^M$5)</f>
        <v>0</v>
      </c>
      <c r="N68" s="101">
        <f t="shared" si="5"/>
        <v>0</v>
      </c>
      <c r="P68" s="93"/>
      <c r="Q68" s="50"/>
    </row>
    <row r="69" spans="1:17" s="89" customFormat="1" ht="12.75" customHeight="1">
      <c r="A69" s="98" t="str">
        <f>'Implementation Plan'!B70</f>
        <v>New Alternative 7</v>
      </c>
      <c r="B69" s="99" t="str">
        <f>'Implementation Plan'!C70</f>
        <v>Increase Frequency</v>
      </c>
      <c r="C69" s="100">
        <f>'Implementation Plan'!E70</f>
        <v>0</v>
      </c>
      <c r="D69" s="100">
        <f>IF('Implementation Plan'!F70="Yes",$C69,0)*((1+$Q$123)^D$5)</f>
        <v>0</v>
      </c>
      <c r="E69" s="100">
        <f>IF('Implementation Plan'!G70="Yes",$C69,0)*((1+$Q$123)^E$5)</f>
        <v>0</v>
      </c>
      <c r="F69" s="100">
        <f>IF('Implementation Plan'!H70="Yes",$C69,0)*((1+$Q$123)^F$5)</f>
        <v>0</v>
      </c>
      <c r="G69" s="100">
        <f>IF('Implementation Plan'!I70="Yes",$C69,0)*((1+$Q$123)^G$5)</f>
        <v>0</v>
      </c>
      <c r="H69" s="100">
        <f>IF('Implementation Plan'!J70="Yes",$C69,0)*((1+$Q$123)^H$5)</f>
        <v>0</v>
      </c>
      <c r="I69" s="100">
        <f>IF('Implementation Plan'!K70="Yes",$C69,0)*((1+$Q$123)^I$5)</f>
        <v>0</v>
      </c>
      <c r="J69" s="100">
        <f>IF('Implementation Plan'!L70="Yes",$C69,0)*((1+$Q$123)^J$5)</f>
        <v>0</v>
      </c>
      <c r="K69" s="100">
        <f>IF('Implementation Plan'!M70="Yes",$C69,0)*((1+$Q$123)^K$5)</f>
        <v>0</v>
      </c>
      <c r="L69" s="100">
        <f>IF('Implementation Plan'!N70="Yes",$C69,0)*((1+$Q$123)^L$5)</f>
        <v>0</v>
      </c>
      <c r="M69" s="100">
        <f>IF('Implementation Plan'!O70="Yes",$C69,0)*((1+$Q$123)^M$5)</f>
        <v>0</v>
      </c>
      <c r="N69" s="101">
        <f aca="true" t="shared" si="6" ref="N69:N111">SUM(D69:M69)</f>
        <v>0</v>
      </c>
      <c r="P69" s="93"/>
      <c r="Q69" s="50"/>
    </row>
    <row r="70" spans="1:17" s="89" customFormat="1" ht="12.75" customHeight="1">
      <c r="A70" s="98" t="str">
        <f>'Implementation Plan'!B71</f>
        <v>New Alternative 8</v>
      </c>
      <c r="B70" s="99" t="str">
        <f>'Implementation Plan'!C71</f>
        <v>Increase Hours of Service</v>
      </c>
      <c r="C70" s="100">
        <f>'Implementation Plan'!E71</f>
        <v>0</v>
      </c>
      <c r="D70" s="100">
        <f>IF('Implementation Plan'!F71="Yes",$C70,0)*((1+$Q$123)^D$5)</f>
        <v>0</v>
      </c>
      <c r="E70" s="100">
        <f>IF('Implementation Plan'!G71="Yes",$C70,0)*((1+$Q$123)^E$5)</f>
        <v>0</v>
      </c>
      <c r="F70" s="100">
        <f>IF('Implementation Plan'!H71="Yes",$C70,0)*((1+$Q$123)^F$5)</f>
        <v>0</v>
      </c>
      <c r="G70" s="100">
        <f>IF('Implementation Plan'!I71="Yes",$C70,0)*((1+$Q$123)^G$5)</f>
        <v>0</v>
      </c>
      <c r="H70" s="100">
        <f>IF('Implementation Plan'!J71="Yes",$C70,0)*((1+$Q$123)^H$5)</f>
        <v>0</v>
      </c>
      <c r="I70" s="100">
        <f>IF('Implementation Plan'!K71="Yes",$C70,0)*((1+$Q$123)^I$5)</f>
        <v>0</v>
      </c>
      <c r="J70" s="100">
        <f>IF('Implementation Plan'!L71="Yes",$C70,0)*((1+$Q$123)^J$5)</f>
        <v>0</v>
      </c>
      <c r="K70" s="100">
        <f>IF('Implementation Plan'!M71="Yes",$C70,0)*((1+$Q$123)^K$5)</f>
        <v>0</v>
      </c>
      <c r="L70" s="100">
        <f>IF('Implementation Plan'!N71="Yes",$C70,0)*((1+$Q$123)^L$5)</f>
        <v>0</v>
      </c>
      <c r="M70" s="100">
        <f>IF('Implementation Plan'!O71="Yes",$C70,0)*((1+$Q$123)^M$5)</f>
        <v>0</v>
      </c>
      <c r="N70" s="101">
        <f t="shared" si="6"/>
        <v>0</v>
      </c>
      <c r="P70" s="93"/>
      <c r="Q70" s="50"/>
    </row>
    <row r="71" spans="1:17" s="89" customFormat="1" ht="12.75" customHeight="1">
      <c r="A71" s="98" t="str">
        <f>'Implementation Plan'!B72</f>
        <v>New Alternative 9</v>
      </c>
      <c r="B71" s="99" t="str">
        <f>'Implementation Plan'!C72</f>
        <v>Increase Frequency</v>
      </c>
      <c r="C71" s="100">
        <f>'Implementation Plan'!E72</f>
        <v>0</v>
      </c>
      <c r="D71" s="100">
        <f>IF('Implementation Plan'!F72="Yes",$C71,0)*((1+$Q$123)^D$5)</f>
        <v>0</v>
      </c>
      <c r="E71" s="100">
        <f>IF('Implementation Plan'!G72="Yes",$C71,0)*((1+$Q$123)^E$5)</f>
        <v>0</v>
      </c>
      <c r="F71" s="100">
        <f>IF('Implementation Plan'!H72="Yes",$C71,0)*((1+$Q$123)^F$5)</f>
        <v>0</v>
      </c>
      <c r="G71" s="100">
        <f>IF('Implementation Plan'!I72="Yes",$C71,0)*((1+$Q$123)^G$5)</f>
        <v>0</v>
      </c>
      <c r="H71" s="100">
        <f>IF('Implementation Plan'!J72="Yes",$C71,0)*((1+$Q$123)^H$5)</f>
        <v>0</v>
      </c>
      <c r="I71" s="100">
        <f>IF('Implementation Plan'!K72="Yes",$C71,0)*((1+$Q$123)^I$5)</f>
        <v>0</v>
      </c>
      <c r="J71" s="100">
        <f>IF('Implementation Plan'!L72="Yes",$C71,0)*((1+$Q$123)^J$5)</f>
        <v>0</v>
      </c>
      <c r="K71" s="100">
        <f>IF('Implementation Plan'!M72="Yes",$C71,0)*((1+$Q$123)^K$5)</f>
        <v>0</v>
      </c>
      <c r="L71" s="100">
        <f>IF('Implementation Plan'!N72="Yes",$C71,0)*((1+$Q$123)^L$5)</f>
        <v>0</v>
      </c>
      <c r="M71" s="100">
        <f>IF('Implementation Plan'!O72="Yes",$C71,0)*((1+$Q$123)^M$5)</f>
        <v>0</v>
      </c>
      <c r="N71" s="101">
        <f t="shared" si="6"/>
        <v>0</v>
      </c>
      <c r="P71" s="93"/>
      <c r="Q71" s="50"/>
    </row>
    <row r="72" spans="1:17" s="89" customFormat="1" ht="12.75" customHeight="1">
      <c r="A72" s="98" t="str">
        <f>'Implementation Plan'!B73</f>
        <v>New Alternative 10</v>
      </c>
      <c r="B72" s="99" t="str">
        <f>'Implementation Plan'!C73</f>
        <v>Add New Service</v>
      </c>
      <c r="C72" s="100">
        <f>'Implementation Plan'!E73</f>
        <v>0</v>
      </c>
      <c r="D72" s="100">
        <f>IF('Implementation Plan'!F73="Yes",$C72,0)*((1+$Q$123)^D$5)</f>
        <v>0</v>
      </c>
      <c r="E72" s="100">
        <f>IF('Implementation Plan'!G73="Yes",$C72,0)*((1+$Q$123)^E$5)</f>
        <v>0</v>
      </c>
      <c r="F72" s="100">
        <f>IF('Implementation Plan'!H73="Yes",$C72,0)*((1+$Q$123)^F$5)</f>
        <v>0</v>
      </c>
      <c r="G72" s="100">
        <f>IF('Implementation Plan'!I73="Yes",$C72,0)*((1+$Q$123)^G$5)</f>
        <v>0</v>
      </c>
      <c r="H72" s="100">
        <f>IF('Implementation Plan'!J73="Yes",$C72,0)*((1+$Q$123)^H$5)</f>
        <v>0</v>
      </c>
      <c r="I72" s="100">
        <f>IF('Implementation Plan'!K73="Yes",$C72,0)*((1+$Q$123)^I$5)</f>
        <v>0</v>
      </c>
      <c r="J72" s="100">
        <f>IF('Implementation Plan'!L73="Yes",$C72,0)*((1+$Q$123)^J$5)</f>
        <v>0</v>
      </c>
      <c r="K72" s="100">
        <f>IF('Implementation Plan'!M73="Yes",$C72,0)*((1+$Q$123)^K$5)</f>
        <v>0</v>
      </c>
      <c r="L72" s="100">
        <f>IF('Implementation Plan'!N73="Yes",$C72,0)*((1+$Q$123)^L$5)</f>
        <v>0</v>
      </c>
      <c r="M72" s="100">
        <f>IF('Implementation Plan'!O73="Yes",$C72,0)*((1+$Q$123)^M$5)</f>
        <v>0</v>
      </c>
      <c r="N72" s="101">
        <f t="shared" si="6"/>
        <v>0</v>
      </c>
      <c r="P72" s="93"/>
      <c r="Q72" s="50"/>
    </row>
    <row r="73" spans="1:17" s="89" customFormat="1" ht="12.75" customHeight="1">
      <c r="A73" s="98" t="str">
        <f>'Implementation Plan'!B74</f>
        <v>New Alternative 11</v>
      </c>
      <c r="B73" s="99" t="str">
        <f>'Implementation Plan'!C74</f>
        <v>Add New Service</v>
      </c>
      <c r="C73" s="100">
        <f>'Implementation Plan'!E74</f>
        <v>0</v>
      </c>
      <c r="D73" s="100">
        <f>IF('Implementation Plan'!F74="Yes",$C73,0)*((1+$Q$123)^D$5)</f>
        <v>0</v>
      </c>
      <c r="E73" s="100">
        <f>IF('Implementation Plan'!G74="Yes",$C73,0)*((1+$Q$123)^E$5)</f>
        <v>0</v>
      </c>
      <c r="F73" s="100">
        <f>IF('Implementation Plan'!H74="Yes",$C73,0)*((1+$Q$123)^F$5)</f>
        <v>0</v>
      </c>
      <c r="G73" s="100">
        <f>IF('Implementation Plan'!I74="Yes",$C73,0)*((1+$Q$123)^G$5)</f>
        <v>0</v>
      </c>
      <c r="H73" s="100">
        <f>IF('Implementation Plan'!J74="Yes",$C73,0)*((1+$Q$123)^H$5)</f>
        <v>0</v>
      </c>
      <c r="I73" s="100">
        <f>IF('Implementation Plan'!K74="Yes",$C73,0)*((1+$Q$123)^I$5)</f>
        <v>0</v>
      </c>
      <c r="J73" s="100">
        <f>IF('Implementation Plan'!L74="Yes",$C73,0)*((1+$Q$123)^J$5)</f>
        <v>0</v>
      </c>
      <c r="K73" s="100">
        <f>IF('Implementation Plan'!M74="Yes",$C73,0)*((1+$Q$123)^K$5)</f>
        <v>0</v>
      </c>
      <c r="L73" s="100">
        <f>IF('Implementation Plan'!N74="Yes",$C73,0)*((1+$Q$123)^L$5)</f>
        <v>0</v>
      </c>
      <c r="M73" s="100">
        <f>IF('Implementation Plan'!O74="Yes",$C73,0)*((1+$Q$123)^M$5)</f>
        <v>0</v>
      </c>
      <c r="N73" s="101">
        <f t="shared" si="6"/>
        <v>0</v>
      </c>
      <c r="P73" s="93"/>
      <c r="Q73" s="50"/>
    </row>
    <row r="74" spans="1:17" s="89" customFormat="1" ht="12.75" customHeight="1">
      <c r="A74" s="98" t="str">
        <f>'Implementation Plan'!B75</f>
        <v>New Alternative 12</v>
      </c>
      <c r="B74" s="99" t="str">
        <f>'Implementation Plan'!C75</f>
        <v>Add New Service</v>
      </c>
      <c r="C74" s="100">
        <f>'Implementation Plan'!E75</f>
        <v>0</v>
      </c>
      <c r="D74" s="100">
        <f>IF('Implementation Plan'!F75="Yes",$C74,0)*((1+$Q$123)^D$5)</f>
        <v>0</v>
      </c>
      <c r="E74" s="100">
        <f>IF('Implementation Plan'!G75="Yes",$C74,0)*((1+$Q$123)^E$5)</f>
        <v>0</v>
      </c>
      <c r="F74" s="100">
        <f>IF('Implementation Plan'!H75="Yes",$C74,0)*((1+$Q$123)^F$5)</f>
        <v>0</v>
      </c>
      <c r="G74" s="100">
        <f>IF('Implementation Plan'!I75="Yes",$C74,0)*((1+$Q$123)^G$5)</f>
        <v>0</v>
      </c>
      <c r="H74" s="100">
        <f>IF('Implementation Plan'!J75="Yes",$C74,0)*((1+$Q$123)^H$5)</f>
        <v>0</v>
      </c>
      <c r="I74" s="100">
        <f>IF('Implementation Plan'!K75="Yes",$C74,0)*((1+$Q$123)^I$5)</f>
        <v>0</v>
      </c>
      <c r="J74" s="100">
        <f>IF('Implementation Plan'!L75="Yes",$C74,0)*((1+$Q$123)^J$5)</f>
        <v>0</v>
      </c>
      <c r="K74" s="100">
        <f>IF('Implementation Plan'!M75="Yes",$C74,0)*((1+$Q$123)^K$5)</f>
        <v>0</v>
      </c>
      <c r="L74" s="100">
        <f>IF('Implementation Plan'!N75="Yes",$C74,0)*((1+$Q$123)^L$5)</f>
        <v>0</v>
      </c>
      <c r="M74" s="100">
        <f>IF('Implementation Plan'!O75="Yes",$C74,0)*((1+$Q$123)^M$5)</f>
        <v>0</v>
      </c>
      <c r="N74" s="101">
        <f t="shared" si="6"/>
        <v>0</v>
      </c>
      <c r="P74" s="93"/>
      <c r="Q74" s="50"/>
    </row>
    <row r="75" spans="1:17" s="89" customFormat="1" ht="12.75" customHeight="1">
      <c r="A75" s="98" t="str">
        <f>'Implementation Plan'!B76</f>
        <v>New Alternative 13</v>
      </c>
      <c r="B75" s="99" t="str">
        <f>'Implementation Plan'!C76</f>
        <v>Add New Service</v>
      </c>
      <c r="C75" s="100">
        <f>'Implementation Plan'!E76</f>
        <v>0</v>
      </c>
      <c r="D75" s="100">
        <f>IF('Implementation Plan'!F76="Yes",$C75,0)*((1+$Q$123)^D$5)</f>
        <v>0</v>
      </c>
      <c r="E75" s="100">
        <f>IF('Implementation Plan'!G76="Yes",$C75,0)*((1+$Q$123)^E$5)</f>
        <v>0</v>
      </c>
      <c r="F75" s="100">
        <f>IF('Implementation Plan'!H76="Yes",$C75,0)*((1+$Q$123)^F$5)</f>
        <v>0</v>
      </c>
      <c r="G75" s="100">
        <f>IF('Implementation Plan'!I76="Yes",$C75,0)*((1+$Q$123)^G$5)</f>
        <v>0</v>
      </c>
      <c r="H75" s="100">
        <f>IF('Implementation Plan'!J76="Yes",$C75,0)*((1+$Q$123)^H$5)</f>
        <v>0</v>
      </c>
      <c r="I75" s="100">
        <f>IF('Implementation Plan'!K76="Yes",$C75,0)*((1+$Q$123)^I$5)</f>
        <v>0</v>
      </c>
      <c r="J75" s="100">
        <f>IF('Implementation Plan'!L76="Yes",$C75,0)*((1+$Q$123)^J$5)</f>
        <v>0</v>
      </c>
      <c r="K75" s="100">
        <f>IF('Implementation Plan'!M76="Yes",$C75,0)*((1+$Q$123)^K$5)</f>
        <v>0</v>
      </c>
      <c r="L75" s="100">
        <f>IF('Implementation Plan'!N76="Yes",$C75,0)*((1+$Q$123)^L$5)</f>
        <v>0</v>
      </c>
      <c r="M75" s="100">
        <f>IF('Implementation Plan'!O76="Yes",$C75,0)*((1+$Q$123)^M$5)</f>
        <v>0</v>
      </c>
      <c r="N75" s="101">
        <f t="shared" si="6"/>
        <v>0</v>
      </c>
      <c r="P75" s="93"/>
      <c r="Q75" s="50"/>
    </row>
    <row r="76" spans="1:17" s="89" customFormat="1" ht="12.75" customHeight="1">
      <c r="A76" s="98" t="str">
        <f>'Implementation Plan'!B77</f>
        <v>New Alternative 14</v>
      </c>
      <c r="B76" s="99" t="str">
        <f>'Implementation Plan'!C77</f>
        <v>Add New Service</v>
      </c>
      <c r="C76" s="100">
        <f>'Implementation Plan'!E77</f>
        <v>0</v>
      </c>
      <c r="D76" s="100">
        <f>IF('Implementation Plan'!F77="Yes",$C76,0)*((1+$Q$123)^D$5)</f>
        <v>0</v>
      </c>
      <c r="E76" s="100">
        <f>IF('Implementation Plan'!G77="Yes",$C76,0)*((1+$Q$123)^E$5)</f>
        <v>0</v>
      </c>
      <c r="F76" s="100">
        <f>IF('Implementation Plan'!H77="Yes",$C76,0)*((1+$Q$123)^F$5)</f>
        <v>0</v>
      </c>
      <c r="G76" s="100">
        <f>IF('Implementation Plan'!I77="Yes",$C76,0)*((1+$Q$123)^G$5)</f>
        <v>0</v>
      </c>
      <c r="H76" s="100">
        <f>IF('Implementation Plan'!J77="Yes",$C76,0)*((1+$Q$123)^H$5)</f>
        <v>0</v>
      </c>
      <c r="I76" s="100">
        <f>IF('Implementation Plan'!K77="Yes",$C76,0)*((1+$Q$123)^I$5)</f>
        <v>0</v>
      </c>
      <c r="J76" s="100">
        <f>IF('Implementation Plan'!L77="Yes",$C76,0)*((1+$Q$123)^J$5)</f>
        <v>0</v>
      </c>
      <c r="K76" s="100">
        <f>IF('Implementation Plan'!M77="Yes",$C76,0)*((1+$Q$123)^K$5)</f>
        <v>0</v>
      </c>
      <c r="L76" s="100">
        <f>IF('Implementation Plan'!N77="Yes",$C76,0)*((1+$Q$123)^L$5)</f>
        <v>0</v>
      </c>
      <c r="M76" s="100">
        <f>IF('Implementation Plan'!O77="Yes",$C76,0)*((1+$Q$123)^M$5)</f>
        <v>0</v>
      </c>
      <c r="N76" s="101">
        <f t="shared" si="6"/>
        <v>0</v>
      </c>
      <c r="P76" s="93"/>
      <c r="Q76" s="50"/>
    </row>
    <row r="77" spans="1:17" s="89" customFormat="1" ht="12.75" customHeight="1">
      <c r="A77" s="98" t="str">
        <f>'Implementation Plan'!B78</f>
        <v>New Alternative 15</v>
      </c>
      <c r="B77" s="99" t="str">
        <f>'Implementation Plan'!C78</f>
        <v>Add New Service</v>
      </c>
      <c r="C77" s="100">
        <f>'Implementation Plan'!E78</f>
        <v>0</v>
      </c>
      <c r="D77" s="100">
        <f>IF('Implementation Plan'!F78="Yes",$C77,0)*((1+$Q$123)^D$5)</f>
        <v>0</v>
      </c>
      <c r="E77" s="100">
        <f>IF('Implementation Plan'!G78="Yes",$C77,0)*((1+$Q$123)^E$5)</f>
        <v>0</v>
      </c>
      <c r="F77" s="100">
        <f>IF('Implementation Plan'!H78="Yes",$C77,0)*((1+$Q$123)^F$5)</f>
        <v>0</v>
      </c>
      <c r="G77" s="100">
        <f>IF('Implementation Plan'!I78="Yes",$C77,0)*((1+$Q$123)^G$5)</f>
        <v>0</v>
      </c>
      <c r="H77" s="100">
        <f>IF('Implementation Plan'!J78="Yes",$C77,0)*((1+$Q$123)^H$5)</f>
        <v>0</v>
      </c>
      <c r="I77" s="100">
        <f>IF('Implementation Plan'!K78="Yes",$C77,0)*((1+$Q$123)^I$5)</f>
        <v>0</v>
      </c>
      <c r="J77" s="100">
        <f>IF('Implementation Plan'!L78="Yes",$C77,0)*((1+$Q$123)^J$5)</f>
        <v>0</v>
      </c>
      <c r="K77" s="100">
        <f>IF('Implementation Plan'!M78="Yes",$C77,0)*((1+$Q$123)^K$5)</f>
        <v>0</v>
      </c>
      <c r="L77" s="100">
        <f>IF('Implementation Plan'!N78="Yes",$C77,0)*((1+$Q$123)^L$5)</f>
        <v>0</v>
      </c>
      <c r="M77" s="100">
        <f>IF('Implementation Plan'!O78="Yes",$C77,0)*((1+$Q$123)^M$5)</f>
        <v>0</v>
      </c>
      <c r="N77" s="101">
        <f t="shared" si="6"/>
        <v>0</v>
      </c>
      <c r="P77" s="93"/>
      <c r="Q77" s="50"/>
    </row>
    <row r="78" spans="1:17" s="89" customFormat="1" ht="12.75" customHeight="1">
      <c r="A78" s="98" t="str">
        <f>'Implementation Plan'!B79</f>
        <v>New Alternative 16</v>
      </c>
      <c r="B78" s="99" t="str">
        <f>'Implementation Plan'!C79</f>
        <v>Add New Service</v>
      </c>
      <c r="C78" s="100">
        <f>'Implementation Plan'!E79</f>
        <v>0</v>
      </c>
      <c r="D78" s="100">
        <f>IF('Implementation Plan'!F79="Yes",$C78,0)*((1+$Q$123)^D$5)</f>
        <v>0</v>
      </c>
      <c r="E78" s="100">
        <f>IF('Implementation Plan'!G79="Yes",$C78,0)*((1+$Q$123)^E$5)</f>
        <v>0</v>
      </c>
      <c r="F78" s="100">
        <f>IF('Implementation Plan'!H79="Yes",$C78,0)*((1+$Q$123)^F$5)</f>
        <v>0</v>
      </c>
      <c r="G78" s="100">
        <f>IF('Implementation Plan'!I79="Yes",$C78,0)*((1+$Q$123)^G$5)</f>
        <v>0</v>
      </c>
      <c r="H78" s="100">
        <f>IF('Implementation Plan'!J79="Yes",$C78,0)*((1+$Q$123)^H$5)</f>
        <v>0</v>
      </c>
      <c r="I78" s="100">
        <f>IF('Implementation Plan'!K79="Yes",$C78,0)*((1+$Q$123)^I$5)</f>
        <v>0</v>
      </c>
      <c r="J78" s="100">
        <f>IF('Implementation Plan'!L79="Yes",$C78,0)*((1+$Q$123)^J$5)</f>
        <v>0</v>
      </c>
      <c r="K78" s="100">
        <f>IF('Implementation Plan'!M79="Yes",$C78,0)*((1+$Q$123)^K$5)</f>
        <v>0</v>
      </c>
      <c r="L78" s="100">
        <f>IF('Implementation Plan'!N79="Yes",$C78,0)*((1+$Q$123)^L$5)</f>
        <v>0</v>
      </c>
      <c r="M78" s="100">
        <f>IF('Implementation Plan'!O79="Yes",$C78,0)*((1+$Q$123)^M$5)</f>
        <v>0</v>
      </c>
      <c r="N78" s="101">
        <f t="shared" si="6"/>
        <v>0</v>
      </c>
      <c r="P78" s="93"/>
      <c r="Q78" s="50"/>
    </row>
    <row r="79" spans="1:17" s="89" customFormat="1" ht="12.75" customHeight="1">
      <c r="A79" s="98" t="str">
        <f>'Implementation Plan'!B80</f>
        <v>New Alternative 17</v>
      </c>
      <c r="B79" s="99" t="str">
        <f>'Implementation Plan'!C80</f>
        <v>Increase Frequency</v>
      </c>
      <c r="C79" s="100">
        <f>'Implementation Plan'!E80</f>
        <v>0</v>
      </c>
      <c r="D79" s="100">
        <f>IF('Implementation Plan'!F80="Yes",$C79,0)*((1+$Q$123)^D$5)</f>
        <v>0</v>
      </c>
      <c r="E79" s="100">
        <f>IF('Implementation Plan'!G80="Yes",$C79,0)*((1+$Q$123)^E$5)</f>
        <v>0</v>
      </c>
      <c r="F79" s="100">
        <f>IF('Implementation Plan'!H80="Yes",$C79,0)*((1+$Q$123)^F$5)</f>
        <v>0</v>
      </c>
      <c r="G79" s="100">
        <f>IF('Implementation Plan'!I80="Yes",$C79,0)*((1+$Q$123)^G$5)</f>
        <v>0</v>
      </c>
      <c r="H79" s="100">
        <f>IF('Implementation Plan'!J80="Yes",$C79,0)*((1+$Q$123)^H$5)</f>
        <v>0</v>
      </c>
      <c r="I79" s="100">
        <f>IF('Implementation Plan'!K80="Yes",$C79,0)*((1+$Q$123)^I$5)</f>
        <v>0</v>
      </c>
      <c r="J79" s="100">
        <f>IF('Implementation Plan'!L80="Yes",$C79,0)*((1+$Q$123)^J$5)</f>
        <v>0</v>
      </c>
      <c r="K79" s="100">
        <f>IF('Implementation Plan'!M80="Yes",$C79,0)*((1+$Q$123)^K$5)</f>
        <v>0</v>
      </c>
      <c r="L79" s="100">
        <f>IF('Implementation Plan'!N80="Yes",$C79,0)*((1+$Q$123)^L$5)</f>
        <v>0</v>
      </c>
      <c r="M79" s="100">
        <f>IF('Implementation Plan'!O80="Yes",$C79,0)*((1+$Q$123)^M$5)</f>
        <v>0</v>
      </c>
      <c r="N79" s="101">
        <f t="shared" si="6"/>
        <v>0</v>
      </c>
      <c r="P79" s="93"/>
      <c r="Q79" s="50"/>
    </row>
    <row r="80" spans="1:17" s="89" customFormat="1" ht="12.75" customHeight="1">
      <c r="A80" s="98" t="str">
        <f>'Implementation Plan'!B81</f>
        <v>New Alternative 18</v>
      </c>
      <c r="B80" s="99" t="str">
        <f>'Implementation Plan'!C81</f>
        <v>Add New Service</v>
      </c>
      <c r="C80" s="100">
        <f>'Implementation Plan'!E81</f>
        <v>0</v>
      </c>
      <c r="D80" s="100">
        <f>IF('Implementation Plan'!F81="Yes",$C80,0)*((1+$Q$123)^D$5)</f>
        <v>0</v>
      </c>
      <c r="E80" s="100">
        <f>IF('Implementation Plan'!G81="Yes",$C80,0)*((1+$Q$123)^E$5)</f>
        <v>0</v>
      </c>
      <c r="F80" s="100">
        <f>IF('Implementation Plan'!H81="Yes",$C80,0)*((1+$Q$123)^F$5)</f>
        <v>0</v>
      </c>
      <c r="G80" s="100">
        <f>IF('Implementation Plan'!I81="Yes",$C80,0)*((1+$Q$123)^G$5)</f>
        <v>0</v>
      </c>
      <c r="H80" s="100">
        <f>IF('Implementation Plan'!J81="Yes",$C80,0)*((1+$Q$123)^H$5)</f>
        <v>0</v>
      </c>
      <c r="I80" s="100">
        <f>IF('Implementation Plan'!K81="Yes",$C80,0)*((1+$Q$123)^I$5)</f>
        <v>0</v>
      </c>
      <c r="J80" s="100">
        <f>IF('Implementation Plan'!L81="Yes",$C80,0)*((1+$Q$123)^J$5)</f>
        <v>0</v>
      </c>
      <c r="K80" s="100">
        <f>IF('Implementation Plan'!M81="Yes",$C80,0)*((1+$Q$123)^K$5)</f>
        <v>0</v>
      </c>
      <c r="L80" s="100">
        <f>IF('Implementation Plan'!N81="Yes",$C80,0)*((1+$Q$123)^L$5)</f>
        <v>0</v>
      </c>
      <c r="M80" s="100">
        <f>IF('Implementation Plan'!O81="Yes",$C80,0)*((1+$Q$123)^M$5)</f>
        <v>0</v>
      </c>
      <c r="N80" s="101">
        <f t="shared" si="6"/>
        <v>0</v>
      </c>
      <c r="P80" s="93"/>
      <c r="Q80" s="50"/>
    </row>
    <row r="81" spans="1:17" s="89" customFormat="1" ht="12.75" customHeight="1">
      <c r="A81" s="98" t="str">
        <f>'Implementation Plan'!B82</f>
        <v>New Alternative 19</v>
      </c>
      <c r="B81" s="99" t="str">
        <f>'Implementation Plan'!C82</f>
        <v>Add New Service</v>
      </c>
      <c r="C81" s="100">
        <f>'Implementation Plan'!E82</f>
        <v>0</v>
      </c>
      <c r="D81" s="100">
        <f>IF('Implementation Plan'!F82="Yes",$C81,0)*((1+$Q$123)^D$5)</f>
        <v>0</v>
      </c>
      <c r="E81" s="100">
        <f>IF('Implementation Plan'!G82="Yes",$C81,0)*((1+$Q$123)^E$5)</f>
        <v>0</v>
      </c>
      <c r="F81" s="100">
        <f>IF('Implementation Plan'!H82="Yes",$C81,0)*((1+$Q$123)^F$5)</f>
        <v>0</v>
      </c>
      <c r="G81" s="100">
        <f>IF('Implementation Plan'!I82="Yes",$C81,0)*((1+$Q$123)^G$5)</f>
        <v>0</v>
      </c>
      <c r="H81" s="100">
        <f>IF('Implementation Plan'!J82="Yes",$C81,0)*((1+$Q$123)^H$5)</f>
        <v>0</v>
      </c>
      <c r="I81" s="100">
        <f>IF('Implementation Plan'!K82="Yes",$C81,0)*((1+$Q$123)^I$5)</f>
        <v>0</v>
      </c>
      <c r="J81" s="100">
        <f>IF('Implementation Plan'!L82="Yes",$C81,0)*((1+$Q$123)^J$5)</f>
        <v>0</v>
      </c>
      <c r="K81" s="100">
        <f>IF('Implementation Plan'!M82="Yes",$C81,0)*((1+$Q$123)^K$5)</f>
        <v>0</v>
      </c>
      <c r="L81" s="100">
        <f>IF('Implementation Plan'!N82="Yes",$C81,0)*((1+$Q$123)^L$5)</f>
        <v>0</v>
      </c>
      <c r="M81" s="100">
        <f>IF('Implementation Plan'!O82="Yes",$C81,0)*((1+$Q$123)^M$5)</f>
        <v>0</v>
      </c>
      <c r="N81" s="101">
        <f t="shared" si="6"/>
        <v>0</v>
      </c>
      <c r="P81" s="93"/>
      <c r="Q81" s="50"/>
    </row>
    <row r="82" spans="1:17" s="89" customFormat="1" ht="12.75" customHeight="1">
      <c r="A82" s="98" t="str">
        <f>'Implementation Plan'!B83</f>
        <v>New Alternative 20</v>
      </c>
      <c r="B82" s="99" t="str">
        <f>'Implementation Plan'!C83</f>
        <v>Increase Hours of Service</v>
      </c>
      <c r="C82" s="100">
        <f>'Implementation Plan'!E83</f>
        <v>0</v>
      </c>
      <c r="D82" s="100">
        <f>IF('Implementation Plan'!F83="Yes",$C82,0)*((1+$Q$123)^D$5)</f>
        <v>0</v>
      </c>
      <c r="E82" s="100">
        <f>IF('Implementation Plan'!G83="Yes",$C82,0)*((1+$Q$123)^E$5)</f>
        <v>0</v>
      </c>
      <c r="F82" s="100">
        <f>IF('Implementation Plan'!H83="Yes",$C82,0)*((1+$Q$123)^F$5)</f>
        <v>0</v>
      </c>
      <c r="G82" s="100">
        <f>IF('Implementation Plan'!I83="Yes",$C82,0)*((1+$Q$123)^G$5)</f>
        <v>0</v>
      </c>
      <c r="H82" s="100">
        <f>IF('Implementation Plan'!J83="Yes",$C82,0)*((1+$Q$123)^H$5)</f>
        <v>0</v>
      </c>
      <c r="I82" s="100">
        <f>IF('Implementation Plan'!K83="Yes",$C82,0)*((1+$Q$123)^I$5)</f>
        <v>0</v>
      </c>
      <c r="J82" s="100">
        <f>IF('Implementation Plan'!L83="Yes",$C82,0)*((1+$Q$123)^J$5)</f>
        <v>0</v>
      </c>
      <c r="K82" s="100">
        <f>IF('Implementation Plan'!M83="Yes",$C82,0)*((1+$Q$123)^K$5)</f>
        <v>0</v>
      </c>
      <c r="L82" s="100">
        <f>IF('Implementation Plan'!N83="Yes",$C82,0)*((1+$Q$123)^L$5)</f>
        <v>0</v>
      </c>
      <c r="M82" s="100">
        <f>IF('Implementation Plan'!O83="Yes",$C82,0)*((1+$Q$123)^M$5)</f>
        <v>0</v>
      </c>
      <c r="N82" s="101">
        <f t="shared" si="6"/>
        <v>0</v>
      </c>
      <c r="P82" s="93"/>
      <c r="Q82" s="50"/>
    </row>
    <row r="83" spans="1:17" s="89" customFormat="1" ht="12.75" customHeight="1">
      <c r="A83" s="98" t="str">
        <f>'Implementation Plan'!B84</f>
        <v>New Alternative 21</v>
      </c>
      <c r="B83" s="99" t="str">
        <f>'Implementation Plan'!C84</f>
        <v>Add New Service</v>
      </c>
      <c r="C83" s="100">
        <f>'Implementation Plan'!E84</f>
        <v>0</v>
      </c>
      <c r="D83" s="100">
        <f>IF('Implementation Plan'!F84="Yes",$C83,0)*((1+$Q$123)^D$5)</f>
        <v>0</v>
      </c>
      <c r="E83" s="100">
        <f>IF('Implementation Plan'!G84="Yes",$C83,0)*((1+$Q$123)^E$5)</f>
        <v>0</v>
      </c>
      <c r="F83" s="100">
        <f>IF('Implementation Plan'!H84="Yes",$C83,0)*((1+$Q$123)^F$5)</f>
        <v>0</v>
      </c>
      <c r="G83" s="100">
        <f>IF('Implementation Plan'!I84="Yes",$C83,0)*((1+$Q$123)^G$5)</f>
        <v>0</v>
      </c>
      <c r="H83" s="100">
        <f>IF('Implementation Plan'!J84="Yes",$C83,0)*((1+$Q$123)^H$5)</f>
        <v>0</v>
      </c>
      <c r="I83" s="100">
        <f>IF('Implementation Plan'!K84="Yes",$C83,0)*((1+$Q$123)^I$5)</f>
        <v>0</v>
      </c>
      <c r="J83" s="100">
        <f>IF('Implementation Plan'!L84="Yes",$C83,0)*((1+$Q$123)^J$5)</f>
        <v>0</v>
      </c>
      <c r="K83" s="100">
        <f>IF('Implementation Plan'!M84="Yes",$C83,0)*((1+$Q$123)^K$5)</f>
        <v>0</v>
      </c>
      <c r="L83" s="100">
        <f>IF('Implementation Plan'!N84="Yes",$C83,0)*((1+$Q$123)^L$5)</f>
        <v>0</v>
      </c>
      <c r="M83" s="100">
        <f>IF('Implementation Plan'!O84="Yes",$C83,0)*((1+$Q$123)^M$5)</f>
        <v>0</v>
      </c>
      <c r="N83" s="101">
        <f t="shared" si="6"/>
        <v>0</v>
      </c>
      <c r="P83" s="93"/>
      <c r="Q83" s="50"/>
    </row>
    <row r="84" spans="1:17" s="89" customFormat="1" ht="12.75" customHeight="1">
      <c r="A84" s="98" t="str">
        <f>'Implementation Plan'!B85</f>
        <v>New Alternative 22</v>
      </c>
      <c r="B84" s="99" t="str">
        <f>'Implementation Plan'!C85</f>
        <v>Increase Hours of Service</v>
      </c>
      <c r="C84" s="100">
        <f>'Implementation Plan'!E85</f>
        <v>0</v>
      </c>
      <c r="D84" s="100">
        <f>IF('Implementation Plan'!F85="Yes",$C84,0)*((1+$Q$123)^D$5)</f>
        <v>0</v>
      </c>
      <c r="E84" s="100">
        <f>IF('Implementation Plan'!G85="Yes",$C84,0)*((1+$Q$123)^E$5)</f>
        <v>0</v>
      </c>
      <c r="F84" s="100">
        <f>IF('Implementation Plan'!H85="Yes",$C84,0)*((1+$Q$123)^F$5)</f>
        <v>0</v>
      </c>
      <c r="G84" s="100">
        <f>IF('Implementation Plan'!I85="Yes",$C84,0)*((1+$Q$123)^G$5)</f>
        <v>0</v>
      </c>
      <c r="H84" s="100">
        <f>IF('Implementation Plan'!J85="Yes",$C84,0)*((1+$Q$123)^H$5)</f>
        <v>0</v>
      </c>
      <c r="I84" s="100">
        <f>IF('Implementation Plan'!K85="Yes",$C84,0)*((1+$Q$123)^I$5)</f>
        <v>0</v>
      </c>
      <c r="J84" s="100">
        <f>IF('Implementation Plan'!L85="Yes",$C84,0)*((1+$Q$123)^J$5)</f>
        <v>0</v>
      </c>
      <c r="K84" s="100">
        <f>IF('Implementation Plan'!M85="Yes",$C84,0)*((1+$Q$123)^K$5)</f>
        <v>0</v>
      </c>
      <c r="L84" s="100">
        <f>IF('Implementation Plan'!N85="Yes",$C84,0)*((1+$Q$123)^L$5)</f>
        <v>0</v>
      </c>
      <c r="M84" s="100">
        <f>IF('Implementation Plan'!O85="Yes",$C84,0)*((1+$Q$123)^M$5)</f>
        <v>0</v>
      </c>
      <c r="N84" s="101">
        <f t="shared" si="6"/>
        <v>0</v>
      </c>
      <c r="P84" s="93"/>
      <c r="Q84" s="50"/>
    </row>
    <row r="85" spans="1:17" s="89" customFormat="1" ht="12.75" customHeight="1">
      <c r="A85" s="98" t="str">
        <f>'Implementation Plan'!B86</f>
        <v>New Alternative 23</v>
      </c>
      <c r="B85" s="99" t="str">
        <f>'Implementation Plan'!C86</f>
        <v>Increase Frequency</v>
      </c>
      <c r="C85" s="100">
        <f>'Implementation Plan'!E86</f>
        <v>0</v>
      </c>
      <c r="D85" s="100">
        <f>IF('Implementation Plan'!F86="Yes",$C85,0)*((1+$Q$123)^D$5)</f>
        <v>0</v>
      </c>
      <c r="E85" s="100">
        <f>IF('Implementation Plan'!G86="Yes",$C85,0)*((1+$Q$123)^E$5)</f>
        <v>0</v>
      </c>
      <c r="F85" s="100">
        <f>IF('Implementation Plan'!H86="Yes",$C85,0)*((1+$Q$123)^F$5)</f>
        <v>0</v>
      </c>
      <c r="G85" s="100">
        <f>IF('Implementation Plan'!I86="Yes",$C85,0)*((1+$Q$123)^G$5)</f>
        <v>0</v>
      </c>
      <c r="H85" s="100">
        <f>IF('Implementation Plan'!J86="Yes",$C85,0)*((1+$Q$123)^H$5)</f>
        <v>0</v>
      </c>
      <c r="I85" s="100">
        <f>IF('Implementation Plan'!K86="Yes",$C85,0)*((1+$Q$123)^I$5)</f>
        <v>0</v>
      </c>
      <c r="J85" s="100">
        <f>IF('Implementation Plan'!L86="Yes",$C85,0)*((1+$Q$123)^J$5)</f>
        <v>0</v>
      </c>
      <c r="K85" s="100">
        <f>IF('Implementation Plan'!M86="Yes",$C85,0)*((1+$Q$123)^K$5)</f>
        <v>0</v>
      </c>
      <c r="L85" s="100">
        <f>IF('Implementation Plan'!N86="Yes",$C85,0)*((1+$Q$123)^L$5)</f>
        <v>0</v>
      </c>
      <c r="M85" s="100">
        <f>IF('Implementation Plan'!O86="Yes",$C85,0)*((1+$Q$123)^M$5)</f>
        <v>0</v>
      </c>
      <c r="N85" s="101">
        <f t="shared" si="6"/>
        <v>0</v>
      </c>
      <c r="P85" s="93"/>
      <c r="Q85" s="50"/>
    </row>
    <row r="86" spans="1:17" s="89" customFormat="1" ht="12.75" customHeight="1">
      <c r="A86" s="98" t="str">
        <f>'Implementation Plan'!B87</f>
        <v>New Alternative 24</v>
      </c>
      <c r="B86" s="99" t="str">
        <f>'Implementation Plan'!C87</f>
        <v>Eliminate Service</v>
      </c>
      <c r="C86" s="100">
        <f>'Implementation Plan'!E87</f>
        <v>0</v>
      </c>
      <c r="D86" s="100">
        <f>IF('Implementation Plan'!F87="Yes",$C86,0)*((1+$Q$123)^D$5)</f>
        <v>0</v>
      </c>
      <c r="E86" s="100">
        <f>IF('Implementation Plan'!G87="Yes",$C86,0)*((1+$Q$123)^E$5)</f>
        <v>0</v>
      </c>
      <c r="F86" s="100">
        <f>IF('Implementation Plan'!H87="Yes",$C86,0)*((1+$Q$123)^F$5)</f>
        <v>0</v>
      </c>
      <c r="G86" s="100">
        <f>IF('Implementation Plan'!I87="Yes",$C86,0)*((1+$Q$123)^G$5)</f>
        <v>0</v>
      </c>
      <c r="H86" s="100">
        <f>IF('Implementation Plan'!J87="Yes",$C86,0)*((1+$Q$123)^H$5)</f>
        <v>0</v>
      </c>
      <c r="I86" s="100">
        <f>IF('Implementation Plan'!K87="Yes",$C86,0)*((1+$Q$123)^I$5)</f>
        <v>0</v>
      </c>
      <c r="J86" s="100">
        <f>IF('Implementation Plan'!L87="Yes",$C86,0)*((1+$Q$123)^J$5)</f>
        <v>0</v>
      </c>
      <c r="K86" s="100">
        <f>IF('Implementation Plan'!M87="Yes",$C86,0)*((1+$Q$123)^K$5)</f>
        <v>0</v>
      </c>
      <c r="L86" s="100">
        <f>IF('Implementation Plan'!N87="Yes",$C86,0)*((1+$Q$123)^L$5)</f>
        <v>0</v>
      </c>
      <c r="M86" s="100">
        <f>IF('Implementation Plan'!O87="Yes",$C86,0)*((1+$Q$123)^M$5)</f>
        <v>0</v>
      </c>
      <c r="N86" s="101">
        <f t="shared" si="6"/>
        <v>0</v>
      </c>
      <c r="P86" s="93"/>
      <c r="Q86" s="50"/>
    </row>
    <row r="87" spans="1:17" s="89" customFormat="1" ht="12.75" customHeight="1">
      <c r="A87" s="98" t="str">
        <f>'Implementation Plan'!B88</f>
        <v>New Alternative 25</v>
      </c>
      <c r="B87" s="99" t="str">
        <f>'Implementation Plan'!C88</f>
        <v>Add New Service</v>
      </c>
      <c r="C87" s="100">
        <f>'Implementation Plan'!E88</f>
        <v>0</v>
      </c>
      <c r="D87" s="100">
        <f>IF('Implementation Plan'!F88="Yes",$C87,0)*((1+$Q$123)^D$5)</f>
        <v>0</v>
      </c>
      <c r="E87" s="100">
        <f>IF('Implementation Plan'!G88="Yes",$C87,0)*((1+$Q$123)^E$5)</f>
        <v>0</v>
      </c>
      <c r="F87" s="100">
        <f>IF('Implementation Plan'!H88="Yes",$C87,0)*((1+$Q$123)^F$5)</f>
        <v>0</v>
      </c>
      <c r="G87" s="100">
        <f>IF('Implementation Plan'!I88="Yes",$C87,0)*((1+$Q$123)^G$5)</f>
        <v>0</v>
      </c>
      <c r="H87" s="100">
        <f>IF('Implementation Plan'!J88="Yes",$C87,0)*((1+$Q$123)^H$5)</f>
        <v>0</v>
      </c>
      <c r="I87" s="100">
        <f>IF('Implementation Plan'!K88="Yes",$C87,0)*((1+$Q$123)^I$5)</f>
        <v>0</v>
      </c>
      <c r="J87" s="100">
        <f>IF('Implementation Plan'!L88="Yes",$C87,0)*((1+$Q$123)^J$5)</f>
        <v>0</v>
      </c>
      <c r="K87" s="100">
        <f>IF('Implementation Plan'!M88="Yes",$C87,0)*((1+$Q$123)^K$5)</f>
        <v>0</v>
      </c>
      <c r="L87" s="100">
        <f>IF('Implementation Plan'!N88="Yes",$C87,0)*((1+$Q$123)^L$5)</f>
        <v>0</v>
      </c>
      <c r="M87" s="100">
        <f>IF('Implementation Plan'!O88="Yes",$C87,0)*((1+$Q$123)^M$5)</f>
        <v>0</v>
      </c>
      <c r="N87" s="101">
        <f t="shared" si="6"/>
        <v>0</v>
      </c>
      <c r="P87" s="93"/>
      <c r="Q87" s="50"/>
    </row>
    <row r="88" spans="1:17" s="89" customFormat="1" ht="12.75" customHeight="1">
      <c r="A88" s="98" t="str">
        <f>'Implementation Plan'!B89</f>
        <v>New Alternative 26</v>
      </c>
      <c r="B88" s="99" t="str">
        <f>'Implementation Plan'!C89</f>
        <v>Add New Service</v>
      </c>
      <c r="C88" s="100">
        <f>'Implementation Plan'!E89</f>
        <v>0</v>
      </c>
      <c r="D88" s="100">
        <f>IF('Implementation Plan'!F89="Yes",$C88,0)*((1+$Q$123)^D$5)</f>
        <v>0</v>
      </c>
      <c r="E88" s="100">
        <f>IF('Implementation Plan'!G89="Yes",$C88,0)*((1+$Q$123)^E$5)</f>
        <v>0</v>
      </c>
      <c r="F88" s="100">
        <f>IF('Implementation Plan'!H89="Yes",$C88,0)*((1+$Q$123)^F$5)</f>
        <v>0</v>
      </c>
      <c r="G88" s="100">
        <f>IF('Implementation Plan'!I89="Yes",$C88,0)*((1+$Q$123)^G$5)</f>
        <v>0</v>
      </c>
      <c r="H88" s="100">
        <f>IF('Implementation Plan'!J89="Yes",$C88,0)*((1+$Q$123)^H$5)</f>
        <v>0</v>
      </c>
      <c r="I88" s="100">
        <f>IF('Implementation Plan'!K89="Yes",$C88,0)*((1+$Q$123)^I$5)</f>
        <v>0</v>
      </c>
      <c r="J88" s="100">
        <f>IF('Implementation Plan'!L89="Yes",$C88,0)*((1+$Q$123)^J$5)</f>
        <v>0</v>
      </c>
      <c r="K88" s="100">
        <f>IF('Implementation Plan'!M89="Yes",$C88,0)*((1+$Q$123)^K$5)</f>
        <v>0</v>
      </c>
      <c r="L88" s="100">
        <f>IF('Implementation Plan'!N89="Yes",$C88,0)*((1+$Q$123)^L$5)</f>
        <v>0</v>
      </c>
      <c r="M88" s="100">
        <f>IF('Implementation Plan'!O89="Yes",$C88,0)*((1+$Q$123)^M$5)</f>
        <v>0</v>
      </c>
      <c r="N88" s="101">
        <f t="shared" si="6"/>
        <v>0</v>
      </c>
      <c r="P88" s="93"/>
      <c r="Q88" s="50"/>
    </row>
    <row r="89" spans="1:17" s="89" customFormat="1" ht="12.75" customHeight="1">
      <c r="A89" s="98" t="str">
        <f>'Implementation Plan'!B90</f>
        <v>New Alternative 27</v>
      </c>
      <c r="B89" s="99" t="str">
        <f>'Implementation Plan'!C90</f>
        <v>Add New Service</v>
      </c>
      <c r="C89" s="100">
        <f>'Implementation Plan'!E90</f>
        <v>0</v>
      </c>
      <c r="D89" s="100">
        <f>IF('Implementation Plan'!F90="Yes",$C89,0)*((1+$Q$123)^D$5)</f>
        <v>0</v>
      </c>
      <c r="E89" s="100">
        <f>IF('Implementation Plan'!G90="Yes",$C89,0)*((1+$Q$123)^E$5)</f>
        <v>0</v>
      </c>
      <c r="F89" s="100">
        <f>IF('Implementation Plan'!H90="Yes",$C89,0)*((1+$Q$123)^F$5)</f>
        <v>0</v>
      </c>
      <c r="G89" s="100">
        <f>IF('Implementation Plan'!I90="Yes",$C89,0)*((1+$Q$123)^G$5)</f>
        <v>0</v>
      </c>
      <c r="H89" s="100">
        <f>IF('Implementation Plan'!J90="Yes",$C89,0)*((1+$Q$123)^H$5)</f>
        <v>0</v>
      </c>
      <c r="I89" s="100">
        <f>IF('Implementation Plan'!K90="Yes",$C89,0)*((1+$Q$123)^I$5)</f>
        <v>0</v>
      </c>
      <c r="J89" s="100">
        <f>IF('Implementation Plan'!L90="Yes",$C89,0)*((1+$Q$123)^J$5)</f>
        <v>0</v>
      </c>
      <c r="K89" s="100">
        <f>IF('Implementation Plan'!M90="Yes",$C89,0)*((1+$Q$123)^K$5)</f>
        <v>0</v>
      </c>
      <c r="L89" s="100">
        <f>IF('Implementation Plan'!N90="Yes",$C89,0)*((1+$Q$123)^L$5)</f>
        <v>0</v>
      </c>
      <c r="M89" s="100">
        <f>IF('Implementation Plan'!O90="Yes",$C89,0)*((1+$Q$123)^M$5)</f>
        <v>0</v>
      </c>
      <c r="N89" s="101">
        <f t="shared" si="6"/>
        <v>0</v>
      </c>
      <c r="P89" s="93"/>
      <c r="Q89" s="50"/>
    </row>
    <row r="90" spans="1:17" s="89" customFormat="1" ht="12.75" customHeight="1">
      <c r="A90" s="98" t="str">
        <f>'Implementation Plan'!B91</f>
        <v>New Alternative 28</v>
      </c>
      <c r="B90" s="99" t="str">
        <f>'Implementation Plan'!C91</f>
        <v>Add New Service</v>
      </c>
      <c r="C90" s="100">
        <f>'Implementation Plan'!E91</f>
        <v>0</v>
      </c>
      <c r="D90" s="100">
        <f>IF('Implementation Plan'!F91="Yes",$C90,0)*((1+$Q$123)^D$5)</f>
        <v>0</v>
      </c>
      <c r="E90" s="100">
        <f>IF('Implementation Plan'!G91="Yes",$C90,0)*((1+$Q$123)^E$5)</f>
        <v>0</v>
      </c>
      <c r="F90" s="100">
        <f>IF('Implementation Plan'!H91="Yes",$C90,0)*((1+$Q$123)^F$5)</f>
        <v>0</v>
      </c>
      <c r="G90" s="100">
        <f>IF('Implementation Plan'!I91="Yes",$C90,0)*((1+$Q$123)^G$5)</f>
        <v>0</v>
      </c>
      <c r="H90" s="100">
        <f>IF('Implementation Plan'!J91="Yes",$C90,0)*((1+$Q$123)^H$5)</f>
        <v>0</v>
      </c>
      <c r="I90" s="100">
        <f>IF('Implementation Plan'!K91="Yes",$C90,0)*((1+$Q$123)^I$5)</f>
        <v>0</v>
      </c>
      <c r="J90" s="100">
        <f>IF('Implementation Plan'!L91="Yes",$C90,0)*((1+$Q$123)^J$5)</f>
        <v>0</v>
      </c>
      <c r="K90" s="100">
        <f>IF('Implementation Plan'!M91="Yes",$C90,0)*((1+$Q$123)^K$5)</f>
        <v>0</v>
      </c>
      <c r="L90" s="100">
        <f>IF('Implementation Plan'!N91="Yes",$C90,0)*((1+$Q$123)^L$5)</f>
        <v>0</v>
      </c>
      <c r="M90" s="100">
        <f>IF('Implementation Plan'!O91="Yes",$C90,0)*((1+$Q$123)^M$5)</f>
        <v>0</v>
      </c>
      <c r="N90" s="101">
        <f t="shared" si="6"/>
        <v>0</v>
      </c>
      <c r="P90" s="93"/>
      <c r="Q90" s="50"/>
    </row>
    <row r="91" spans="1:17" s="89" customFormat="1" ht="12.75" customHeight="1">
      <c r="A91" s="98" t="str">
        <f>'Implementation Plan'!B92</f>
        <v>New Alternative 29</v>
      </c>
      <c r="B91" s="99" t="str">
        <f>'Implementation Plan'!C92</f>
        <v>Increase Frequency</v>
      </c>
      <c r="C91" s="100">
        <f>'Implementation Plan'!E92</f>
        <v>0</v>
      </c>
      <c r="D91" s="100">
        <f>IF('Implementation Plan'!F92="Yes",$C91,0)*((1+$Q$123)^D$5)</f>
        <v>0</v>
      </c>
      <c r="E91" s="100">
        <f>IF('Implementation Plan'!G92="Yes",$C91,0)*((1+$Q$123)^E$5)</f>
        <v>0</v>
      </c>
      <c r="F91" s="100">
        <f>IF('Implementation Plan'!H92="Yes",$C91,0)*((1+$Q$123)^F$5)</f>
        <v>0</v>
      </c>
      <c r="G91" s="100">
        <f>IF('Implementation Plan'!I92="Yes",$C91,0)*((1+$Q$123)^G$5)</f>
        <v>0</v>
      </c>
      <c r="H91" s="100">
        <f>IF('Implementation Plan'!J92="Yes",$C91,0)*((1+$Q$123)^H$5)</f>
        <v>0</v>
      </c>
      <c r="I91" s="100">
        <f>IF('Implementation Plan'!K92="Yes",$C91,0)*((1+$Q$123)^I$5)</f>
        <v>0</v>
      </c>
      <c r="J91" s="100">
        <f>IF('Implementation Plan'!L92="Yes",$C91,0)*((1+$Q$123)^J$5)</f>
        <v>0</v>
      </c>
      <c r="K91" s="100">
        <f>IF('Implementation Plan'!M92="Yes",$C91,0)*((1+$Q$123)^K$5)</f>
        <v>0</v>
      </c>
      <c r="L91" s="100">
        <f>IF('Implementation Plan'!N92="Yes",$C91,0)*((1+$Q$123)^L$5)</f>
        <v>0</v>
      </c>
      <c r="M91" s="100">
        <f>IF('Implementation Plan'!O92="Yes",$C91,0)*((1+$Q$123)^M$5)</f>
        <v>0</v>
      </c>
      <c r="N91" s="101">
        <f t="shared" si="6"/>
        <v>0</v>
      </c>
      <c r="P91" s="93"/>
      <c r="Q91" s="50"/>
    </row>
    <row r="92" spans="1:17" s="89" customFormat="1" ht="12.75" customHeight="1">
      <c r="A92" s="98" t="str">
        <f>'Implementation Plan'!B93</f>
        <v>New Alternative 30</v>
      </c>
      <c r="B92" s="99" t="str">
        <f>'Implementation Plan'!C93</f>
        <v>Add New Service</v>
      </c>
      <c r="C92" s="100">
        <f>'Implementation Plan'!E93</f>
        <v>0</v>
      </c>
      <c r="D92" s="100">
        <f>IF('Implementation Plan'!F93="Yes",$C92,0)*((1+$Q$123)^D$5)</f>
        <v>0</v>
      </c>
      <c r="E92" s="100">
        <f>IF('Implementation Plan'!G93="Yes",$C92,0)*((1+$Q$123)^E$5)</f>
        <v>0</v>
      </c>
      <c r="F92" s="100">
        <f>IF('Implementation Plan'!H93="Yes",$C92,0)*((1+$Q$123)^F$5)</f>
        <v>0</v>
      </c>
      <c r="G92" s="100">
        <f>IF('Implementation Plan'!I93="Yes",$C92,0)*((1+$Q$123)^G$5)</f>
        <v>0</v>
      </c>
      <c r="H92" s="100">
        <f>IF('Implementation Plan'!J93="Yes",$C92,0)*((1+$Q$123)^H$5)</f>
        <v>0</v>
      </c>
      <c r="I92" s="100">
        <f>IF('Implementation Plan'!K93="Yes",$C92,0)*((1+$Q$123)^I$5)</f>
        <v>0</v>
      </c>
      <c r="J92" s="100">
        <f>IF('Implementation Plan'!L93="Yes",$C92,0)*((1+$Q$123)^J$5)</f>
        <v>0</v>
      </c>
      <c r="K92" s="100">
        <f>IF('Implementation Plan'!M93="Yes",$C92,0)*((1+$Q$123)^K$5)</f>
        <v>0</v>
      </c>
      <c r="L92" s="100">
        <f>IF('Implementation Plan'!N93="Yes",$C92,0)*((1+$Q$123)^L$5)</f>
        <v>0</v>
      </c>
      <c r="M92" s="100">
        <f>IF('Implementation Plan'!O93="Yes",$C92,0)*((1+$Q$123)^M$5)</f>
        <v>0</v>
      </c>
      <c r="N92" s="101">
        <f t="shared" si="6"/>
        <v>0</v>
      </c>
      <c r="P92" s="93"/>
      <c r="Q92" s="50"/>
    </row>
    <row r="93" spans="1:17" s="89" customFormat="1" ht="12.75" customHeight="1">
      <c r="A93" s="98" t="str">
        <f>'Implementation Plan'!B94</f>
        <v>New Alternative 31</v>
      </c>
      <c r="B93" s="99" t="str">
        <f>'Implementation Plan'!C94</f>
        <v>Add New Service</v>
      </c>
      <c r="C93" s="100">
        <f>'Implementation Plan'!E94</f>
        <v>0</v>
      </c>
      <c r="D93" s="100">
        <f>IF('Implementation Plan'!F94="Yes",$C93,0)*((1+$Q$123)^D$5)</f>
        <v>0</v>
      </c>
      <c r="E93" s="100">
        <f>IF('Implementation Plan'!G94="Yes",$C93,0)*((1+$Q$123)^E$5)</f>
        <v>0</v>
      </c>
      <c r="F93" s="100">
        <f>IF('Implementation Plan'!H94="Yes",$C93,0)*((1+$Q$123)^F$5)</f>
        <v>0</v>
      </c>
      <c r="G93" s="100">
        <f>IF('Implementation Plan'!I94="Yes",$C93,0)*((1+$Q$123)^G$5)</f>
        <v>0</v>
      </c>
      <c r="H93" s="100">
        <f>IF('Implementation Plan'!J94="Yes",$C93,0)*((1+$Q$123)^H$5)</f>
        <v>0</v>
      </c>
      <c r="I93" s="100">
        <f>IF('Implementation Plan'!K94="Yes",$C93,0)*((1+$Q$123)^I$5)</f>
        <v>0</v>
      </c>
      <c r="J93" s="100">
        <f>IF('Implementation Plan'!L94="Yes",$C93,0)*((1+$Q$123)^J$5)</f>
        <v>0</v>
      </c>
      <c r="K93" s="100">
        <f>IF('Implementation Plan'!M94="Yes",$C93,0)*((1+$Q$123)^K$5)</f>
        <v>0</v>
      </c>
      <c r="L93" s="100">
        <f>IF('Implementation Plan'!N94="Yes",$C93,0)*((1+$Q$123)^L$5)</f>
        <v>0</v>
      </c>
      <c r="M93" s="100">
        <f>IF('Implementation Plan'!O94="Yes",$C93,0)*((1+$Q$123)^M$5)</f>
        <v>0</v>
      </c>
      <c r="N93" s="101">
        <f t="shared" si="6"/>
        <v>0</v>
      </c>
      <c r="P93" s="93"/>
      <c r="Q93" s="50"/>
    </row>
    <row r="94" spans="1:17" s="89" customFormat="1" ht="12.75" customHeight="1">
      <c r="A94" s="98" t="str">
        <f>'Implementation Plan'!B95</f>
        <v>New Alternative 32</v>
      </c>
      <c r="B94" s="99" t="str">
        <f>'Implementation Plan'!C95</f>
        <v>Add New Service</v>
      </c>
      <c r="C94" s="100">
        <f>'Implementation Plan'!E95</f>
        <v>0</v>
      </c>
      <c r="D94" s="100">
        <f>IF('Implementation Plan'!F95="Yes",$C94,0)*((1+$Q$123)^D$5)</f>
        <v>0</v>
      </c>
      <c r="E94" s="100">
        <f>IF('Implementation Plan'!G95="Yes",$C94,0)*((1+$Q$123)^E$5)</f>
        <v>0</v>
      </c>
      <c r="F94" s="100">
        <f>IF('Implementation Plan'!H95="Yes",$C94,0)*((1+$Q$123)^F$5)</f>
        <v>0</v>
      </c>
      <c r="G94" s="100">
        <f>IF('Implementation Plan'!I95="Yes",$C94,0)*((1+$Q$123)^G$5)</f>
        <v>0</v>
      </c>
      <c r="H94" s="100">
        <f>IF('Implementation Plan'!J95="Yes",$C94,0)*((1+$Q$123)^H$5)</f>
        <v>0</v>
      </c>
      <c r="I94" s="100">
        <f>IF('Implementation Plan'!K95="Yes",$C94,0)*((1+$Q$123)^I$5)</f>
        <v>0</v>
      </c>
      <c r="J94" s="100">
        <f>IF('Implementation Plan'!L95="Yes",$C94,0)*((1+$Q$123)^J$5)</f>
        <v>0</v>
      </c>
      <c r="K94" s="100">
        <f>IF('Implementation Plan'!M95="Yes",$C94,0)*((1+$Q$123)^K$5)</f>
        <v>0</v>
      </c>
      <c r="L94" s="100">
        <f>IF('Implementation Plan'!N95="Yes",$C94,0)*((1+$Q$123)^L$5)</f>
        <v>0</v>
      </c>
      <c r="M94" s="100">
        <f>IF('Implementation Plan'!O95="Yes",$C94,0)*((1+$Q$123)^M$5)</f>
        <v>0</v>
      </c>
      <c r="N94" s="101">
        <f t="shared" si="6"/>
        <v>0</v>
      </c>
      <c r="P94" s="93"/>
      <c r="Q94" s="50"/>
    </row>
    <row r="95" spans="1:17" s="89" customFormat="1" ht="12.75" customHeight="1">
      <c r="A95" s="98" t="str">
        <f>'Implementation Plan'!B96</f>
        <v>New Alternative 33</v>
      </c>
      <c r="B95" s="99" t="str">
        <f>'Implementation Plan'!C96</f>
        <v>Add New Service</v>
      </c>
      <c r="C95" s="100">
        <f>'Implementation Plan'!E96</f>
        <v>0</v>
      </c>
      <c r="D95" s="100">
        <f>IF('Implementation Plan'!F96="Yes",$C95,0)*((1+$Q$123)^D$5)</f>
        <v>0</v>
      </c>
      <c r="E95" s="100">
        <f>IF('Implementation Plan'!G96="Yes",$C95,0)*((1+$Q$123)^E$5)</f>
        <v>0</v>
      </c>
      <c r="F95" s="100">
        <f>IF('Implementation Plan'!H96="Yes",$C95,0)*((1+$Q$123)^F$5)</f>
        <v>0</v>
      </c>
      <c r="G95" s="100">
        <f>IF('Implementation Plan'!I96="Yes",$C95,0)*((1+$Q$123)^G$5)</f>
        <v>0</v>
      </c>
      <c r="H95" s="100">
        <f>IF('Implementation Plan'!J96="Yes",$C95,0)*((1+$Q$123)^H$5)</f>
        <v>0</v>
      </c>
      <c r="I95" s="100">
        <f>IF('Implementation Plan'!K96="Yes",$C95,0)*((1+$Q$123)^I$5)</f>
        <v>0</v>
      </c>
      <c r="J95" s="100">
        <f>IF('Implementation Plan'!L96="Yes",$C95,0)*((1+$Q$123)^J$5)</f>
        <v>0</v>
      </c>
      <c r="K95" s="100">
        <f>IF('Implementation Plan'!M96="Yes",$C95,0)*((1+$Q$123)^K$5)</f>
        <v>0</v>
      </c>
      <c r="L95" s="100">
        <f>IF('Implementation Plan'!N96="Yes",$C95,0)*((1+$Q$123)^L$5)</f>
        <v>0</v>
      </c>
      <c r="M95" s="100">
        <f>IF('Implementation Plan'!O96="Yes",$C95,0)*((1+$Q$123)^M$5)</f>
        <v>0</v>
      </c>
      <c r="N95" s="101">
        <f t="shared" si="6"/>
        <v>0</v>
      </c>
      <c r="P95" s="93"/>
      <c r="Q95" s="50"/>
    </row>
    <row r="96" spans="1:17" s="89" customFormat="1" ht="12.75" customHeight="1">
      <c r="A96" s="98" t="str">
        <f>'Implementation Plan'!B97</f>
        <v>New Alternative 34</v>
      </c>
      <c r="B96" s="99" t="str">
        <f>'Implementation Plan'!C97</f>
        <v>Increase Frequency</v>
      </c>
      <c r="C96" s="100">
        <f>'Implementation Plan'!E97</f>
        <v>0</v>
      </c>
      <c r="D96" s="100">
        <f>IF('Implementation Plan'!F97="Yes",$C96,0)*((1+$Q$123)^D$5)</f>
        <v>0</v>
      </c>
      <c r="E96" s="100">
        <f>IF('Implementation Plan'!G97="Yes",$C96,0)*((1+$Q$123)^E$5)</f>
        <v>0</v>
      </c>
      <c r="F96" s="100">
        <f>IF('Implementation Plan'!H97="Yes",$C96,0)*((1+$Q$123)^F$5)</f>
        <v>0</v>
      </c>
      <c r="G96" s="100">
        <f>IF('Implementation Plan'!I97="Yes",$C96,0)*((1+$Q$123)^G$5)</f>
        <v>0</v>
      </c>
      <c r="H96" s="100">
        <f>IF('Implementation Plan'!J97="Yes",$C96,0)*((1+$Q$123)^H$5)</f>
        <v>0</v>
      </c>
      <c r="I96" s="100">
        <f>IF('Implementation Plan'!K97="Yes",$C96,0)*((1+$Q$123)^I$5)</f>
        <v>0</v>
      </c>
      <c r="J96" s="100">
        <f>IF('Implementation Plan'!L97="Yes",$C96,0)*((1+$Q$123)^J$5)</f>
        <v>0</v>
      </c>
      <c r="K96" s="100">
        <f>IF('Implementation Plan'!M97="Yes",$C96,0)*((1+$Q$123)^K$5)</f>
        <v>0</v>
      </c>
      <c r="L96" s="100">
        <f>IF('Implementation Plan'!N97="Yes",$C96,0)*((1+$Q$123)^L$5)</f>
        <v>0</v>
      </c>
      <c r="M96" s="100">
        <f>IF('Implementation Plan'!O97="Yes",$C96,0)*((1+$Q$123)^M$5)</f>
        <v>0</v>
      </c>
      <c r="N96" s="101">
        <f t="shared" si="6"/>
        <v>0</v>
      </c>
      <c r="P96" s="93"/>
      <c r="Q96" s="50"/>
    </row>
    <row r="97" spans="1:17" s="89" customFormat="1" ht="12.75" customHeight="1">
      <c r="A97" s="98" t="str">
        <f>'Implementation Plan'!B98</f>
        <v>New Alternative 35</v>
      </c>
      <c r="B97" s="99" t="str">
        <f>'Implementation Plan'!C98</f>
        <v>Add New Service</v>
      </c>
      <c r="C97" s="100">
        <f>'Implementation Plan'!E98</f>
        <v>0</v>
      </c>
      <c r="D97" s="100">
        <f>IF('Implementation Plan'!F98="Yes",$C97,0)*((1+$Q$123)^D$5)</f>
        <v>0</v>
      </c>
      <c r="E97" s="100">
        <f>IF('Implementation Plan'!G98="Yes",$C97,0)*((1+$Q$123)^E$5)</f>
        <v>0</v>
      </c>
      <c r="F97" s="100">
        <f>IF('Implementation Plan'!H98="Yes",$C97,0)*((1+$Q$123)^F$5)</f>
        <v>0</v>
      </c>
      <c r="G97" s="100">
        <f>IF('Implementation Plan'!I98="Yes",$C97,0)*((1+$Q$123)^G$5)</f>
        <v>0</v>
      </c>
      <c r="H97" s="100">
        <f>IF('Implementation Plan'!J98="Yes",$C97,0)*((1+$Q$123)^H$5)</f>
        <v>0</v>
      </c>
      <c r="I97" s="100">
        <f>IF('Implementation Plan'!K98="Yes",$C97,0)*((1+$Q$123)^I$5)</f>
        <v>0</v>
      </c>
      <c r="J97" s="100">
        <f>IF('Implementation Plan'!L98="Yes",$C97,0)*((1+$Q$123)^J$5)</f>
        <v>0</v>
      </c>
      <c r="K97" s="100">
        <f>IF('Implementation Plan'!M98="Yes",$C97,0)*((1+$Q$123)^K$5)</f>
        <v>0</v>
      </c>
      <c r="L97" s="100">
        <f>IF('Implementation Plan'!N98="Yes",$C97,0)*((1+$Q$123)^L$5)</f>
        <v>0</v>
      </c>
      <c r="M97" s="100">
        <f>IF('Implementation Plan'!O98="Yes",$C97,0)*((1+$Q$123)^M$5)</f>
        <v>0</v>
      </c>
      <c r="N97" s="101">
        <f t="shared" si="6"/>
        <v>0</v>
      </c>
      <c r="P97" s="93"/>
      <c r="Q97" s="50"/>
    </row>
    <row r="98" spans="1:17" s="89" customFormat="1" ht="12.75" customHeight="1">
      <c r="A98" s="98" t="str">
        <f>'Implementation Plan'!B99</f>
        <v>New Alternative 36</v>
      </c>
      <c r="B98" s="99" t="str">
        <f>'Implementation Plan'!C99</f>
        <v>Increase Frequency</v>
      </c>
      <c r="C98" s="100">
        <f>'Implementation Plan'!E99</f>
        <v>0</v>
      </c>
      <c r="D98" s="100">
        <f>IF('Implementation Plan'!F99="Yes",$C98,0)*((1+$Q$123)^D$5)</f>
        <v>0</v>
      </c>
      <c r="E98" s="100">
        <f>IF('Implementation Plan'!G99="Yes",$C98,0)*((1+$Q$123)^E$5)</f>
        <v>0</v>
      </c>
      <c r="F98" s="100">
        <f>IF('Implementation Plan'!H99="Yes",$C98,0)*((1+$Q$123)^F$5)</f>
        <v>0</v>
      </c>
      <c r="G98" s="100">
        <f>IF('Implementation Plan'!I99="Yes",$C98,0)*((1+$Q$123)^G$5)</f>
        <v>0</v>
      </c>
      <c r="H98" s="100">
        <f>IF('Implementation Plan'!J99="Yes",$C98,0)*((1+$Q$123)^H$5)</f>
        <v>0</v>
      </c>
      <c r="I98" s="100">
        <f>IF('Implementation Plan'!K99="Yes",$C98,0)*((1+$Q$123)^I$5)</f>
        <v>0</v>
      </c>
      <c r="J98" s="100">
        <f>IF('Implementation Plan'!L99="Yes",$C98,0)*((1+$Q$123)^J$5)</f>
        <v>0</v>
      </c>
      <c r="K98" s="100">
        <f>IF('Implementation Plan'!M99="Yes",$C98,0)*((1+$Q$123)^K$5)</f>
        <v>0</v>
      </c>
      <c r="L98" s="100">
        <f>IF('Implementation Plan'!N99="Yes",$C98,0)*((1+$Q$123)^L$5)</f>
        <v>0</v>
      </c>
      <c r="M98" s="100">
        <f>IF('Implementation Plan'!O99="Yes",$C98,0)*((1+$Q$123)^M$5)</f>
        <v>0</v>
      </c>
      <c r="N98" s="101">
        <f t="shared" si="6"/>
        <v>0</v>
      </c>
      <c r="P98" s="93"/>
      <c r="Q98" s="50"/>
    </row>
    <row r="99" spans="1:17" s="89" customFormat="1" ht="12.75" customHeight="1">
      <c r="A99" s="98" t="str">
        <f>'Implementation Plan'!B100</f>
        <v>New Alternative 37</v>
      </c>
      <c r="B99" s="99" t="str">
        <f>'Implementation Plan'!C100</f>
        <v>Increase Hours of Service</v>
      </c>
      <c r="C99" s="100">
        <f>'Implementation Plan'!E100</f>
        <v>0</v>
      </c>
      <c r="D99" s="100">
        <f>IF('Implementation Plan'!F100="Yes",$C99,0)*((1+$Q$123)^D$5)</f>
        <v>0</v>
      </c>
      <c r="E99" s="100">
        <f>IF('Implementation Plan'!G100="Yes",$C99,0)*((1+$Q$123)^E$5)</f>
        <v>0</v>
      </c>
      <c r="F99" s="100">
        <f>IF('Implementation Plan'!H100="Yes",$C99,0)*((1+$Q$123)^F$5)</f>
        <v>0</v>
      </c>
      <c r="G99" s="100">
        <f>IF('Implementation Plan'!I100="Yes",$C99,0)*((1+$Q$123)^G$5)</f>
        <v>0</v>
      </c>
      <c r="H99" s="100">
        <f>IF('Implementation Plan'!J100="Yes",$C99,0)*((1+$Q$123)^H$5)</f>
        <v>0</v>
      </c>
      <c r="I99" s="100">
        <f>IF('Implementation Plan'!K100="Yes",$C99,0)*((1+$Q$123)^I$5)</f>
        <v>0</v>
      </c>
      <c r="J99" s="100">
        <f>IF('Implementation Plan'!L100="Yes",$C99,0)*((1+$Q$123)^J$5)</f>
        <v>0</v>
      </c>
      <c r="K99" s="100">
        <f>IF('Implementation Plan'!M100="Yes",$C99,0)*((1+$Q$123)^K$5)</f>
        <v>0</v>
      </c>
      <c r="L99" s="100">
        <f>IF('Implementation Plan'!N100="Yes",$C99,0)*((1+$Q$123)^L$5)</f>
        <v>0</v>
      </c>
      <c r="M99" s="100">
        <f>IF('Implementation Plan'!O100="Yes",$C99,0)*((1+$Q$123)^M$5)</f>
        <v>0</v>
      </c>
      <c r="N99" s="101">
        <f t="shared" si="6"/>
        <v>0</v>
      </c>
      <c r="P99" s="93"/>
      <c r="Q99" s="50"/>
    </row>
    <row r="100" spans="1:17" s="89" customFormat="1" ht="12.75" customHeight="1">
      <c r="A100" s="98" t="str">
        <f>'Implementation Plan'!B101</f>
        <v>New Alternative 38</v>
      </c>
      <c r="B100" s="99" t="str">
        <f>'Implementation Plan'!C101</f>
        <v>Increase Frequency</v>
      </c>
      <c r="C100" s="100">
        <f>'Implementation Plan'!E101</f>
        <v>0</v>
      </c>
      <c r="D100" s="100">
        <f>IF('Implementation Plan'!F101="Yes",$C100,0)*((1+$Q$123)^D$5)</f>
        <v>0</v>
      </c>
      <c r="E100" s="100">
        <f>IF('Implementation Plan'!G101="Yes",$C100,0)*((1+$Q$123)^E$5)</f>
        <v>0</v>
      </c>
      <c r="F100" s="100">
        <f>IF('Implementation Plan'!H101="Yes",$C100,0)*((1+$Q$123)^F$5)</f>
        <v>0</v>
      </c>
      <c r="G100" s="100">
        <f>IF('Implementation Plan'!I101="Yes",$C100,0)*((1+$Q$123)^G$5)</f>
        <v>0</v>
      </c>
      <c r="H100" s="100">
        <f>IF('Implementation Plan'!J101="Yes",$C100,0)*((1+$Q$123)^H$5)</f>
        <v>0</v>
      </c>
      <c r="I100" s="100">
        <f>IF('Implementation Plan'!K101="Yes",$C100,0)*((1+$Q$123)^I$5)</f>
        <v>0</v>
      </c>
      <c r="J100" s="100">
        <f>IF('Implementation Plan'!L101="Yes",$C100,0)*((1+$Q$123)^J$5)</f>
        <v>0</v>
      </c>
      <c r="K100" s="100">
        <f>IF('Implementation Plan'!M101="Yes",$C100,0)*((1+$Q$123)^K$5)</f>
        <v>0</v>
      </c>
      <c r="L100" s="100">
        <f>IF('Implementation Plan'!N101="Yes",$C100,0)*((1+$Q$123)^L$5)</f>
        <v>0</v>
      </c>
      <c r="M100" s="100">
        <f>IF('Implementation Plan'!O101="Yes",$C100,0)*((1+$Q$123)^M$5)</f>
        <v>0</v>
      </c>
      <c r="N100" s="101">
        <f t="shared" si="6"/>
        <v>0</v>
      </c>
      <c r="P100" s="93"/>
      <c r="Q100" s="50"/>
    </row>
    <row r="101" spans="1:17" s="89" customFormat="1" ht="12.75" customHeight="1">
      <c r="A101" s="98" t="str">
        <f>'Implementation Plan'!B102</f>
        <v>New Alternative 39</v>
      </c>
      <c r="B101" s="99" t="str">
        <f>'Implementation Plan'!C102</f>
        <v>Add New Service</v>
      </c>
      <c r="C101" s="100">
        <f>'Implementation Plan'!E102</f>
        <v>0</v>
      </c>
      <c r="D101" s="100">
        <f>IF('Implementation Plan'!F102="Yes",$C101,0)*((1+$Q$123)^D$5)</f>
        <v>0</v>
      </c>
      <c r="E101" s="100">
        <f>IF('Implementation Plan'!G102="Yes",$C101,0)*((1+$Q$123)^E$5)</f>
        <v>0</v>
      </c>
      <c r="F101" s="100">
        <f>IF('Implementation Plan'!H102="Yes",$C101,0)*((1+$Q$123)^F$5)</f>
        <v>0</v>
      </c>
      <c r="G101" s="100">
        <f>IF('Implementation Plan'!I102="Yes",$C101,0)*((1+$Q$123)^G$5)</f>
        <v>0</v>
      </c>
      <c r="H101" s="100">
        <f>IF('Implementation Plan'!J102="Yes",$C101,0)*((1+$Q$123)^H$5)</f>
        <v>0</v>
      </c>
      <c r="I101" s="100">
        <f>IF('Implementation Plan'!K102="Yes",$C101,0)*((1+$Q$123)^I$5)</f>
        <v>0</v>
      </c>
      <c r="J101" s="100">
        <f>IF('Implementation Plan'!L102="Yes",$C101,0)*((1+$Q$123)^J$5)</f>
        <v>0</v>
      </c>
      <c r="K101" s="100">
        <f>IF('Implementation Plan'!M102="Yes",$C101,0)*((1+$Q$123)^K$5)</f>
        <v>0</v>
      </c>
      <c r="L101" s="100">
        <f>IF('Implementation Plan'!N102="Yes",$C101,0)*((1+$Q$123)^L$5)</f>
        <v>0</v>
      </c>
      <c r="M101" s="100">
        <f>IF('Implementation Plan'!O102="Yes",$C101,0)*((1+$Q$123)^M$5)</f>
        <v>0</v>
      </c>
      <c r="N101" s="101">
        <f t="shared" si="6"/>
        <v>0</v>
      </c>
      <c r="P101" s="93"/>
      <c r="Q101" s="50"/>
    </row>
    <row r="102" spans="1:17" s="89" customFormat="1" ht="12.75" customHeight="1">
      <c r="A102" s="98" t="str">
        <f>'Implementation Plan'!B103</f>
        <v>New Alternative 40</v>
      </c>
      <c r="B102" s="99" t="str">
        <f>'Implementation Plan'!C103</f>
        <v>Increase Frequency</v>
      </c>
      <c r="C102" s="100">
        <f>'Implementation Plan'!E103</f>
        <v>0</v>
      </c>
      <c r="D102" s="100">
        <f>IF('Implementation Plan'!F103="Yes",$C102,0)*((1+$Q$123)^D$5)</f>
        <v>0</v>
      </c>
      <c r="E102" s="100">
        <f>IF('Implementation Plan'!G103="Yes",$C102,0)*((1+$Q$123)^E$5)</f>
        <v>0</v>
      </c>
      <c r="F102" s="100">
        <f>IF('Implementation Plan'!H103="Yes",$C102,0)*((1+$Q$123)^F$5)</f>
        <v>0</v>
      </c>
      <c r="G102" s="100">
        <f>IF('Implementation Plan'!I103="Yes",$C102,0)*((1+$Q$123)^G$5)</f>
        <v>0</v>
      </c>
      <c r="H102" s="100">
        <f>IF('Implementation Plan'!J103="Yes",$C102,0)*((1+$Q$123)^H$5)</f>
        <v>0</v>
      </c>
      <c r="I102" s="100">
        <f>IF('Implementation Plan'!K103="Yes",$C102,0)*((1+$Q$123)^I$5)</f>
        <v>0</v>
      </c>
      <c r="J102" s="100">
        <f>IF('Implementation Plan'!L103="Yes",$C102,0)*((1+$Q$123)^J$5)</f>
        <v>0</v>
      </c>
      <c r="K102" s="100">
        <f>IF('Implementation Plan'!M103="Yes",$C102,0)*((1+$Q$123)^K$5)</f>
        <v>0</v>
      </c>
      <c r="L102" s="100">
        <f>IF('Implementation Plan'!N103="Yes",$C102,0)*((1+$Q$123)^L$5)</f>
        <v>0</v>
      </c>
      <c r="M102" s="100">
        <f>IF('Implementation Plan'!O103="Yes",$C102,0)*((1+$Q$123)^M$5)</f>
        <v>0</v>
      </c>
      <c r="N102" s="101">
        <f t="shared" si="6"/>
        <v>0</v>
      </c>
      <c r="P102" s="93"/>
      <c r="Q102" s="50"/>
    </row>
    <row r="103" spans="1:17" s="89" customFormat="1" ht="12.75" customHeight="1">
      <c r="A103" s="98" t="str">
        <f>'Implementation Plan'!B104</f>
        <v>New Alternative 41</v>
      </c>
      <c r="B103" s="99" t="str">
        <f>'Implementation Plan'!C104</f>
        <v>Add New Service</v>
      </c>
      <c r="C103" s="100">
        <f>'Implementation Plan'!E104</f>
        <v>0</v>
      </c>
      <c r="D103" s="100">
        <f>IF('Implementation Plan'!F104="Yes",$C103,0)*((1+$Q$123)^D$5)</f>
        <v>0</v>
      </c>
      <c r="E103" s="100">
        <f>IF('Implementation Plan'!G104="Yes",$C103,0)*((1+$Q$123)^E$5)</f>
        <v>0</v>
      </c>
      <c r="F103" s="100">
        <f>IF('Implementation Plan'!H104="Yes",$C103,0)*((1+$Q$123)^F$5)</f>
        <v>0</v>
      </c>
      <c r="G103" s="100">
        <f>IF('Implementation Plan'!I104="Yes",$C103,0)*((1+$Q$123)^G$5)</f>
        <v>0</v>
      </c>
      <c r="H103" s="100">
        <f>IF('Implementation Plan'!J104="Yes",$C103,0)*((1+$Q$123)^H$5)</f>
        <v>0</v>
      </c>
      <c r="I103" s="100">
        <f>IF('Implementation Plan'!K104="Yes",$C103,0)*((1+$Q$123)^I$5)</f>
        <v>0</v>
      </c>
      <c r="J103" s="100">
        <f>IF('Implementation Plan'!L104="Yes",$C103,0)*((1+$Q$123)^J$5)</f>
        <v>0</v>
      </c>
      <c r="K103" s="100">
        <f>IF('Implementation Plan'!M104="Yes",$C103,0)*((1+$Q$123)^K$5)</f>
        <v>0</v>
      </c>
      <c r="L103" s="100">
        <f>IF('Implementation Plan'!N104="Yes",$C103,0)*((1+$Q$123)^L$5)</f>
        <v>0</v>
      </c>
      <c r="M103" s="100">
        <f>IF('Implementation Plan'!O104="Yes",$C103,0)*((1+$Q$123)^M$5)</f>
        <v>0</v>
      </c>
      <c r="N103" s="101">
        <f t="shared" si="6"/>
        <v>0</v>
      </c>
      <c r="P103" s="93"/>
      <c r="Q103" s="50"/>
    </row>
    <row r="104" spans="1:17" s="89" customFormat="1" ht="12.75" customHeight="1">
      <c r="A104" s="98" t="str">
        <f>'Implementation Plan'!B105</f>
        <v>New Alternative 42</v>
      </c>
      <c r="B104" s="99" t="str">
        <f>'Implementation Plan'!C105</f>
        <v>Increase Frequency</v>
      </c>
      <c r="C104" s="100">
        <f>'Implementation Plan'!E105</f>
        <v>0</v>
      </c>
      <c r="D104" s="100">
        <f>IF('Implementation Plan'!F105="Yes",$C104,0)*((1+$Q$123)^D$5)</f>
        <v>0</v>
      </c>
      <c r="E104" s="100">
        <f>IF('Implementation Plan'!G105="Yes",$C104,0)*((1+$Q$123)^E$5)</f>
        <v>0</v>
      </c>
      <c r="F104" s="100">
        <f>IF('Implementation Plan'!H105="Yes",$C104,0)*((1+$Q$123)^F$5)</f>
        <v>0</v>
      </c>
      <c r="G104" s="100">
        <f>IF('Implementation Plan'!I105="Yes",$C104,0)*((1+$Q$123)^G$5)</f>
        <v>0</v>
      </c>
      <c r="H104" s="100">
        <f>IF('Implementation Plan'!J105="Yes",$C104,0)*((1+$Q$123)^H$5)</f>
        <v>0</v>
      </c>
      <c r="I104" s="100">
        <f>IF('Implementation Plan'!K105="Yes",$C104,0)*((1+$Q$123)^I$5)</f>
        <v>0</v>
      </c>
      <c r="J104" s="100">
        <f>IF('Implementation Plan'!L105="Yes",$C104,0)*((1+$Q$123)^J$5)</f>
        <v>0</v>
      </c>
      <c r="K104" s="100">
        <f>IF('Implementation Plan'!M105="Yes",$C104,0)*((1+$Q$123)^K$5)</f>
        <v>0</v>
      </c>
      <c r="L104" s="100">
        <f>IF('Implementation Plan'!N105="Yes",$C104,0)*((1+$Q$123)^L$5)</f>
        <v>0</v>
      </c>
      <c r="M104" s="100">
        <f>IF('Implementation Plan'!O105="Yes",$C104,0)*((1+$Q$123)^M$5)</f>
        <v>0</v>
      </c>
      <c r="N104" s="101">
        <f t="shared" si="6"/>
        <v>0</v>
      </c>
      <c r="P104" s="93"/>
      <c r="Q104" s="50"/>
    </row>
    <row r="105" spans="1:17" s="89" customFormat="1" ht="12.75" customHeight="1">
      <c r="A105" s="98" t="str">
        <f>'Implementation Plan'!B106</f>
        <v>New Alternative 43</v>
      </c>
      <c r="B105" s="99" t="str">
        <f>'Implementation Plan'!C106</f>
        <v>Increase Frequency</v>
      </c>
      <c r="C105" s="100">
        <f>'Implementation Plan'!E106</f>
        <v>0</v>
      </c>
      <c r="D105" s="100">
        <f>IF('Implementation Plan'!F106="Yes",$C105,0)*((1+$Q$123)^D$5)</f>
        <v>0</v>
      </c>
      <c r="E105" s="100">
        <f>IF('Implementation Plan'!G106="Yes",$C105,0)*((1+$Q$123)^E$5)</f>
        <v>0</v>
      </c>
      <c r="F105" s="100">
        <f>IF('Implementation Plan'!H106="Yes",$C105,0)*((1+$Q$123)^F$5)</f>
        <v>0</v>
      </c>
      <c r="G105" s="100">
        <f>IF('Implementation Plan'!I106="Yes",$C105,0)*((1+$Q$123)^G$5)</f>
        <v>0</v>
      </c>
      <c r="H105" s="100">
        <f>IF('Implementation Plan'!J106="Yes",$C105,0)*((1+$Q$123)^H$5)</f>
        <v>0</v>
      </c>
      <c r="I105" s="100">
        <f>IF('Implementation Plan'!K106="Yes",$C105,0)*((1+$Q$123)^I$5)</f>
        <v>0</v>
      </c>
      <c r="J105" s="100">
        <f>IF('Implementation Plan'!L106="Yes",$C105,0)*((1+$Q$123)^J$5)</f>
        <v>0</v>
      </c>
      <c r="K105" s="100">
        <f>IF('Implementation Plan'!M106="Yes",$C105,0)*((1+$Q$123)^K$5)</f>
        <v>0</v>
      </c>
      <c r="L105" s="100">
        <f>IF('Implementation Plan'!N106="Yes",$C105,0)*((1+$Q$123)^L$5)</f>
        <v>0</v>
      </c>
      <c r="M105" s="100">
        <f>IF('Implementation Plan'!O106="Yes",$C105,0)*((1+$Q$123)^M$5)</f>
        <v>0</v>
      </c>
      <c r="N105" s="101">
        <f t="shared" si="6"/>
        <v>0</v>
      </c>
      <c r="P105" s="93"/>
      <c r="Q105" s="50"/>
    </row>
    <row r="106" spans="1:17" s="89" customFormat="1" ht="12.75" customHeight="1">
      <c r="A106" s="98" t="str">
        <f>'Implementation Plan'!B107</f>
        <v>New Alternative 44</v>
      </c>
      <c r="B106" s="99" t="str">
        <f>'Implementation Plan'!C107</f>
        <v>Increase Frequency</v>
      </c>
      <c r="C106" s="100">
        <f>'Implementation Plan'!E107</f>
        <v>0</v>
      </c>
      <c r="D106" s="100">
        <f>IF('Implementation Plan'!F107="Yes",$C106,0)*((1+$Q$123)^D$5)</f>
        <v>0</v>
      </c>
      <c r="E106" s="100">
        <f>IF('Implementation Plan'!G107="Yes",$C106,0)*((1+$Q$123)^E$5)</f>
        <v>0</v>
      </c>
      <c r="F106" s="100">
        <f>IF('Implementation Plan'!H107="Yes",$C106,0)*((1+$Q$123)^F$5)</f>
        <v>0</v>
      </c>
      <c r="G106" s="100">
        <f>IF('Implementation Plan'!I107="Yes",$C106,0)*((1+$Q$123)^G$5)</f>
        <v>0</v>
      </c>
      <c r="H106" s="100">
        <f>IF('Implementation Plan'!J107="Yes",$C106,0)*((1+$Q$123)^H$5)</f>
        <v>0</v>
      </c>
      <c r="I106" s="100">
        <f>IF('Implementation Plan'!K107="Yes",$C106,0)*((1+$Q$123)^I$5)</f>
        <v>0</v>
      </c>
      <c r="J106" s="100">
        <f>IF('Implementation Plan'!L107="Yes",$C106,0)*((1+$Q$123)^J$5)</f>
        <v>0</v>
      </c>
      <c r="K106" s="100">
        <f>IF('Implementation Plan'!M107="Yes",$C106,0)*((1+$Q$123)^K$5)</f>
        <v>0</v>
      </c>
      <c r="L106" s="100">
        <f>IF('Implementation Plan'!N107="Yes",$C106,0)*((1+$Q$123)^L$5)</f>
        <v>0</v>
      </c>
      <c r="M106" s="100">
        <f>IF('Implementation Plan'!O107="Yes",$C106,0)*((1+$Q$123)^M$5)</f>
        <v>0</v>
      </c>
      <c r="N106" s="101">
        <f t="shared" si="6"/>
        <v>0</v>
      </c>
      <c r="P106" s="93"/>
      <c r="Q106" s="50"/>
    </row>
    <row r="107" spans="1:17" s="89" customFormat="1" ht="12.75" customHeight="1">
      <c r="A107" s="98" t="str">
        <f>'Implementation Plan'!B108</f>
        <v>New Alternative 45</v>
      </c>
      <c r="B107" s="99" t="str">
        <f>'Implementation Plan'!C108</f>
        <v>Increase Frequency</v>
      </c>
      <c r="C107" s="100">
        <f>'Implementation Plan'!E108</f>
        <v>0</v>
      </c>
      <c r="D107" s="100">
        <f>IF('Implementation Plan'!F108="Yes",$C107,0)*((1+$Q$123)^D$5)</f>
        <v>0</v>
      </c>
      <c r="E107" s="100">
        <f>IF('Implementation Plan'!G108="Yes",$C107,0)*((1+$Q$123)^E$5)</f>
        <v>0</v>
      </c>
      <c r="F107" s="100">
        <f>IF('Implementation Plan'!H108="Yes",$C107,0)*((1+$Q$123)^F$5)</f>
        <v>0</v>
      </c>
      <c r="G107" s="100">
        <f>IF('Implementation Plan'!I108="Yes",$C107,0)*((1+$Q$123)^G$5)</f>
        <v>0</v>
      </c>
      <c r="H107" s="100">
        <f>IF('Implementation Plan'!J108="Yes",$C107,0)*((1+$Q$123)^H$5)</f>
        <v>0</v>
      </c>
      <c r="I107" s="100">
        <f>IF('Implementation Plan'!K108="Yes",$C107,0)*((1+$Q$123)^I$5)</f>
        <v>0</v>
      </c>
      <c r="J107" s="100">
        <f>IF('Implementation Plan'!L108="Yes",$C107,0)*((1+$Q$123)^J$5)</f>
        <v>0</v>
      </c>
      <c r="K107" s="100">
        <f>IF('Implementation Plan'!M108="Yes",$C107,0)*((1+$Q$123)^K$5)</f>
        <v>0</v>
      </c>
      <c r="L107" s="100">
        <f>IF('Implementation Plan'!N108="Yes",$C107,0)*((1+$Q$123)^L$5)</f>
        <v>0</v>
      </c>
      <c r="M107" s="100">
        <f>IF('Implementation Plan'!O108="Yes",$C107,0)*((1+$Q$123)^M$5)</f>
        <v>0</v>
      </c>
      <c r="N107" s="101">
        <f t="shared" si="6"/>
        <v>0</v>
      </c>
      <c r="P107" s="93"/>
      <c r="Q107" s="50"/>
    </row>
    <row r="108" spans="1:17" s="89" customFormat="1" ht="12.75" customHeight="1">
      <c r="A108" s="98" t="str">
        <f>'Implementation Plan'!B109</f>
        <v>New Alternative 46</v>
      </c>
      <c r="B108" s="99" t="str">
        <f>'Implementation Plan'!C109</f>
        <v>Increase Frequency</v>
      </c>
      <c r="C108" s="100">
        <f>'Implementation Plan'!E109</f>
        <v>0</v>
      </c>
      <c r="D108" s="100">
        <f>IF('Implementation Plan'!F109="Yes",$C108,0)*((1+$Q$123)^D$5)</f>
        <v>0</v>
      </c>
      <c r="E108" s="100">
        <f>IF('Implementation Plan'!G109="Yes",$C108,0)*((1+$Q$123)^E$5)</f>
        <v>0</v>
      </c>
      <c r="F108" s="100">
        <f>IF('Implementation Plan'!H109="Yes",$C108,0)*((1+$Q$123)^F$5)</f>
        <v>0</v>
      </c>
      <c r="G108" s="100">
        <f>IF('Implementation Plan'!I109="Yes",$C108,0)*((1+$Q$123)^G$5)</f>
        <v>0</v>
      </c>
      <c r="H108" s="100">
        <f>IF('Implementation Plan'!J109="Yes",$C108,0)*((1+$Q$123)^H$5)</f>
        <v>0</v>
      </c>
      <c r="I108" s="100">
        <f>IF('Implementation Plan'!K109="Yes",$C108,0)*((1+$Q$123)^I$5)</f>
        <v>0</v>
      </c>
      <c r="J108" s="100">
        <f>IF('Implementation Plan'!L109="Yes",$C108,0)*((1+$Q$123)^J$5)</f>
        <v>0</v>
      </c>
      <c r="K108" s="100">
        <f>IF('Implementation Plan'!M109="Yes",$C108,0)*((1+$Q$123)^K$5)</f>
        <v>0</v>
      </c>
      <c r="L108" s="100">
        <f>IF('Implementation Plan'!N109="Yes",$C108,0)*((1+$Q$123)^L$5)</f>
        <v>0</v>
      </c>
      <c r="M108" s="100">
        <f>IF('Implementation Plan'!O109="Yes",$C108,0)*((1+$Q$123)^M$5)</f>
        <v>0</v>
      </c>
      <c r="N108" s="101">
        <f t="shared" si="6"/>
        <v>0</v>
      </c>
      <c r="P108" s="93"/>
      <c r="Q108" s="50"/>
    </row>
    <row r="109" spans="1:17" s="89" customFormat="1" ht="12.75" customHeight="1">
      <c r="A109" s="98" t="str">
        <f>'Implementation Plan'!B110</f>
        <v>New Alternative 47</v>
      </c>
      <c r="B109" s="99" t="str">
        <f>'Implementation Plan'!C110</f>
        <v>Increase Frequency</v>
      </c>
      <c r="C109" s="100">
        <f>'Implementation Plan'!E110</f>
        <v>0</v>
      </c>
      <c r="D109" s="100">
        <f>IF('Implementation Plan'!F110="Yes",$C109,0)*((1+$Q$123)^D$5)</f>
        <v>0</v>
      </c>
      <c r="E109" s="100">
        <f>IF('Implementation Plan'!G110="Yes",$C109,0)*((1+$Q$123)^E$5)</f>
        <v>0</v>
      </c>
      <c r="F109" s="100">
        <f>IF('Implementation Plan'!H110="Yes",$C109,0)*((1+$Q$123)^F$5)</f>
        <v>0</v>
      </c>
      <c r="G109" s="100">
        <f>IF('Implementation Plan'!I110="Yes",$C109,0)*((1+$Q$123)^G$5)</f>
        <v>0</v>
      </c>
      <c r="H109" s="100">
        <f>IF('Implementation Plan'!J110="Yes",$C109,0)*((1+$Q$123)^H$5)</f>
        <v>0</v>
      </c>
      <c r="I109" s="100">
        <f>IF('Implementation Plan'!K110="Yes",$C109,0)*((1+$Q$123)^I$5)</f>
        <v>0</v>
      </c>
      <c r="J109" s="100">
        <f>IF('Implementation Plan'!L110="Yes",$C109,0)*((1+$Q$123)^J$5)</f>
        <v>0</v>
      </c>
      <c r="K109" s="100">
        <f>IF('Implementation Plan'!M110="Yes",$C109,0)*((1+$Q$123)^K$5)</f>
        <v>0</v>
      </c>
      <c r="L109" s="100">
        <f>IF('Implementation Plan'!N110="Yes",$C109,0)*((1+$Q$123)^L$5)</f>
        <v>0</v>
      </c>
      <c r="M109" s="100">
        <f>IF('Implementation Plan'!O110="Yes",$C109,0)*((1+$Q$123)^M$5)</f>
        <v>0</v>
      </c>
      <c r="N109" s="101">
        <f t="shared" si="6"/>
        <v>0</v>
      </c>
      <c r="P109" s="93"/>
      <c r="Q109" s="50"/>
    </row>
    <row r="110" spans="1:17" s="89" customFormat="1" ht="12.75" customHeight="1">
      <c r="A110" s="98" t="str">
        <f>'Implementation Plan'!B111</f>
        <v>New Alternative 48</v>
      </c>
      <c r="B110" s="99" t="str">
        <f>'Implementation Plan'!C111</f>
        <v>Increase Frequency</v>
      </c>
      <c r="C110" s="100">
        <f>'Implementation Plan'!E111</f>
        <v>0</v>
      </c>
      <c r="D110" s="100">
        <f>IF('Implementation Plan'!F111="Yes",$C110,0)*((1+$Q$123)^D$5)</f>
        <v>0</v>
      </c>
      <c r="E110" s="100">
        <f>IF('Implementation Plan'!G111="Yes",$C110,0)*((1+$Q$123)^E$5)</f>
        <v>0</v>
      </c>
      <c r="F110" s="100">
        <f>IF('Implementation Plan'!H111="Yes",$C110,0)*((1+$Q$123)^F$5)</f>
        <v>0</v>
      </c>
      <c r="G110" s="100">
        <f>IF('Implementation Plan'!I111="Yes",$C110,0)*((1+$Q$123)^G$5)</f>
        <v>0</v>
      </c>
      <c r="H110" s="100">
        <f>IF('Implementation Plan'!J111="Yes",$C110,0)*((1+$Q$123)^H$5)</f>
        <v>0</v>
      </c>
      <c r="I110" s="100">
        <f>IF('Implementation Plan'!K111="Yes",$C110,0)*((1+$Q$123)^I$5)</f>
        <v>0</v>
      </c>
      <c r="J110" s="100">
        <f>IF('Implementation Plan'!L111="Yes",$C110,0)*((1+$Q$123)^J$5)</f>
        <v>0</v>
      </c>
      <c r="K110" s="100">
        <f>IF('Implementation Plan'!M111="Yes",$C110,0)*((1+$Q$123)^K$5)</f>
        <v>0</v>
      </c>
      <c r="L110" s="100">
        <f>IF('Implementation Plan'!N111="Yes",$C110,0)*((1+$Q$123)^L$5)</f>
        <v>0</v>
      </c>
      <c r="M110" s="100">
        <f>IF('Implementation Plan'!O111="Yes",$C110,0)*((1+$Q$123)^M$5)</f>
        <v>0</v>
      </c>
      <c r="N110" s="101">
        <f t="shared" si="6"/>
        <v>0</v>
      </c>
      <c r="P110" s="93"/>
      <c r="Q110" s="50"/>
    </row>
    <row r="111" spans="1:17" s="89" customFormat="1" ht="12.75" customHeight="1">
      <c r="A111" s="98" t="str">
        <f>'Implementation Plan'!B112</f>
        <v>New Alternative 49</v>
      </c>
      <c r="B111" s="99" t="str">
        <f>'Implementation Plan'!C112</f>
        <v>Add New Service</v>
      </c>
      <c r="C111" s="100">
        <f>'Implementation Plan'!E112</f>
        <v>0</v>
      </c>
      <c r="D111" s="100">
        <f>IF('Implementation Plan'!F112="Yes",$C111,0)*((1+$Q$123)^D$5)</f>
        <v>0</v>
      </c>
      <c r="E111" s="100">
        <f>IF('Implementation Plan'!G112="Yes",$C111,0)*((1+$Q$123)^E$5)</f>
        <v>0</v>
      </c>
      <c r="F111" s="100">
        <f>IF('Implementation Plan'!H112="Yes",$C111,0)*((1+$Q$123)^F$5)</f>
        <v>0</v>
      </c>
      <c r="G111" s="100">
        <f>IF('Implementation Plan'!I112="Yes",$C111,0)*((1+$Q$123)^G$5)</f>
        <v>0</v>
      </c>
      <c r="H111" s="100">
        <f>IF('Implementation Plan'!J112="Yes",$C111,0)*((1+$Q$123)^H$5)</f>
        <v>0</v>
      </c>
      <c r="I111" s="100">
        <f>IF('Implementation Plan'!K112="Yes",$C111,0)*((1+$Q$123)^I$5)</f>
        <v>0</v>
      </c>
      <c r="J111" s="100">
        <f>IF('Implementation Plan'!L112="Yes",$C111,0)*((1+$Q$123)^J$5)</f>
        <v>0</v>
      </c>
      <c r="K111" s="100">
        <f>IF('Implementation Plan'!M112="Yes",$C111,0)*((1+$Q$123)^K$5)</f>
        <v>0</v>
      </c>
      <c r="L111" s="100">
        <f>IF('Implementation Plan'!N112="Yes",$C111,0)*((1+$Q$123)^L$5)</f>
        <v>0</v>
      </c>
      <c r="M111" s="100">
        <f>IF('Implementation Plan'!O112="Yes",$C111,0)*((1+$Q$123)^M$5)</f>
        <v>0</v>
      </c>
      <c r="N111" s="101">
        <f t="shared" si="6"/>
        <v>0</v>
      </c>
      <c r="P111" s="93"/>
      <c r="Q111" s="50"/>
    </row>
    <row r="112" spans="1:17" s="89" customFormat="1" ht="12.75" customHeight="1">
      <c r="A112" s="98" t="str">
        <f>'Implementation Plan'!B113</f>
        <v>New Alternative 50</v>
      </c>
      <c r="B112" s="99" t="str">
        <f>'Implementation Plan'!C113</f>
        <v>Add New Service</v>
      </c>
      <c r="C112" s="100">
        <f>'Implementation Plan'!E113</f>
        <v>0</v>
      </c>
      <c r="D112" s="100">
        <f>IF('Implementation Plan'!F113="Yes",$C112,0)*((1+$Q$123)^D$5)</f>
        <v>0</v>
      </c>
      <c r="E112" s="100">
        <f>IF('Implementation Plan'!G113="Yes",$C112,0)*((1+$Q$123)^E$5)</f>
        <v>0</v>
      </c>
      <c r="F112" s="100">
        <f>IF('Implementation Plan'!H113="Yes",$C112,0)*((1+$Q$123)^F$5)</f>
        <v>0</v>
      </c>
      <c r="G112" s="100">
        <f>IF('Implementation Plan'!I113="Yes",$C112,0)*((1+$Q$123)^G$5)</f>
        <v>0</v>
      </c>
      <c r="H112" s="100">
        <f>IF('Implementation Plan'!J113="Yes",$C112,0)*((1+$Q$123)^H$5)</f>
        <v>0</v>
      </c>
      <c r="I112" s="100">
        <f>IF('Implementation Plan'!K113="Yes",$C112,0)*((1+$Q$123)^I$5)</f>
        <v>0</v>
      </c>
      <c r="J112" s="100">
        <f>IF('Implementation Plan'!L113="Yes",$C112,0)*((1+$Q$123)^J$5)</f>
        <v>0</v>
      </c>
      <c r="K112" s="100">
        <f>IF('Implementation Plan'!M113="Yes",$C112,0)*((1+$Q$123)^K$5)</f>
        <v>0</v>
      </c>
      <c r="L112" s="100">
        <f>IF('Implementation Plan'!N113="Yes",$C112,0)*((1+$Q$123)^L$5)</f>
        <v>0</v>
      </c>
      <c r="M112" s="100">
        <f>IF('Implementation Plan'!O113="Yes",$C112,0)*((1+$Q$123)^M$5)</f>
        <v>0</v>
      </c>
      <c r="N112" s="101">
        <f>SUM(D112:M112)</f>
        <v>0</v>
      </c>
      <c r="P112" s="93"/>
      <c r="Q112" s="50"/>
    </row>
    <row r="113" spans="1:17" s="89" customFormat="1" ht="12.75" customHeight="1">
      <c r="A113" s="230" t="str">
        <f>'Implementation Plan'!B114</f>
        <v>Other Existing Service Improvements</v>
      </c>
      <c r="B113" s="231"/>
      <c r="C113" s="108">
        <f>SUM(C114:C116)</f>
        <v>0</v>
      </c>
      <c r="D113" s="108">
        <f aca="true" t="shared" si="7" ref="D113:M113">SUM(D114:D116)</f>
        <v>0</v>
      </c>
      <c r="E113" s="108">
        <f t="shared" si="7"/>
        <v>0</v>
      </c>
      <c r="F113" s="108">
        <f t="shared" si="7"/>
        <v>0</v>
      </c>
      <c r="G113" s="108">
        <f t="shared" si="7"/>
        <v>0</v>
      </c>
      <c r="H113" s="108">
        <f t="shared" si="7"/>
        <v>0</v>
      </c>
      <c r="I113" s="108">
        <f t="shared" si="7"/>
        <v>0</v>
      </c>
      <c r="J113" s="108">
        <f t="shared" si="7"/>
        <v>0</v>
      </c>
      <c r="K113" s="108">
        <f t="shared" si="7"/>
        <v>0</v>
      </c>
      <c r="L113" s="108">
        <f t="shared" si="7"/>
        <v>0</v>
      </c>
      <c r="M113" s="108">
        <f t="shared" si="7"/>
        <v>0</v>
      </c>
      <c r="N113" s="108">
        <f>SUM(D113:M113)</f>
        <v>0</v>
      </c>
      <c r="P113" s="93"/>
      <c r="Q113" s="50"/>
    </row>
    <row r="114" spans="1:17" s="89" customFormat="1" ht="12.75" customHeight="1">
      <c r="A114" s="98" t="str">
        <f>'Implementation Plan'!B115</f>
        <v>ADA Paratransit Service </v>
      </c>
      <c r="B114" s="99" t="str">
        <f>'Implementation Plan'!C115</f>
        <v>ADA Service for New/Expanded Service</v>
      </c>
      <c r="C114" s="100">
        <f>'Implementation Plan'!E115</f>
        <v>0</v>
      </c>
      <c r="D114" s="100">
        <f>IF('Implementation Plan'!F115="Yes",$C114,0)*((1+$Q$123)^D$5)</f>
        <v>0</v>
      </c>
      <c r="E114" s="100">
        <f>IF('Implementation Plan'!G115="Yes",$C114,0)*((1+$Q$123)^E$5)</f>
        <v>0</v>
      </c>
      <c r="F114" s="100">
        <f>IF('Implementation Plan'!H115="Yes",$C114,0)*((1+$Q$123)^F$5)</f>
        <v>0</v>
      </c>
      <c r="G114" s="100">
        <f>IF('Implementation Plan'!I115="Yes",$C114,0)*((1+$Q$123)^G$5)</f>
        <v>0</v>
      </c>
      <c r="H114" s="100">
        <f>IF('Implementation Plan'!J115="Yes",$C114,0)*((1+$Q$123)^H$5)</f>
        <v>0</v>
      </c>
      <c r="I114" s="100">
        <f>IF('Implementation Plan'!K115="Yes",$C114,0)*((1+$Q$123)^I$5)</f>
        <v>0</v>
      </c>
      <c r="J114" s="100">
        <f>IF('Implementation Plan'!L115="Yes",$C114,0)*((1+$Q$123)^J$5)</f>
        <v>0</v>
      </c>
      <c r="K114" s="100">
        <f>IF('Implementation Plan'!M115="Yes",$C114,0)*((1+$Q$123)^K$5)</f>
        <v>0</v>
      </c>
      <c r="L114" s="100">
        <f>IF('Implementation Plan'!N115="Yes",$C114,0)*((1+$Q$123)^L$5)</f>
        <v>0</v>
      </c>
      <c r="M114" s="100">
        <f>IF('Implementation Plan'!O115="Yes",$C114,0)*((1+$Q$123)^M$5)</f>
        <v>0</v>
      </c>
      <c r="N114" s="101">
        <f>SUM(D114:M114)</f>
        <v>0</v>
      </c>
      <c r="P114" s="93"/>
      <c r="Q114" s="50"/>
    </row>
    <row r="115" spans="1:17" s="89" customFormat="1" ht="12.75" customHeight="1">
      <c r="A115" s="98" t="str">
        <f>'Implementation Plan'!B116</f>
        <v>Van Pool Service</v>
      </c>
      <c r="B115" s="99" t="str">
        <f>'Implementation Plan'!C116</f>
        <v>Increase Frequency</v>
      </c>
      <c r="C115" s="100">
        <f>'Implementation Plan'!E116</f>
        <v>0</v>
      </c>
      <c r="D115" s="100">
        <f>IF('Implementation Plan'!F116="Yes",$C115,0)*((1+$Q$123)^D$5)</f>
        <v>0</v>
      </c>
      <c r="E115" s="100">
        <f>IF('Implementation Plan'!G116="Yes",$C115,0)*((1+$Q$123)^E$5)</f>
        <v>0</v>
      </c>
      <c r="F115" s="100">
        <f>IF('Implementation Plan'!H116="Yes",$C115,0)*((1+$Q$123)^F$5)</f>
        <v>0</v>
      </c>
      <c r="G115" s="100">
        <f>IF('Implementation Plan'!I116="Yes",$C115,0)*((1+$Q$123)^G$5)</f>
        <v>0</v>
      </c>
      <c r="H115" s="100">
        <f>IF('Implementation Plan'!J116="Yes",$C115,0)*((1+$Q$123)^H$5)</f>
        <v>0</v>
      </c>
      <c r="I115" s="100">
        <f>IF('Implementation Plan'!K116="Yes",$C115,0)*((1+$Q$123)^I$5)</f>
        <v>0</v>
      </c>
      <c r="J115" s="100">
        <f>IF('Implementation Plan'!L116="Yes",$C115,0)*((1+$Q$123)^J$5)</f>
        <v>0</v>
      </c>
      <c r="K115" s="100">
        <f>IF('Implementation Plan'!M116="Yes",$C115,0)*((1+$Q$123)^K$5)</f>
        <v>0</v>
      </c>
      <c r="L115" s="100">
        <f>IF('Implementation Plan'!N116="Yes",$C115,0)*((1+$Q$123)^L$5)</f>
        <v>0</v>
      </c>
      <c r="M115" s="100">
        <f>IF('Implementation Plan'!O116="Yes",$C115,0)*((1+$Q$123)^M$5)</f>
        <v>0</v>
      </c>
      <c r="N115" s="101">
        <f>SUM(D115:M115)</f>
        <v>0</v>
      </c>
      <c r="P115" s="93"/>
      <c r="Q115" s="50"/>
    </row>
    <row r="116" spans="1:17" s="89" customFormat="1" ht="12.75" customHeight="1">
      <c r="A116" s="98" t="str">
        <f>'Implementation Plan'!B117</f>
        <v>Miscellaneous</v>
      </c>
      <c r="B116" s="99" t="str">
        <f>'Implementation Plan'!C117</f>
        <v>Add New Service</v>
      </c>
      <c r="C116" s="100">
        <f>'Implementation Plan'!E117</f>
        <v>0</v>
      </c>
      <c r="D116" s="100">
        <f>IF('Implementation Plan'!F117="Yes",$C116,0)*((1+$Q$123)^D$5)</f>
        <v>0</v>
      </c>
      <c r="E116" s="100">
        <f>IF('Implementation Plan'!G117="Yes",$C116,0)*((1+$Q$123)^E$5)</f>
        <v>0</v>
      </c>
      <c r="F116" s="100">
        <f>IF('Implementation Plan'!H117="Yes",$C116,0)*((1+$Q$123)^F$5)</f>
        <v>0</v>
      </c>
      <c r="G116" s="100">
        <f>IF('Implementation Plan'!I117="Yes",$C116,0)*((1+$Q$123)^G$5)</f>
        <v>0</v>
      </c>
      <c r="H116" s="100">
        <f>IF('Implementation Plan'!J117="Yes",$C116,0)*((1+$Q$123)^H$5)</f>
        <v>0</v>
      </c>
      <c r="I116" s="100">
        <f>IF('Implementation Plan'!K117="Yes",$C116,0)*((1+$Q$123)^I$5)</f>
        <v>0</v>
      </c>
      <c r="J116" s="100">
        <f>IF('Implementation Plan'!L117="Yes",$C116,0)*((1+$Q$123)^J$5)</f>
        <v>0</v>
      </c>
      <c r="K116" s="100">
        <f>IF('Implementation Plan'!M117="Yes",$C116,0)*((1+$Q$123)^K$5)</f>
        <v>0</v>
      </c>
      <c r="L116" s="100">
        <f>IF('Implementation Plan'!N117="Yes",$C116,0)*((1+$Q$123)^L$5)</f>
        <v>0</v>
      </c>
      <c r="M116" s="100">
        <f>IF('Implementation Plan'!O117="Yes",$C116,0)*((1+$Q$123)^M$5)</f>
        <v>0</v>
      </c>
      <c r="N116" s="101">
        <f>SUM(D116:M116)</f>
        <v>0</v>
      </c>
      <c r="P116" s="93"/>
      <c r="Q116" s="50"/>
    </row>
    <row r="117" spans="1:17" s="106" customFormat="1" ht="12.75" customHeight="1">
      <c r="A117" s="102"/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5"/>
      <c r="P117" s="107"/>
      <c r="Q117" s="387"/>
    </row>
    <row r="118" spans="1:17" s="110" customFormat="1" ht="12.75" customHeight="1">
      <c r="A118" s="461" t="s">
        <v>86</v>
      </c>
      <c r="B118" s="462"/>
      <c r="C118" s="108">
        <f>C7</f>
        <v>377103.60000000003</v>
      </c>
      <c r="D118" s="108">
        <f aca="true" t="shared" si="8" ref="D118:M118">D7</f>
        <v>388416.70800000004</v>
      </c>
      <c r="E118" s="108">
        <f t="shared" si="8"/>
        <v>400069.20924</v>
      </c>
      <c r="F118" s="108">
        <f t="shared" si="8"/>
        <v>412071.2855172</v>
      </c>
      <c r="G118" s="108">
        <f t="shared" si="8"/>
        <v>424433.424082716</v>
      </c>
      <c r="H118" s="108">
        <f t="shared" si="8"/>
        <v>437166.42680519744</v>
      </c>
      <c r="I118" s="108">
        <f t="shared" si="8"/>
        <v>450281.4196093534</v>
      </c>
      <c r="J118" s="108">
        <f>J7</f>
        <v>463789.86219763407</v>
      </c>
      <c r="K118" s="108">
        <f t="shared" si="8"/>
        <v>477703.558063563</v>
      </c>
      <c r="L118" s="108">
        <f t="shared" si="8"/>
        <v>492034.6648054699</v>
      </c>
      <c r="M118" s="108">
        <f t="shared" si="8"/>
        <v>506795.704749634</v>
      </c>
      <c r="N118" s="109">
        <f>SUM(D118:M118)</f>
        <v>4452762.263070768</v>
      </c>
      <c r="O118" s="114"/>
      <c r="P118" s="111"/>
      <c r="Q118" s="388"/>
    </row>
    <row r="119" spans="1:17" s="110" customFormat="1" ht="12.75" customHeight="1">
      <c r="A119" s="463" t="s">
        <v>87</v>
      </c>
      <c r="B119" s="464"/>
      <c r="C119" s="108">
        <f>+C62</f>
        <v>625824.3744000001</v>
      </c>
      <c r="D119" s="108">
        <f aca="true" t="shared" si="9" ref="D119:M119">+D62</f>
        <v>0</v>
      </c>
      <c r="E119" s="108">
        <f t="shared" si="9"/>
        <v>0</v>
      </c>
      <c r="F119" s="108">
        <f t="shared" si="9"/>
        <v>0</v>
      </c>
      <c r="G119" s="108">
        <f t="shared" si="9"/>
        <v>0</v>
      </c>
      <c r="H119" s="108">
        <f t="shared" si="9"/>
        <v>437166.42680519744</v>
      </c>
      <c r="I119" s="108">
        <f t="shared" si="9"/>
        <v>450281.4196093534</v>
      </c>
      <c r="J119" s="108">
        <f t="shared" si="9"/>
        <v>463789.86219763407</v>
      </c>
      <c r="K119" s="108">
        <f t="shared" si="9"/>
        <v>792775.5936930419</v>
      </c>
      <c r="L119" s="108">
        <f t="shared" si="9"/>
        <v>816558.8615038332</v>
      </c>
      <c r="M119" s="108">
        <f t="shared" si="9"/>
        <v>841055.6273489483</v>
      </c>
      <c r="N119" s="109">
        <f>SUM(D119:M119)</f>
        <v>3801627.7911580084</v>
      </c>
      <c r="O119" s="114"/>
      <c r="P119" s="111"/>
      <c r="Q119" s="388"/>
    </row>
    <row r="120" spans="1:17" s="110" customFormat="1" ht="12.75" customHeight="1" thickBot="1">
      <c r="A120" s="465" t="s">
        <v>88</v>
      </c>
      <c r="B120" s="466"/>
      <c r="C120" s="112">
        <f>C119+C118</f>
        <v>1002927.9744000002</v>
      </c>
      <c r="D120" s="112">
        <f>SUM(D118:D119)</f>
        <v>388416.70800000004</v>
      </c>
      <c r="E120" s="112">
        <f>SUM(E118:E119)</f>
        <v>400069.20924</v>
      </c>
      <c r="F120" s="112">
        <f>SUM(F118:F119)</f>
        <v>412071.2855172</v>
      </c>
      <c r="G120" s="112">
        <f aca="true" t="shared" si="10" ref="G120:M120">SUM(G118:G119)</f>
        <v>424433.424082716</v>
      </c>
      <c r="H120" s="112">
        <f t="shared" si="10"/>
        <v>874332.8536103949</v>
      </c>
      <c r="I120" s="112">
        <f t="shared" si="10"/>
        <v>900562.8392187068</v>
      </c>
      <c r="J120" s="112">
        <f t="shared" si="10"/>
        <v>927579.7243952681</v>
      </c>
      <c r="K120" s="112">
        <f t="shared" si="10"/>
        <v>1270479.151756605</v>
      </c>
      <c r="L120" s="112">
        <f t="shared" si="10"/>
        <v>1308593.526309303</v>
      </c>
      <c r="M120" s="112">
        <f t="shared" si="10"/>
        <v>1347851.3320985823</v>
      </c>
      <c r="N120" s="113">
        <f>SUM(D120:M120)</f>
        <v>8254390.054228777</v>
      </c>
      <c r="O120" s="114"/>
      <c r="P120" s="111"/>
      <c r="Q120" s="388"/>
    </row>
    <row r="121" spans="1:17" s="89" customFormat="1" ht="15" customHeight="1">
      <c r="A121" s="50"/>
      <c r="B121" s="115"/>
      <c r="F121" s="116"/>
      <c r="G121" s="116"/>
      <c r="H121" s="116"/>
      <c r="I121" s="116"/>
      <c r="J121" s="116"/>
      <c r="K121" s="116"/>
      <c r="L121" s="116"/>
      <c r="M121" s="116"/>
      <c r="N121" s="110"/>
      <c r="O121" s="116"/>
      <c r="P121" s="93"/>
      <c r="Q121" s="50"/>
    </row>
    <row r="122" spans="1:17" s="121" customFormat="1" ht="15" customHeight="1" thickBot="1">
      <c r="A122" s="117"/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20"/>
      <c r="O122" s="120"/>
      <c r="P122" s="120"/>
      <c r="Q122" s="389"/>
    </row>
    <row r="123" spans="1:17" s="95" customFormat="1" ht="15" customHeight="1" thickBot="1" thickTop="1">
      <c r="A123" s="122"/>
      <c r="B123" s="123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20"/>
      <c r="O123" s="124"/>
      <c r="P123" s="391" t="str">
        <f>Assumptions!B14</f>
        <v>Operating Costs Inflation Rate  </v>
      </c>
      <c r="Q123" s="390">
        <f>Assumptions!C14</f>
        <v>0.03</v>
      </c>
    </row>
    <row r="124" spans="1:17" s="89" customFormat="1" ht="15" customHeight="1" thickTop="1">
      <c r="A124" s="50"/>
      <c r="B124" s="125"/>
      <c r="C124" s="126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14"/>
      <c r="P124" s="93"/>
      <c r="Q124" s="50"/>
    </row>
    <row r="125" spans="1:17" s="89" customFormat="1" ht="15" customHeight="1">
      <c r="A125" s="50"/>
      <c r="B125" s="125"/>
      <c r="C125" s="126"/>
      <c r="N125" s="114"/>
      <c r="P125" s="93"/>
      <c r="Q125" s="50"/>
    </row>
    <row r="126" spans="1:17" s="89" customFormat="1" ht="15" customHeight="1">
      <c r="A126" s="50"/>
      <c r="B126" s="128"/>
      <c r="C126" s="126"/>
      <c r="N126" s="110"/>
      <c r="P126" s="93"/>
      <c r="Q126" s="50"/>
    </row>
    <row r="127" spans="1:17" s="89" customFormat="1" ht="15" customHeight="1">
      <c r="A127" s="50"/>
      <c r="C127" s="129"/>
      <c r="N127" s="110"/>
      <c r="P127" s="93"/>
      <c r="Q127" s="50"/>
    </row>
    <row r="128" spans="14:16" s="50" customFormat="1" ht="15" customHeight="1">
      <c r="N128" s="130"/>
      <c r="P128" s="131"/>
    </row>
    <row r="129" spans="1:17" s="89" customFormat="1" ht="15" customHeight="1">
      <c r="A129" s="50"/>
      <c r="N129" s="110"/>
      <c r="P129" s="93"/>
      <c r="Q129" s="50"/>
    </row>
    <row r="130" spans="1:17" s="89" customFormat="1" ht="15" customHeight="1">
      <c r="A130" s="50"/>
      <c r="N130" s="110"/>
      <c r="P130" s="93"/>
      <c r="Q130" s="50"/>
    </row>
    <row r="131" spans="1:17" s="89" customFormat="1" ht="15" customHeight="1">
      <c r="A131" s="50"/>
      <c r="N131" s="110"/>
      <c r="P131" s="93"/>
      <c r="Q131" s="50"/>
    </row>
    <row r="132" spans="1:17" s="89" customFormat="1" ht="15" customHeight="1">
      <c r="A132" s="50"/>
      <c r="N132" s="110"/>
      <c r="Q132" s="50"/>
    </row>
    <row r="133" spans="1:17" s="89" customFormat="1" ht="15" customHeight="1">
      <c r="A133" s="50"/>
      <c r="N133" s="110"/>
      <c r="Q133" s="50"/>
    </row>
    <row r="134" spans="1:17" s="89" customFormat="1" ht="15" customHeight="1">
      <c r="A134" s="50"/>
      <c r="N134" s="110"/>
      <c r="Q134" s="50"/>
    </row>
    <row r="135" spans="1:17" s="89" customFormat="1" ht="15" customHeight="1">
      <c r="A135" s="50"/>
      <c r="N135" s="110"/>
      <c r="Q135" s="50"/>
    </row>
    <row r="136" spans="1:17" s="89" customFormat="1" ht="15" customHeight="1">
      <c r="A136" s="50"/>
      <c r="N136" s="110"/>
      <c r="Q136" s="50"/>
    </row>
    <row r="137" spans="1:17" s="89" customFormat="1" ht="15" customHeight="1">
      <c r="A137" s="50"/>
      <c r="N137" s="110"/>
      <c r="Q137" s="50"/>
    </row>
    <row r="138" spans="1:17" s="89" customFormat="1" ht="15" customHeight="1">
      <c r="A138" s="50"/>
      <c r="N138" s="110"/>
      <c r="Q138" s="50"/>
    </row>
    <row r="139" spans="1:17" s="89" customFormat="1" ht="15" customHeight="1">
      <c r="A139" s="50"/>
      <c r="N139" s="110"/>
      <c r="Q139" s="50"/>
    </row>
    <row r="140" spans="1:17" s="89" customFormat="1" ht="15" customHeight="1">
      <c r="A140" s="50"/>
      <c r="N140" s="110"/>
      <c r="Q140" s="50"/>
    </row>
    <row r="141" spans="1:17" s="89" customFormat="1" ht="15" customHeight="1">
      <c r="A141" s="50"/>
      <c r="N141" s="110"/>
      <c r="Q141" s="50"/>
    </row>
    <row r="142" spans="1:17" s="89" customFormat="1" ht="15" customHeight="1">
      <c r="A142" s="50"/>
      <c r="N142" s="110"/>
      <c r="Q142" s="50"/>
    </row>
    <row r="143" ht="15" customHeight="1"/>
  </sheetData>
  <sheetProtection/>
  <mergeCells count="7">
    <mergeCell ref="A1:N1"/>
    <mergeCell ref="A118:B118"/>
    <mergeCell ref="A119:B119"/>
    <mergeCell ref="A120:B120"/>
    <mergeCell ref="A3:N3"/>
    <mergeCell ref="A2:N2"/>
    <mergeCell ref="A4:A6"/>
  </mergeCells>
  <printOptions horizontalCentered="1"/>
  <pageMargins left="0.54" right="0.5" top="0.51" bottom="0.62" header="0.39" footer="0.29"/>
  <pageSetup firstPageNumber="2" useFirstPageNumber="1" fitToHeight="8" fitToWidth="1" horizontalDpi="600" verticalDpi="600" orientation="landscape" paperSize="3" scale="78" r:id="rId1"/>
  <headerFooter alignWithMargins="0">
    <oddFooter>&amp;L&amp;10Tindale-Oliver &amp;&amp; Associates, Inc. 
October 2007 &amp;C&amp;P&amp;R&amp;10Florida Transit TDP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2"/>
  <sheetViews>
    <sheetView view="pageBreakPreview" zoomScaleNormal="7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D19" sqref="D19"/>
    </sheetView>
  </sheetViews>
  <sheetFormatPr defaultColWidth="8.88671875" defaultRowHeight="15"/>
  <cols>
    <col min="1" max="1" width="29.4453125" style="47" customWidth="1"/>
    <col min="2" max="2" width="7.10546875" style="150" customWidth="1"/>
    <col min="3" max="3" width="6.10546875" style="53" customWidth="1"/>
    <col min="4" max="4" width="2.6640625" style="47" customWidth="1"/>
    <col min="5" max="5" width="8.3359375" style="150" customWidth="1"/>
    <col min="6" max="6" width="2.6640625" style="47" customWidth="1"/>
    <col min="7" max="7" width="8.3359375" style="150" customWidth="1"/>
    <col min="8" max="8" width="2.6640625" style="47" customWidth="1"/>
    <col min="9" max="9" width="8.3359375" style="150" customWidth="1"/>
    <col min="10" max="10" width="2.6640625" style="47" customWidth="1"/>
    <col min="11" max="11" width="8.3359375" style="150" customWidth="1"/>
    <col min="12" max="12" width="2.6640625" style="47" customWidth="1"/>
    <col min="13" max="13" width="8.3359375" style="150" customWidth="1"/>
    <col min="14" max="14" width="2.6640625" style="47" customWidth="1"/>
    <col min="15" max="15" width="8.3359375" style="150" customWidth="1"/>
    <col min="16" max="16" width="2.6640625" style="47" customWidth="1"/>
    <col min="17" max="17" width="8.3359375" style="150" customWidth="1"/>
    <col min="18" max="18" width="2.6640625" style="47" customWidth="1"/>
    <col min="19" max="19" width="8.3359375" style="150" customWidth="1"/>
    <col min="20" max="20" width="2.6640625" style="47" customWidth="1"/>
    <col min="21" max="21" width="8.3359375" style="150" customWidth="1"/>
    <col min="22" max="22" width="2.6640625" style="47" customWidth="1"/>
    <col min="23" max="23" width="8.3359375" style="150" customWidth="1"/>
    <col min="24" max="24" width="9.21484375" style="47" bestFit="1" customWidth="1"/>
    <col min="25" max="16384" width="8.88671875" style="47" customWidth="1"/>
  </cols>
  <sheetData>
    <row r="1" spans="1:24" ht="18" customHeight="1">
      <c r="A1" s="472" t="s">
        <v>214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153"/>
      <c r="X1" s="46"/>
    </row>
    <row r="2" spans="1:24" ht="18" customHeight="1">
      <c r="A2" s="473" t="s">
        <v>192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153"/>
      <c r="X2" s="46"/>
    </row>
    <row r="3" spans="1:24" ht="18" customHeight="1" thickBot="1">
      <c r="A3" s="477" t="s">
        <v>223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153"/>
      <c r="X3" s="46"/>
    </row>
    <row r="4" spans="1:24" s="89" customFormat="1" ht="40.5" customHeight="1" thickBot="1">
      <c r="A4" s="132" t="s">
        <v>89</v>
      </c>
      <c r="B4" s="493" t="s">
        <v>265</v>
      </c>
      <c r="C4" s="133" t="s">
        <v>90</v>
      </c>
      <c r="D4" s="478">
        <f>'Operating Cost Element'!D4:D6</f>
        <v>2009</v>
      </c>
      <c r="E4" s="479"/>
      <c r="F4" s="478">
        <f>D4+1</f>
        <v>2010</v>
      </c>
      <c r="G4" s="479"/>
      <c r="H4" s="478">
        <f>F4+1</f>
        <v>2011</v>
      </c>
      <c r="I4" s="479"/>
      <c r="J4" s="478">
        <f>H4+1</f>
        <v>2012</v>
      </c>
      <c r="K4" s="479"/>
      <c r="L4" s="478">
        <f>J4+1</f>
        <v>2013</v>
      </c>
      <c r="M4" s="479"/>
      <c r="N4" s="478">
        <f>L4+1</f>
        <v>2014</v>
      </c>
      <c r="O4" s="479"/>
      <c r="P4" s="478">
        <f>N4+1</f>
        <v>2015</v>
      </c>
      <c r="Q4" s="479"/>
      <c r="R4" s="478">
        <f>P4+1</f>
        <v>2016</v>
      </c>
      <c r="S4" s="479"/>
      <c r="T4" s="478">
        <f>R4+1</f>
        <v>2017</v>
      </c>
      <c r="U4" s="479"/>
      <c r="V4" s="478">
        <f>T4+1</f>
        <v>2018</v>
      </c>
      <c r="W4" s="479"/>
      <c r="X4" s="88"/>
    </row>
    <row r="5" spans="1:24" s="259" customFormat="1" ht="13.5" customHeight="1" thickBot="1">
      <c r="A5" s="480" t="s">
        <v>91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258"/>
    </row>
    <row r="6" spans="1:24" s="158" customFormat="1" ht="12.75" customHeight="1" hidden="1">
      <c r="A6" s="154"/>
      <c r="B6" s="155"/>
      <c r="C6" s="155"/>
      <c r="D6" s="170"/>
      <c r="E6" s="155">
        <v>1</v>
      </c>
      <c r="F6" s="170"/>
      <c r="G6" s="155">
        <v>2</v>
      </c>
      <c r="H6" s="170"/>
      <c r="I6" s="155">
        <v>3</v>
      </c>
      <c r="J6" s="170"/>
      <c r="K6" s="155">
        <v>4</v>
      </c>
      <c r="L6" s="170"/>
      <c r="M6" s="155">
        <v>5</v>
      </c>
      <c r="N6" s="170"/>
      <c r="O6" s="155">
        <v>6</v>
      </c>
      <c r="P6" s="170"/>
      <c r="Q6" s="155">
        <v>7</v>
      </c>
      <c r="R6" s="170"/>
      <c r="S6" s="155">
        <v>8</v>
      </c>
      <c r="T6" s="170"/>
      <c r="U6" s="155">
        <v>9</v>
      </c>
      <c r="V6" s="173"/>
      <c r="W6" s="156">
        <v>10</v>
      </c>
      <c r="X6" s="157"/>
    </row>
    <row r="7" spans="1:25" s="89" customFormat="1" ht="12.75" customHeight="1">
      <c r="A7" s="134" t="s">
        <v>256</v>
      </c>
      <c r="B7" s="147"/>
      <c r="C7" s="135"/>
      <c r="D7" s="218"/>
      <c r="E7" s="136"/>
      <c r="F7" s="171"/>
      <c r="G7" s="152"/>
      <c r="H7" s="171"/>
      <c r="I7" s="152"/>
      <c r="J7" s="171"/>
      <c r="K7" s="152"/>
      <c r="L7" s="171"/>
      <c r="M7" s="152"/>
      <c r="N7" s="171"/>
      <c r="O7" s="152"/>
      <c r="P7" s="171"/>
      <c r="Q7" s="152"/>
      <c r="R7" s="171"/>
      <c r="S7" s="152"/>
      <c r="T7" s="171"/>
      <c r="U7" s="152"/>
      <c r="V7" s="174"/>
      <c r="W7" s="152"/>
      <c r="X7" s="297"/>
      <c r="Y7" s="116"/>
    </row>
    <row r="8" spans="1:24" s="89" customFormat="1" ht="12.75" customHeight="1">
      <c r="A8" s="137" t="s">
        <v>52</v>
      </c>
      <c r="B8" s="148">
        <v>300000</v>
      </c>
      <c r="C8" s="330">
        <f>D8+F8+H8+J8+L8+N8+P8+R8+T8+V8</f>
        <v>2</v>
      </c>
      <c r="D8" s="219">
        <v>1</v>
      </c>
      <c r="E8" s="220">
        <f>(B8)*D8*((1+Assumptions!$C$15)^E$6)</f>
        <v>315000</v>
      </c>
      <c r="F8" s="216">
        <v>0</v>
      </c>
      <c r="G8" s="151">
        <f>(B8)*F8*((1+Assumptions!$C$15)^G$6)</f>
        <v>0</v>
      </c>
      <c r="H8" s="139">
        <v>0</v>
      </c>
      <c r="I8" s="151">
        <f>(B8)*H8*((1+Assumptions!$C$15)^I$6)</f>
        <v>0</v>
      </c>
      <c r="J8" s="139">
        <v>0</v>
      </c>
      <c r="K8" s="151">
        <f>(B8)*J8*((1+Assumptions!$C$15)^K$6)</f>
        <v>0</v>
      </c>
      <c r="L8" s="139">
        <v>1</v>
      </c>
      <c r="M8" s="151">
        <f>(B8)*L8*((1+Assumptions!$C$15)^M$6)</f>
        <v>382884.46875000006</v>
      </c>
      <c r="N8" s="139">
        <v>0</v>
      </c>
      <c r="O8" s="151">
        <f>(B8)*N8*((1+Assumptions!$C$15)^O$6)</f>
        <v>0</v>
      </c>
      <c r="P8" s="139">
        <v>0</v>
      </c>
      <c r="Q8" s="151">
        <f>(B8)*P8*((1+Assumptions!$C$15)^Q$6)</f>
        <v>0</v>
      </c>
      <c r="R8" s="139">
        <v>0</v>
      </c>
      <c r="S8" s="151">
        <f>(B8)*R8*((1+Assumptions!$C$15)^S$6)</f>
        <v>0</v>
      </c>
      <c r="T8" s="139">
        <v>0</v>
      </c>
      <c r="U8" s="151">
        <f>(B8)*T8*((1+Assumptions!$C$15)^U$6)</f>
        <v>0</v>
      </c>
      <c r="V8" s="139">
        <v>0</v>
      </c>
      <c r="W8" s="151">
        <f>(B8)*V8*((1+Assumptions!$C$15)^W$6)</f>
        <v>0</v>
      </c>
      <c r="X8" s="297"/>
    </row>
    <row r="9" spans="1:24" s="89" customFormat="1" ht="12.75" customHeight="1">
      <c r="A9" s="137" t="str">
        <f>'Operating Cost Element'!A63</f>
        <v>Take Smart Route</v>
      </c>
      <c r="B9" s="148">
        <v>450000</v>
      </c>
      <c r="C9" s="330">
        <f>D9+F9+H9+J9+L9+N9+P9+R9+T9+V9</f>
        <v>1</v>
      </c>
      <c r="D9" s="219">
        <v>0</v>
      </c>
      <c r="E9" s="220">
        <f>(B9)*D9*((1+Assumptions!$C$15)^E$6)</f>
        <v>0</v>
      </c>
      <c r="F9" s="216">
        <v>0</v>
      </c>
      <c r="G9" s="151">
        <f>(B9)*F9*((1+Assumptions!$C$15)^G$6)</f>
        <v>0</v>
      </c>
      <c r="H9" s="139">
        <v>0</v>
      </c>
      <c r="I9" s="151">
        <f>(B9)*H9*((1+Assumptions!$C$15)^I$6)</f>
        <v>0</v>
      </c>
      <c r="J9" s="139">
        <v>1</v>
      </c>
      <c r="K9" s="151">
        <f>(B9)*J9*((1+Assumptions!$C$15)^K$6)</f>
        <v>546977.8125</v>
      </c>
      <c r="L9" s="139">
        <v>0</v>
      </c>
      <c r="M9" s="151">
        <f>(B9)*L9*((1+Assumptions!$C$15)^M$6)</f>
        <v>0</v>
      </c>
      <c r="N9" s="139">
        <v>0</v>
      </c>
      <c r="O9" s="151">
        <f>(B9)*N9*((1+Assumptions!$C$15)^O$6)</f>
        <v>0</v>
      </c>
      <c r="P9" s="139">
        <v>0</v>
      </c>
      <c r="Q9" s="151">
        <f>(B9)*P9*((1+Assumptions!$C$15)^Q$6)</f>
        <v>0</v>
      </c>
      <c r="R9" s="139">
        <v>0</v>
      </c>
      <c r="S9" s="151">
        <f>(B9)*R9*((1+Assumptions!$C$15)^S$6)</f>
        <v>0</v>
      </c>
      <c r="T9" s="139">
        <v>0</v>
      </c>
      <c r="U9" s="151">
        <f>(B9)*T9*((1+Assumptions!$C$15)^U$6)</f>
        <v>0</v>
      </c>
      <c r="V9" s="139">
        <v>0</v>
      </c>
      <c r="W9" s="151">
        <f>(B9)*V9*((1+Assumptions!$C$15)^W$6)</f>
        <v>0</v>
      </c>
      <c r="X9" s="297"/>
    </row>
    <row r="10" spans="1:24" s="89" customFormat="1" ht="12.75" customHeight="1">
      <c r="A10" s="137" t="str">
        <f>'Operating Cost Element'!A64</f>
        <v>Dump the Pump Circulator</v>
      </c>
      <c r="B10" s="148">
        <v>450000</v>
      </c>
      <c r="C10" s="330">
        <f aca="true" t="shared" si="0" ref="C10:C82">D10+F10+H10+J10+L10+N10+P10+R10+T10+V10</f>
        <v>1</v>
      </c>
      <c r="D10" s="219">
        <v>0</v>
      </c>
      <c r="E10" s="220">
        <f>(B10)*D10*((1+Assumptions!$C$15)^E$6)</f>
        <v>0</v>
      </c>
      <c r="F10" s="216">
        <v>0</v>
      </c>
      <c r="G10" s="151">
        <f>(B10)*F10*((1+Assumptions!$C$15)^G$6)</f>
        <v>0</v>
      </c>
      <c r="H10" s="139">
        <v>0</v>
      </c>
      <c r="I10" s="151">
        <f>(B10)*H10*((1+Assumptions!$C$15)^I$6)</f>
        <v>0</v>
      </c>
      <c r="J10" s="139">
        <v>0</v>
      </c>
      <c r="K10" s="151">
        <f>(B10)*J10*((1+Assumptions!$C$15)^K$6)</f>
        <v>0</v>
      </c>
      <c r="L10" s="139">
        <v>0</v>
      </c>
      <c r="M10" s="151">
        <f>(B10)*L10*((1+Assumptions!$C$15)^M$6)</f>
        <v>0</v>
      </c>
      <c r="N10" s="139">
        <v>0</v>
      </c>
      <c r="O10" s="151">
        <f>(B10)*N10*((1+Assumptions!$C$15)^O$6)</f>
        <v>0</v>
      </c>
      <c r="P10" s="139">
        <v>1</v>
      </c>
      <c r="Q10" s="151">
        <f>(B10)*P10*((1+Assumptions!$C$15)^Q$6)</f>
        <v>633195.1901953126</v>
      </c>
      <c r="R10" s="139">
        <v>0</v>
      </c>
      <c r="S10" s="151">
        <f>(B10)*R10*((1+Assumptions!$C$15)^S$6)</f>
        <v>0</v>
      </c>
      <c r="T10" s="139">
        <v>0</v>
      </c>
      <c r="U10" s="151">
        <f>(B10)*T10*((1+Assumptions!$C$15)^U$6)</f>
        <v>0</v>
      </c>
      <c r="V10" s="139">
        <v>0</v>
      </c>
      <c r="W10" s="151">
        <f>(B10)*V10*((1+Assumptions!$C$15)^W$6)</f>
        <v>0</v>
      </c>
      <c r="X10" s="297"/>
    </row>
    <row r="11" spans="1:24" s="89" customFormat="1" ht="12.75" customHeight="1">
      <c r="A11" s="137" t="str">
        <f>'Operating Cost Element'!A65</f>
        <v>New Alternative 3</v>
      </c>
      <c r="B11" s="148">
        <v>0</v>
      </c>
      <c r="C11" s="330">
        <f t="shared" si="0"/>
        <v>0</v>
      </c>
      <c r="D11" s="219">
        <v>0</v>
      </c>
      <c r="E11" s="220">
        <f>(B11)*D11*((1+Assumptions!$C$15)^E$6)</f>
        <v>0</v>
      </c>
      <c r="F11" s="216">
        <v>0</v>
      </c>
      <c r="G11" s="151">
        <f>(B11)*F11*((1+Assumptions!$C$15)^G$6)</f>
        <v>0</v>
      </c>
      <c r="H11" s="139">
        <v>0</v>
      </c>
      <c r="I11" s="151">
        <f>(B11)*H11*((1+Assumptions!$C$15)^I$6)</f>
        <v>0</v>
      </c>
      <c r="J11" s="139">
        <v>0</v>
      </c>
      <c r="K11" s="151">
        <f>(B11)*J11*((1+Assumptions!$C$15)^K$6)</f>
        <v>0</v>
      </c>
      <c r="L11" s="139">
        <v>0</v>
      </c>
      <c r="M11" s="151">
        <f>(B11)*L11*((1+Assumptions!$C$15)^M$6)</f>
        <v>0</v>
      </c>
      <c r="N11" s="139">
        <v>0</v>
      </c>
      <c r="O11" s="151">
        <f>(B11)*N11*((1+Assumptions!$C$15)^O$6)</f>
        <v>0</v>
      </c>
      <c r="P11" s="139">
        <v>0</v>
      </c>
      <c r="Q11" s="151">
        <f>(B11)*P11*((1+Assumptions!$C$15)^Q$6)</f>
        <v>0</v>
      </c>
      <c r="R11" s="139">
        <v>0</v>
      </c>
      <c r="S11" s="151">
        <f>(B11)*R11*((1+Assumptions!$C$15)^S$6)</f>
        <v>0</v>
      </c>
      <c r="T11" s="139">
        <v>0</v>
      </c>
      <c r="U11" s="151">
        <f>(B11)*T11*((1+Assumptions!$C$15)^U$6)</f>
        <v>0</v>
      </c>
      <c r="V11" s="139">
        <v>0</v>
      </c>
      <c r="W11" s="151">
        <f>(B11)*V11*((1+Assumptions!$C$15)^W$6)</f>
        <v>0</v>
      </c>
      <c r="X11" s="297"/>
    </row>
    <row r="12" spans="1:24" s="89" customFormat="1" ht="12.75" customHeight="1">
      <c r="A12" s="137" t="str">
        <f>'Operating Cost Element'!A66</f>
        <v>New Alternative 4</v>
      </c>
      <c r="B12" s="148">
        <v>0</v>
      </c>
      <c r="C12" s="330">
        <f t="shared" si="0"/>
        <v>0</v>
      </c>
      <c r="D12" s="219">
        <v>0</v>
      </c>
      <c r="E12" s="220">
        <f>(B12)*D12*((1+Assumptions!$C$15)^E$6)</f>
        <v>0</v>
      </c>
      <c r="F12" s="216">
        <v>0</v>
      </c>
      <c r="G12" s="151">
        <f>(B12)*F12*((1+Assumptions!$C$15)^G$6)</f>
        <v>0</v>
      </c>
      <c r="H12" s="139">
        <v>0</v>
      </c>
      <c r="I12" s="151">
        <f>(B12)*H12*((1+Assumptions!$C$15)^I$6)</f>
        <v>0</v>
      </c>
      <c r="J12" s="139">
        <v>0</v>
      </c>
      <c r="K12" s="151">
        <f>(B12)*J12*((1+Assumptions!$C$15)^K$6)</f>
        <v>0</v>
      </c>
      <c r="L12" s="139">
        <v>0</v>
      </c>
      <c r="M12" s="151">
        <f>(B12)*L12*((1+Assumptions!$C$15)^M$6)</f>
        <v>0</v>
      </c>
      <c r="N12" s="139">
        <v>0</v>
      </c>
      <c r="O12" s="151">
        <f>(B12)*N12*((1+Assumptions!$C$15)^O$6)</f>
        <v>0</v>
      </c>
      <c r="P12" s="139">
        <v>0</v>
      </c>
      <c r="Q12" s="151">
        <f>(B12)*P12*((1+Assumptions!$C$15)^Q$6)</f>
        <v>0</v>
      </c>
      <c r="R12" s="139">
        <v>0</v>
      </c>
      <c r="S12" s="151">
        <f>(B12)*R12*((1+Assumptions!$C$15)^S$6)</f>
        <v>0</v>
      </c>
      <c r="T12" s="139">
        <v>0</v>
      </c>
      <c r="U12" s="151">
        <f>(B12)*T12*((1+Assumptions!$C$15)^U$6)</f>
        <v>0</v>
      </c>
      <c r="V12" s="139">
        <v>0</v>
      </c>
      <c r="W12" s="151">
        <f>(B12)*V12*((1+Assumptions!$C$15)^W$6)</f>
        <v>0</v>
      </c>
      <c r="X12" s="297"/>
    </row>
    <row r="13" spans="1:24" s="89" customFormat="1" ht="12.75" customHeight="1">
      <c r="A13" s="137" t="str">
        <f>'Operating Cost Element'!A67</f>
        <v>New Alternative 5</v>
      </c>
      <c r="B13" s="148">
        <v>0</v>
      </c>
      <c r="C13" s="330">
        <f t="shared" si="0"/>
        <v>0</v>
      </c>
      <c r="D13" s="219">
        <v>0</v>
      </c>
      <c r="E13" s="220">
        <f>(B13)*D13*((1+Assumptions!$C$15)^E$6)</f>
        <v>0</v>
      </c>
      <c r="F13" s="216">
        <v>0</v>
      </c>
      <c r="G13" s="151">
        <f>(B13)*F13*((1+Assumptions!$C$15)^G$6)</f>
        <v>0</v>
      </c>
      <c r="H13" s="139">
        <v>0</v>
      </c>
      <c r="I13" s="151">
        <f>(B13)*H13*((1+Assumptions!$C$15)^I$6)</f>
        <v>0</v>
      </c>
      <c r="J13" s="139">
        <v>0</v>
      </c>
      <c r="K13" s="151">
        <f>(B13)*J13*((1+Assumptions!$C$15)^K$6)</f>
        <v>0</v>
      </c>
      <c r="L13" s="139">
        <v>0</v>
      </c>
      <c r="M13" s="151">
        <f>(B13)*L13*((1+Assumptions!$C$15)^M$6)</f>
        <v>0</v>
      </c>
      <c r="N13" s="139">
        <v>0</v>
      </c>
      <c r="O13" s="151">
        <f>(B13)*N13*((1+Assumptions!$C$15)^O$6)</f>
        <v>0</v>
      </c>
      <c r="P13" s="139">
        <v>0</v>
      </c>
      <c r="Q13" s="151">
        <f>(B13)*P13*((1+Assumptions!$C$15)^Q$6)</f>
        <v>0</v>
      </c>
      <c r="R13" s="139">
        <v>0</v>
      </c>
      <c r="S13" s="151">
        <f>(B13)*R13*((1+Assumptions!$C$15)^S$6)</f>
        <v>0</v>
      </c>
      <c r="T13" s="139">
        <v>0</v>
      </c>
      <c r="U13" s="151">
        <f>(B13)*T13*((1+Assumptions!$C$15)^U$6)</f>
        <v>0</v>
      </c>
      <c r="V13" s="139">
        <v>0</v>
      </c>
      <c r="W13" s="151">
        <f>(B13)*V13*((1+Assumptions!$C$15)^W$6)</f>
        <v>0</v>
      </c>
      <c r="X13" s="297"/>
    </row>
    <row r="14" spans="1:24" s="89" customFormat="1" ht="12.75" customHeight="1">
      <c r="A14" s="137" t="str">
        <f>'Operating Cost Element'!A68</f>
        <v>New Alternative 6</v>
      </c>
      <c r="B14" s="148">
        <v>0</v>
      </c>
      <c r="C14" s="330">
        <f t="shared" si="0"/>
        <v>0</v>
      </c>
      <c r="D14" s="219">
        <v>0</v>
      </c>
      <c r="E14" s="220">
        <f>(B14)*D14*((1+Assumptions!$C$15)^E$6)</f>
        <v>0</v>
      </c>
      <c r="F14" s="216">
        <v>0</v>
      </c>
      <c r="G14" s="151">
        <f>(B14)*F14*((1+Assumptions!$C$15)^G$6)</f>
        <v>0</v>
      </c>
      <c r="H14" s="139">
        <v>0</v>
      </c>
      <c r="I14" s="151">
        <f>(B14)*H14*((1+Assumptions!$C$15)^I$6)</f>
        <v>0</v>
      </c>
      <c r="J14" s="139">
        <v>0</v>
      </c>
      <c r="K14" s="151">
        <f>(B14)*J14*((1+Assumptions!$C$15)^K$6)</f>
        <v>0</v>
      </c>
      <c r="L14" s="139">
        <v>0</v>
      </c>
      <c r="M14" s="151">
        <f>(B14)*L14*((1+Assumptions!$C$15)^M$6)</f>
        <v>0</v>
      </c>
      <c r="N14" s="139">
        <v>0</v>
      </c>
      <c r="O14" s="151">
        <f>(B14)*N14*((1+Assumptions!$C$15)^O$6)</f>
        <v>0</v>
      </c>
      <c r="P14" s="139">
        <v>0</v>
      </c>
      <c r="Q14" s="151">
        <f>(B14)*P14*((1+Assumptions!$C$15)^Q$6)</f>
        <v>0</v>
      </c>
      <c r="R14" s="139">
        <v>0</v>
      </c>
      <c r="S14" s="151">
        <f>(B14)*R14*((1+Assumptions!$C$15)^S$6)</f>
        <v>0</v>
      </c>
      <c r="T14" s="139">
        <v>0</v>
      </c>
      <c r="U14" s="151">
        <f>(B14)*T14*((1+Assumptions!$C$15)^U$6)</f>
        <v>0</v>
      </c>
      <c r="V14" s="139">
        <v>0</v>
      </c>
      <c r="W14" s="151">
        <f>(B14)*V14*((1+Assumptions!$C$15)^W$6)</f>
        <v>0</v>
      </c>
      <c r="X14" s="297"/>
    </row>
    <row r="15" spans="1:24" s="89" customFormat="1" ht="12.75" customHeight="1">
      <c r="A15" s="137" t="str">
        <f>'Operating Cost Element'!A69</f>
        <v>New Alternative 7</v>
      </c>
      <c r="B15" s="148">
        <v>0</v>
      </c>
      <c r="C15" s="330">
        <f t="shared" si="0"/>
        <v>0</v>
      </c>
      <c r="D15" s="219">
        <v>0</v>
      </c>
      <c r="E15" s="220">
        <f>(B15)*D15*((1+Assumptions!$C$15)^E$6)</f>
        <v>0</v>
      </c>
      <c r="F15" s="216">
        <v>0</v>
      </c>
      <c r="G15" s="151">
        <f>(B15)*F15*((1+Assumptions!$C$15)^G$6)</f>
        <v>0</v>
      </c>
      <c r="H15" s="139">
        <v>0</v>
      </c>
      <c r="I15" s="151">
        <f>(B15)*H15*((1+Assumptions!$C$15)^I$6)</f>
        <v>0</v>
      </c>
      <c r="J15" s="139">
        <v>0</v>
      </c>
      <c r="K15" s="151">
        <f>(B15)*J15*((1+Assumptions!$C$15)^K$6)</f>
        <v>0</v>
      </c>
      <c r="L15" s="139">
        <v>0</v>
      </c>
      <c r="M15" s="151">
        <f>(B15)*L15*((1+Assumptions!$C$15)^M$6)</f>
        <v>0</v>
      </c>
      <c r="N15" s="139">
        <v>0</v>
      </c>
      <c r="O15" s="151">
        <f>(B15)*N15*((1+Assumptions!$C$15)^O$6)</f>
        <v>0</v>
      </c>
      <c r="P15" s="139">
        <v>0</v>
      </c>
      <c r="Q15" s="151">
        <f>(B15)*P15*((1+Assumptions!$C$15)^Q$6)</f>
        <v>0</v>
      </c>
      <c r="R15" s="139">
        <v>0</v>
      </c>
      <c r="S15" s="151">
        <f>(B15)*R15*((1+Assumptions!$C$15)^S$6)</f>
        <v>0</v>
      </c>
      <c r="T15" s="139">
        <v>0</v>
      </c>
      <c r="U15" s="151">
        <f>(B15)*T15*((1+Assumptions!$C$15)^U$6)</f>
        <v>0</v>
      </c>
      <c r="V15" s="139">
        <v>0</v>
      </c>
      <c r="W15" s="151">
        <f>(B15)*V15*((1+Assumptions!$C$15)^W$6)</f>
        <v>0</v>
      </c>
      <c r="X15" s="297"/>
    </row>
    <row r="16" spans="1:24" s="89" customFormat="1" ht="12.75" customHeight="1">
      <c r="A16" s="137" t="str">
        <f>'Operating Cost Element'!A70</f>
        <v>New Alternative 8</v>
      </c>
      <c r="B16" s="148">
        <v>0</v>
      </c>
      <c r="C16" s="330">
        <f t="shared" si="0"/>
        <v>0</v>
      </c>
      <c r="D16" s="219">
        <v>0</v>
      </c>
      <c r="E16" s="220">
        <f>(B16)*D16*((1+Assumptions!$C$15)^E$6)</f>
        <v>0</v>
      </c>
      <c r="F16" s="216">
        <v>0</v>
      </c>
      <c r="G16" s="151">
        <f>(B16)*F16*((1+Assumptions!$C$15)^G$6)</f>
        <v>0</v>
      </c>
      <c r="H16" s="139">
        <v>0</v>
      </c>
      <c r="I16" s="151">
        <f>(B16)*H16*((1+Assumptions!$C$15)^I$6)</f>
        <v>0</v>
      </c>
      <c r="J16" s="139">
        <v>0</v>
      </c>
      <c r="K16" s="151">
        <f>(B16)*J16*((1+Assumptions!$C$15)^K$6)</f>
        <v>0</v>
      </c>
      <c r="L16" s="139">
        <v>0</v>
      </c>
      <c r="M16" s="151">
        <f>(B16)*L16*((1+Assumptions!$C$15)^M$6)</f>
        <v>0</v>
      </c>
      <c r="N16" s="139">
        <v>0</v>
      </c>
      <c r="O16" s="151">
        <f>(B16)*N16*((1+Assumptions!$C$15)^O$6)</f>
        <v>0</v>
      </c>
      <c r="P16" s="139">
        <v>0</v>
      </c>
      <c r="Q16" s="151">
        <f>(B16)*P16*((1+Assumptions!$C$15)^Q$6)</f>
        <v>0</v>
      </c>
      <c r="R16" s="139">
        <v>0</v>
      </c>
      <c r="S16" s="151">
        <f>(B16)*R16*((1+Assumptions!$C$15)^S$6)</f>
        <v>0</v>
      </c>
      <c r="T16" s="139">
        <v>0</v>
      </c>
      <c r="U16" s="151">
        <f>(B16)*T16*((1+Assumptions!$C$15)^U$6)</f>
        <v>0</v>
      </c>
      <c r="V16" s="139">
        <v>0</v>
      </c>
      <c r="W16" s="151">
        <f>(B16)*V16*((1+Assumptions!$C$15)^W$6)</f>
        <v>0</v>
      </c>
      <c r="X16" s="297"/>
    </row>
    <row r="17" spans="1:24" s="89" customFormat="1" ht="12.75" customHeight="1">
      <c r="A17" s="137" t="str">
        <f>'Operating Cost Element'!A71</f>
        <v>New Alternative 9</v>
      </c>
      <c r="B17" s="148">
        <v>0</v>
      </c>
      <c r="C17" s="330">
        <f t="shared" si="0"/>
        <v>0</v>
      </c>
      <c r="D17" s="219">
        <v>0</v>
      </c>
      <c r="E17" s="220">
        <f>(B17)*D17*((1+Assumptions!$C$15)^E$6)</f>
        <v>0</v>
      </c>
      <c r="F17" s="216">
        <v>0</v>
      </c>
      <c r="G17" s="151">
        <f>(B17)*F17*((1+Assumptions!$C$15)^G$6)</f>
        <v>0</v>
      </c>
      <c r="H17" s="139">
        <v>0</v>
      </c>
      <c r="I17" s="151">
        <f>(B17)*H17*((1+Assumptions!$C$15)^I$6)</f>
        <v>0</v>
      </c>
      <c r="J17" s="139">
        <v>0</v>
      </c>
      <c r="K17" s="151">
        <f>(B17)*J17*((1+Assumptions!$C$15)^K$6)</f>
        <v>0</v>
      </c>
      <c r="L17" s="139">
        <v>0</v>
      </c>
      <c r="M17" s="151">
        <f>(B17)*L17*((1+Assumptions!$C$15)^M$6)</f>
        <v>0</v>
      </c>
      <c r="N17" s="139">
        <v>0</v>
      </c>
      <c r="O17" s="151">
        <f>(B17)*N17*((1+Assumptions!$C$15)^O$6)</f>
        <v>0</v>
      </c>
      <c r="P17" s="139">
        <v>0</v>
      </c>
      <c r="Q17" s="151">
        <f>(B17)*P17*((1+Assumptions!$C$15)^Q$6)</f>
        <v>0</v>
      </c>
      <c r="R17" s="139">
        <v>0</v>
      </c>
      <c r="S17" s="151">
        <f>(B17)*R17*((1+Assumptions!$C$15)^S$6)</f>
        <v>0</v>
      </c>
      <c r="T17" s="139">
        <v>0</v>
      </c>
      <c r="U17" s="151">
        <f>(B17)*T17*((1+Assumptions!$C$15)^U$6)</f>
        <v>0</v>
      </c>
      <c r="V17" s="139">
        <v>0</v>
      </c>
      <c r="W17" s="151">
        <f>(B17)*V17*((1+Assumptions!$C$15)^W$6)</f>
        <v>0</v>
      </c>
      <c r="X17" s="297"/>
    </row>
    <row r="18" spans="1:24" s="89" customFormat="1" ht="12.75" customHeight="1">
      <c r="A18" s="137" t="str">
        <f>'Operating Cost Element'!A72</f>
        <v>New Alternative 10</v>
      </c>
      <c r="B18" s="148">
        <v>0</v>
      </c>
      <c r="C18" s="330">
        <f t="shared" si="0"/>
        <v>0</v>
      </c>
      <c r="D18" s="219">
        <v>0</v>
      </c>
      <c r="E18" s="220">
        <f>(B18)*D18*((1+Assumptions!$C$15)^E$6)</f>
        <v>0</v>
      </c>
      <c r="F18" s="216">
        <v>0</v>
      </c>
      <c r="G18" s="151">
        <f>(B18)*F18*((1+Assumptions!$C$15)^G$6)</f>
        <v>0</v>
      </c>
      <c r="H18" s="139">
        <v>0</v>
      </c>
      <c r="I18" s="151">
        <f>(B18)*H18*((1+Assumptions!$C$15)^I$6)</f>
        <v>0</v>
      </c>
      <c r="J18" s="139">
        <v>0</v>
      </c>
      <c r="K18" s="151">
        <f>(B18)*J18*((1+Assumptions!$C$15)^K$6)</f>
        <v>0</v>
      </c>
      <c r="L18" s="139">
        <v>0</v>
      </c>
      <c r="M18" s="151">
        <f>(B18)*L18*((1+Assumptions!$C$15)^M$6)</f>
        <v>0</v>
      </c>
      <c r="N18" s="139">
        <v>0</v>
      </c>
      <c r="O18" s="151">
        <f>(B18)*N18*((1+Assumptions!$C$15)^O$6)</f>
        <v>0</v>
      </c>
      <c r="P18" s="139">
        <v>0</v>
      </c>
      <c r="Q18" s="151">
        <f>(B18)*P18*((1+Assumptions!$C$15)^Q$6)</f>
        <v>0</v>
      </c>
      <c r="R18" s="139">
        <v>0</v>
      </c>
      <c r="S18" s="151">
        <f>(B18)*R18*((1+Assumptions!$C$15)^S$6)</f>
        <v>0</v>
      </c>
      <c r="T18" s="139">
        <v>0</v>
      </c>
      <c r="U18" s="151">
        <f>(B18)*T18*((1+Assumptions!$C$15)^U$6)</f>
        <v>0</v>
      </c>
      <c r="V18" s="139">
        <v>0</v>
      </c>
      <c r="W18" s="151">
        <f>(B18)*V18*((1+Assumptions!$C$15)^W$6)</f>
        <v>0</v>
      </c>
      <c r="X18" s="297"/>
    </row>
    <row r="19" spans="1:24" s="89" customFormat="1" ht="12.75" customHeight="1">
      <c r="A19" s="137" t="str">
        <f>'Operating Cost Element'!A73</f>
        <v>New Alternative 11</v>
      </c>
      <c r="B19" s="148">
        <v>0</v>
      </c>
      <c r="C19" s="330">
        <f t="shared" si="0"/>
        <v>0</v>
      </c>
      <c r="D19" s="219">
        <v>0</v>
      </c>
      <c r="E19" s="220">
        <f>(B19)*D19*((1+Assumptions!$C$15)^E$6)</f>
        <v>0</v>
      </c>
      <c r="F19" s="216">
        <v>0</v>
      </c>
      <c r="G19" s="151">
        <f>(B19)*F19*((1+Assumptions!$C$15)^G$6)</f>
        <v>0</v>
      </c>
      <c r="H19" s="139">
        <v>0</v>
      </c>
      <c r="I19" s="151">
        <f>(B19)*H19*((1+Assumptions!$C$15)^I$6)</f>
        <v>0</v>
      </c>
      <c r="J19" s="139">
        <v>0</v>
      </c>
      <c r="K19" s="151">
        <f>(B19)*J19*((1+Assumptions!$C$15)^K$6)</f>
        <v>0</v>
      </c>
      <c r="L19" s="139">
        <v>0</v>
      </c>
      <c r="M19" s="151">
        <f>(B19)*L19*((1+Assumptions!$C$15)^M$6)</f>
        <v>0</v>
      </c>
      <c r="N19" s="139">
        <v>0</v>
      </c>
      <c r="O19" s="151">
        <f>(B19)*N19*((1+Assumptions!$C$15)^O$6)</f>
        <v>0</v>
      </c>
      <c r="P19" s="139">
        <v>0</v>
      </c>
      <c r="Q19" s="151">
        <f>(B19)*P19*((1+Assumptions!$C$15)^Q$6)</f>
        <v>0</v>
      </c>
      <c r="R19" s="139">
        <v>0</v>
      </c>
      <c r="S19" s="151">
        <f>(B19)*R19*((1+Assumptions!$C$15)^S$6)</f>
        <v>0</v>
      </c>
      <c r="T19" s="139">
        <v>0</v>
      </c>
      <c r="U19" s="151">
        <f>(B19)*T19*((1+Assumptions!$C$15)^U$6)</f>
        <v>0</v>
      </c>
      <c r="V19" s="139">
        <v>0</v>
      </c>
      <c r="W19" s="151">
        <f>(B19)*V19*((1+Assumptions!$C$15)^W$6)</f>
        <v>0</v>
      </c>
      <c r="X19" s="88"/>
    </row>
    <row r="20" spans="1:24" s="89" customFormat="1" ht="12.75" customHeight="1">
      <c r="A20" s="137" t="str">
        <f>'Operating Cost Element'!A74</f>
        <v>New Alternative 12</v>
      </c>
      <c r="B20" s="148">
        <v>0</v>
      </c>
      <c r="C20" s="330">
        <f t="shared" si="0"/>
        <v>0</v>
      </c>
      <c r="D20" s="219">
        <v>0</v>
      </c>
      <c r="E20" s="220">
        <f>(B20)*D20*((1+Assumptions!$C$15)^E$6)</f>
        <v>0</v>
      </c>
      <c r="F20" s="216">
        <v>0</v>
      </c>
      <c r="G20" s="151">
        <f>(B20)*F20*((1+Assumptions!$C$15)^G$6)</f>
        <v>0</v>
      </c>
      <c r="H20" s="139">
        <v>0</v>
      </c>
      <c r="I20" s="151">
        <f>(B20)*H20*((1+Assumptions!$C$15)^I$6)</f>
        <v>0</v>
      </c>
      <c r="J20" s="139">
        <v>0</v>
      </c>
      <c r="K20" s="151">
        <f>(B20)*J20*((1+Assumptions!$C$15)^K$6)</f>
        <v>0</v>
      </c>
      <c r="L20" s="139">
        <v>0</v>
      </c>
      <c r="M20" s="151">
        <f>(B20)*L20*((1+Assumptions!$C$15)^M$6)</f>
        <v>0</v>
      </c>
      <c r="N20" s="139">
        <v>0</v>
      </c>
      <c r="O20" s="151">
        <f>(B20)*N20*((1+Assumptions!$C$15)^O$6)</f>
        <v>0</v>
      </c>
      <c r="P20" s="139">
        <v>0</v>
      </c>
      <c r="Q20" s="151">
        <f>(B20)*P20*((1+Assumptions!$C$15)^Q$6)</f>
        <v>0</v>
      </c>
      <c r="R20" s="139">
        <v>0</v>
      </c>
      <c r="S20" s="151">
        <f>(B20)*R20*((1+Assumptions!$C$15)^S$6)</f>
        <v>0</v>
      </c>
      <c r="T20" s="139">
        <v>0</v>
      </c>
      <c r="U20" s="151">
        <f>(B20)*T20*((1+Assumptions!$C$15)^U$6)</f>
        <v>0</v>
      </c>
      <c r="V20" s="139">
        <v>0</v>
      </c>
      <c r="W20" s="151">
        <f>(B20)*V20*((1+Assumptions!$C$15)^W$6)</f>
        <v>0</v>
      </c>
      <c r="X20" s="88"/>
    </row>
    <row r="21" spans="1:24" s="89" customFormat="1" ht="12.75" customHeight="1">
      <c r="A21" s="137" t="str">
        <f>'Operating Cost Element'!A75</f>
        <v>New Alternative 13</v>
      </c>
      <c r="B21" s="148">
        <v>0</v>
      </c>
      <c r="C21" s="330">
        <f t="shared" si="0"/>
        <v>0</v>
      </c>
      <c r="D21" s="219">
        <v>0</v>
      </c>
      <c r="E21" s="220">
        <f>(B21)*D21*((1+Assumptions!$C$15)^E$6)</f>
        <v>0</v>
      </c>
      <c r="F21" s="216">
        <v>0</v>
      </c>
      <c r="G21" s="151">
        <f>(B21)*F21*((1+Assumptions!$C$15)^G$6)</f>
        <v>0</v>
      </c>
      <c r="H21" s="139">
        <v>0</v>
      </c>
      <c r="I21" s="151">
        <f>(B21)*H21*((1+Assumptions!$C$15)^I$6)</f>
        <v>0</v>
      </c>
      <c r="J21" s="139">
        <v>0</v>
      </c>
      <c r="K21" s="151">
        <f>(B21)*J21*((1+Assumptions!$C$15)^K$6)</f>
        <v>0</v>
      </c>
      <c r="L21" s="139">
        <v>0</v>
      </c>
      <c r="M21" s="151">
        <f>(B21)*L21*((1+Assumptions!$C$15)^M$6)</f>
        <v>0</v>
      </c>
      <c r="N21" s="139">
        <v>0</v>
      </c>
      <c r="O21" s="151">
        <f>(B21)*N21*((1+Assumptions!$C$15)^O$6)</f>
        <v>0</v>
      </c>
      <c r="P21" s="139">
        <v>0</v>
      </c>
      <c r="Q21" s="151">
        <f>(B21)*P21*((1+Assumptions!$C$15)^Q$6)</f>
        <v>0</v>
      </c>
      <c r="R21" s="139">
        <v>0</v>
      </c>
      <c r="S21" s="151">
        <f>(B21)*R21*((1+Assumptions!$C$15)^S$6)</f>
        <v>0</v>
      </c>
      <c r="T21" s="139">
        <v>0</v>
      </c>
      <c r="U21" s="151">
        <f>(B21)*T21*((1+Assumptions!$C$15)^U$6)</f>
        <v>0</v>
      </c>
      <c r="V21" s="139">
        <v>0</v>
      </c>
      <c r="W21" s="151">
        <f>(B21)*V21*((1+Assumptions!$C$15)^W$6)</f>
        <v>0</v>
      </c>
      <c r="X21" s="88"/>
    </row>
    <row r="22" spans="1:24" s="89" customFormat="1" ht="12.75" customHeight="1">
      <c r="A22" s="137" t="str">
        <f>'Operating Cost Element'!A76</f>
        <v>New Alternative 14</v>
      </c>
      <c r="B22" s="148">
        <v>0</v>
      </c>
      <c r="C22" s="330">
        <f t="shared" si="0"/>
        <v>0</v>
      </c>
      <c r="D22" s="219">
        <v>0</v>
      </c>
      <c r="E22" s="220">
        <f>(B22)*D22*((1+Assumptions!$C$15)^E$6)</f>
        <v>0</v>
      </c>
      <c r="F22" s="216">
        <v>0</v>
      </c>
      <c r="G22" s="151">
        <f>(B22)*F22*((1+Assumptions!$C$15)^G$6)</f>
        <v>0</v>
      </c>
      <c r="H22" s="139">
        <v>0</v>
      </c>
      <c r="I22" s="151">
        <f>(B22)*H22*((1+Assumptions!$C$15)^I$6)</f>
        <v>0</v>
      </c>
      <c r="J22" s="139">
        <v>0</v>
      </c>
      <c r="K22" s="151">
        <f>(B22)*J22*((1+Assumptions!$C$15)^K$6)</f>
        <v>0</v>
      </c>
      <c r="L22" s="139">
        <v>0</v>
      </c>
      <c r="M22" s="151">
        <f>(B22)*L22*((1+Assumptions!$C$15)^M$6)</f>
        <v>0</v>
      </c>
      <c r="N22" s="139">
        <v>0</v>
      </c>
      <c r="O22" s="151">
        <f>(B22)*N22*((1+Assumptions!$C$15)^O$6)</f>
        <v>0</v>
      </c>
      <c r="P22" s="139">
        <v>0</v>
      </c>
      <c r="Q22" s="151">
        <f>(B22)*P22*((1+Assumptions!$C$15)^Q$6)</f>
        <v>0</v>
      </c>
      <c r="R22" s="139">
        <v>0</v>
      </c>
      <c r="S22" s="151">
        <f>(B22)*R22*((1+Assumptions!$C$15)^S$6)</f>
        <v>0</v>
      </c>
      <c r="T22" s="139">
        <v>0</v>
      </c>
      <c r="U22" s="151">
        <f>(B22)*T22*((1+Assumptions!$C$15)^U$6)</f>
        <v>0</v>
      </c>
      <c r="V22" s="139">
        <v>0</v>
      </c>
      <c r="W22" s="151">
        <f>(B22)*V22*((1+Assumptions!$C$15)^W$6)</f>
        <v>0</v>
      </c>
      <c r="X22" s="88"/>
    </row>
    <row r="23" spans="1:24" s="89" customFormat="1" ht="12.75" customHeight="1">
      <c r="A23" s="137" t="str">
        <f>'Operating Cost Element'!A77</f>
        <v>New Alternative 15</v>
      </c>
      <c r="B23" s="148">
        <v>0</v>
      </c>
      <c r="C23" s="330">
        <f t="shared" si="0"/>
        <v>0</v>
      </c>
      <c r="D23" s="219">
        <v>0</v>
      </c>
      <c r="E23" s="220">
        <f>(B23)*D23*((1+Assumptions!$C$15)^E$6)</f>
        <v>0</v>
      </c>
      <c r="F23" s="216">
        <v>0</v>
      </c>
      <c r="G23" s="151">
        <f>(B23)*F23*((1+Assumptions!$C$15)^G$6)</f>
        <v>0</v>
      </c>
      <c r="H23" s="139">
        <v>0</v>
      </c>
      <c r="I23" s="151">
        <f>(B23)*H23*((1+Assumptions!$C$15)^I$6)</f>
        <v>0</v>
      </c>
      <c r="J23" s="139">
        <v>0</v>
      </c>
      <c r="K23" s="151">
        <f>(B23)*J23*((1+Assumptions!$C$15)^K$6)</f>
        <v>0</v>
      </c>
      <c r="L23" s="139">
        <v>0</v>
      </c>
      <c r="M23" s="151">
        <f>(B23)*L23*((1+Assumptions!$C$15)^M$6)</f>
        <v>0</v>
      </c>
      <c r="N23" s="139">
        <v>0</v>
      </c>
      <c r="O23" s="151">
        <f>(B23)*N23*((1+Assumptions!$C$15)^O$6)</f>
        <v>0</v>
      </c>
      <c r="P23" s="139">
        <v>0</v>
      </c>
      <c r="Q23" s="151">
        <f>(B23)*P23*((1+Assumptions!$C$15)^Q$6)</f>
        <v>0</v>
      </c>
      <c r="R23" s="139">
        <v>0</v>
      </c>
      <c r="S23" s="151">
        <f>(B23)*R23*((1+Assumptions!$C$15)^S$6)</f>
        <v>0</v>
      </c>
      <c r="T23" s="139">
        <v>0</v>
      </c>
      <c r="U23" s="151">
        <f>(B23)*T23*((1+Assumptions!$C$15)^U$6)</f>
        <v>0</v>
      </c>
      <c r="V23" s="139">
        <v>0</v>
      </c>
      <c r="W23" s="151">
        <f>(B23)*V23*((1+Assumptions!$C$15)^W$6)</f>
        <v>0</v>
      </c>
      <c r="X23" s="88"/>
    </row>
    <row r="24" spans="1:24" s="89" customFormat="1" ht="12.75" customHeight="1">
      <c r="A24" s="137" t="str">
        <f>'Operating Cost Element'!A78</f>
        <v>New Alternative 16</v>
      </c>
      <c r="B24" s="148">
        <v>0</v>
      </c>
      <c r="C24" s="330">
        <f t="shared" si="0"/>
        <v>0</v>
      </c>
      <c r="D24" s="219">
        <v>0</v>
      </c>
      <c r="E24" s="220">
        <f>(B24)*D24*((1+Assumptions!$C$15)^E$6)</f>
        <v>0</v>
      </c>
      <c r="F24" s="216">
        <v>0</v>
      </c>
      <c r="G24" s="151">
        <f>(B24)*F24*((1+Assumptions!$C$15)^G$6)</f>
        <v>0</v>
      </c>
      <c r="H24" s="139">
        <v>0</v>
      </c>
      <c r="I24" s="151">
        <f>(B24)*H24*((1+Assumptions!$C$15)^I$6)</f>
        <v>0</v>
      </c>
      <c r="J24" s="139">
        <v>0</v>
      </c>
      <c r="K24" s="151">
        <f>(B24)*J24*((1+Assumptions!$C$15)^K$6)</f>
        <v>0</v>
      </c>
      <c r="L24" s="139">
        <v>0</v>
      </c>
      <c r="M24" s="151">
        <f>(B24)*L24*((1+Assumptions!$C$15)^M$6)</f>
        <v>0</v>
      </c>
      <c r="N24" s="139">
        <v>0</v>
      </c>
      <c r="O24" s="151">
        <f>(B24)*N24*((1+Assumptions!$C$15)^O$6)</f>
        <v>0</v>
      </c>
      <c r="P24" s="139">
        <v>0</v>
      </c>
      <c r="Q24" s="151">
        <f>(B24)*P24*((1+Assumptions!$C$15)^Q$6)</f>
        <v>0</v>
      </c>
      <c r="R24" s="139">
        <v>0</v>
      </c>
      <c r="S24" s="151">
        <f>(B24)*R24*((1+Assumptions!$C$15)^S$6)</f>
        <v>0</v>
      </c>
      <c r="T24" s="139">
        <v>0</v>
      </c>
      <c r="U24" s="151">
        <f>(B24)*T24*((1+Assumptions!$C$15)^U$6)</f>
        <v>0</v>
      </c>
      <c r="V24" s="139">
        <v>0</v>
      </c>
      <c r="W24" s="151">
        <f>(B24)*V24*((1+Assumptions!$C$15)^W$6)</f>
        <v>0</v>
      </c>
      <c r="X24" s="88"/>
    </row>
    <row r="25" spans="1:24" s="89" customFormat="1" ht="12.75" customHeight="1">
      <c r="A25" s="137" t="str">
        <f>'Operating Cost Element'!A79</f>
        <v>New Alternative 17</v>
      </c>
      <c r="B25" s="148">
        <v>0</v>
      </c>
      <c r="C25" s="330">
        <f t="shared" si="0"/>
        <v>0</v>
      </c>
      <c r="D25" s="219">
        <v>0</v>
      </c>
      <c r="E25" s="220">
        <f>(B25)*D25*((1+Assumptions!$C$15)^E$6)</f>
        <v>0</v>
      </c>
      <c r="F25" s="216">
        <v>0</v>
      </c>
      <c r="G25" s="151">
        <f>(B25)*F25*((1+Assumptions!$C$15)^G$6)</f>
        <v>0</v>
      </c>
      <c r="H25" s="139">
        <v>0</v>
      </c>
      <c r="I25" s="151">
        <f>(B25)*H25*((1+Assumptions!$C$15)^I$6)</f>
        <v>0</v>
      </c>
      <c r="J25" s="139">
        <v>0</v>
      </c>
      <c r="K25" s="151">
        <f>(B25)*J25*((1+Assumptions!$C$15)^K$6)</f>
        <v>0</v>
      </c>
      <c r="L25" s="139">
        <v>0</v>
      </c>
      <c r="M25" s="151">
        <f>(B25)*L25*((1+Assumptions!$C$15)^M$6)</f>
        <v>0</v>
      </c>
      <c r="N25" s="139">
        <v>0</v>
      </c>
      <c r="O25" s="151">
        <f>(B25)*N25*((1+Assumptions!$C$15)^O$6)</f>
        <v>0</v>
      </c>
      <c r="P25" s="139">
        <v>0</v>
      </c>
      <c r="Q25" s="151">
        <f>(B25)*P25*((1+Assumptions!$C$15)^Q$6)</f>
        <v>0</v>
      </c>
      <c r="R25" s="139">
        <v>0</v>
      </c>
      <c r="S25" s="151">
        <f>(B25)*R25*((1+Assumptions!$C$15)^S$6)</f>
        <v>0</v>
      </c>
      <c r="T25" s="139">
        <v>0</v>
      </c>
      <c r="U25" s="151">
        <f>(B25)*T25*((1+Assumptions!$C$15)^U$6)</f>
        <v>0</v>
      </c>
      <c r="V25" s="139">
        <v>0</v>
      </c>
      <c r="W25" s="151">
        <f>(B25)*V25*((1+Assumptions!$C$15)^W$6)</f>
        <v>0</v>
      </c>
      <c r="X25" s="88"/>
    </row>
    <row r="26" spans="1:24" s="89" customFormat="1" ht="12.75" customHeight="1">
      <c r="A26" s="137" t="str">
        <f>'Operating Cost Element'!A80</f>
        <v>New Alternative 18</v>
      </c>
      <c r="B26" s="148">
        <v>0</v>
      </c>
      <c r="C26" s="330">
        <f t="shared" si="0"/>
        <v>0</v>
      </c>
      <c r="D26" s="219">
        <v>0</v>
      </c>
      <c r="E26" s="220">
        <f>(B26)*D26*((1+Assumptions!$C$15)^E$6)</f>
        <v>0</v>
      </c>
      <c r="F26" s="216">
        <v>0</v>
      </c>
      <c r="G26" s="151">
        <f>(B26)*F26*((1+Assumptions!$C$15)^G$6)</f>
        <v>0</v>
      </c>
      <c r="H26" s="139">
        <v>0</v>
      </c>
      <c r="I26" s="151">
        <f>(B26)*H26*((1+Assumptions!$C$15)^I$6)</f>
        <v>0</v>
      </c>
      <c r="J26" s="139">
        <v>0</v>
      </c>
      <c r="K26" s="151">
        <f>(B26)*J26*((1+Assumptions!$C$15)^K$6)</f>
        <v>0</v>
      </c>
      <c r="L26" s="139">
        <v>0</v>
      </c>
      <c r="M26" s="151">
        <f>(B26)*L26*((1+Assumptions!$C$15)^M$6)</f>
        <v>0</v>
      </c>
      <c r="N26" s="139">
        <v>0</v>
      </c>
      <c r="O26" s="151">
        <f>(B26)*N26*((1+Assumptions!$C$15)^O$6)</f>
        <v>0</v>
      </c>
      <c r="P26" s="139">
        <v>0</v>
      </c>
      <c r="Q26" s="151">
        <f>(B26)*P26*((1+Assumptions!$C$15)^Q$6)</f>
        <v>0</v>
      </c>
      <c r="R26" s="139">
        <v>0</v>
      </c>
      <c r="S26" s="151">
        <f>(B26)*R26*((1+Assumptions!$C$15)^S$6)</f>
        <v>0</v>
      </c>
      <c r="T26" s="139">
        <v>0</v>
      </c>
      <c r="U26" s="151">
        <f>(B26)*T26*((1+Assumptions!$C$15)^U$6)</f>
        <v>0</v>
      </c>
      <c r="V26" s="139">
        <v>0</v>
      </c>
      <c r="W26" s="151">
        <f>(B26)*V26*((1+Assumptions!$C$15)^W$6)</f>
        <v>0</v>
      </c>
      <c r="X26" s="88"/>
    </row>
    <row r="27" spans="1:24" s="89" customFormat="1" ht="12.75" customHeight="1">
      <c r="A27" s="137" t="str">
        <f>'Operating Cost Element'!A81</f>
        <v>New Alternative 19</v>
      </c>
      <c r="B27" s="148">
        <v>0</v>
      </c>
      <c r="C27" s="330">
        <f t="shared" si="0"/>
        <v>0</v>
      </c>
      <c r="D27" s="219">
        <v>0</v>
      </c>
      <c r="E27" s="220">
        <f>(B27)*D27*((1+Assumptions!$C$15)^E$6)</f>
        <v>0</v>
      </c>
      <c r="F27" s="216">
        <v>0</v>
      </c>
      <c r="G27" s="151">
        <f>(B27)*F27*((1+Assumptions!$C$15)^G$6)</f>
        <v>0</v>
      </c>
      <c r="H27" s="139">
        <v>0</v>
      </c>
      <c r="I27" s="151">
        <f>(B27)*H27*((1+Assumptions!$C$15)^I$6)</f>
        <v>0</v>
      </c>
      <c r="J27" s="139">
        <v>0</v>
      </c>
      <c r="K27" s="151">
        <f>(B27)*J27*((1+Assumptions!$C$15)^K$6)</f>
        <v>0</v>
      </c>
      <c r="L27" s="139">
        <v>0</v>
      </c>
      <c r="M27" s="151">
        <f>(B27)*L27*((1+Assumptions!$C$15)^M$6)</f>
        <v>0</v>
      </c>
      <c r="N27" s="139">
        <v>0</v>
      </c>
      <c r="O27" s="151">
        <f>(B27)*N27*((1+Assumptions!$C$15)^O$6)</f>
        <v>0</v>
      </c>
      <c r="P27" s="139">
        <v>0</v>
      </c>
      <c r="Q27" s="151">
        <f>(B27)*P27*((1+Assumptions!$C$15)^Q$6)</f>
        <v>0</v>
      </c>
      <c r="R27" s="139">
        <v>0</v>
      </c>
      <c r="S27" s="151">
        <f>(B27)*R27*((1+Assumptions!$C$15)^S$6)</f>
        <v>0</v>
      </c>
      <c r="T27" s="139">
        <v>0</v>
      </c>
      <c r="U27" s="151">
        <f>(B27)*T27*((1+Assumptions!$C$15)^U$6)</f>
        <v>0</v>
      </c>
      <c r="V27" s="139">
        <v>0</v>
      </c>
      <c r="W27" s="151">
        <f>(B27)*V27*((1+Assumptions!$C$15)^W$6)</f>
        <v>0</v>
      </c>
      <c r="X27" s="88"/>
    </row>
    <row r="28" spans="1:24" s="89" customFormat="1" ht="12.75" customHeight="1">
      <c r="A28" s="137" t="str">
        <f>'Operating Cost Element'!A82</f>
        <v>New Alternative 20</v>
      </c>
      <c r="B28" s="148">
        <v>0</v>
      </c>
      <c r="C28" s="330">
        <f t="shared" si="0"/>
        <v>0</v>
      </c>
      <c r="D28" s="219">
        <v>0</v>
      </c>
      <c r="E28" s="220">
        <f>(B28)*D28*((1+Assumptions!$C$15)^E$6)</f>
        <v>0</v>
      </c>
      <c r="F28" s="216">
        <v>0</v>
      </c>
      <c r="G28" s="151">
        <f>(B28)*F28*((1+Assumptions!$C$15)^G$6)</f>
        <v>0</v>
      </c>
      <c r="H28" s="139">
        <v>0</v>
      </c>
      <c r="I28" s="151">
        <f>(B28)*H28*((1+Assumptions!$C$15)^I$6)</f>
        <v>0</v>
      </c>
      <c r="J28" s="139">
        <v>0</v>
      </c>
      <c r="K28" s="151">
        <f>(B28)*J28*((1+Assumptions!$C$15)^K$6)</f>
        <v>0</v>
      </c>
      <c r="L28" s="139">
        <v>0</v>
      </c>
      <c r="M28" s="151">
        <f>(B28)*L28*((1+Assumptions!$C$15)^M$6)</f>
        <v>0</v>
      </c>
      <c r="N28" s="139">
        <v>0</v>
      </c>
      <c r="O28" s="151">
        <f>(B28)*N28*((1+Assumptions!$C$15)^O$6)</f>
        <v>0</v>
      </c>
      <c r="P28" s="139">
        <v>0</v>
      </c>
      <c r="Q28" s="151">
        <f>(B28)*P28*((1+Assumptions!$C$15)^Q$6)</f>
        <v>0</v>
      </c>
      <c r="R28" s="139">
        <v>0</v>
      </c>
      <c r="S28" s="151">
        <f>(B28)*R28*((1+Assumptions!$C$15)^S$6)</f>
        <v>0</v>
      </c>
      <c r="T28" s="139">
        <v>0</v>
      </c>
      <c r="U28" s="151">
        <f>(B28)*T28*((1+Assumptions!$C$15)^U$6)</f>
        <v>0</v>
      </c>
      <c r="V28" s="139">
        <v>0</v>
      </c>
      <c r="W28" s="151">
        <f>(B28)*V28*((1+Assumptions!$C$15)^W$6)</f>
        <v>0</v>
      </c>
      <c r="X28" s="88"/>
    </row>
    <row r="29" spans="1:24" s="89" customFormat="1" ht="12.75" customHeight="1">
      <c r="A29" s="137" t="str">
        <f>'Operating Cost Element'!A83</f>
        <v>New Alternative 21</v>
      </c>
      <c r="B29" s="148">
        <v>0</v>
      </c>
      <c r="C29" s="330">
        <f t="shared" si="0"/>
        <v>0</v>
      </c>
      <c r="D29" s="219">
        <v>0</v>
      </c>
      <c r="E29" s="220">
        <f>(B29)*D29*((1+Assumptions!$C$15)^E$6)</f>
        <v>0</v>
      </c>
      <c r="F29" s="216">
        <v>0</v>
      </c>
      <c r="G29" s="151">
        <f>(B29)*F29*((1+Assumptions!$C$15)^G$6)</f>
        <v>0</v>
      </c>
      <c r="H29" s="139">
        <v>0</v>
      </c>
      <c r="I29" s="151">
        <f>(B29)*H29*((1+Assumptions!$C$15)^I$6)</f>
        <v>0</v>
      </c>
      <c r="J29" s="139">
        <v>0</v>
      </c>
      <c r="K29" s="151">
        <f>(B29)*J29*((1+Assumptions!$C$15)^K$6)</f>
        <v>0</v>
      </c>
      <c r="L29" s="139">
        <v>0</v>
      </c>
      <c r="M29" s="151">
        <f>(B29)*L29*((1+Assumptions!$C$15)^M$6)</f>
        <v>0</v>
      </c>
      <c r="N29" s="139">
        <v>0</v>
      </c>
      <c r="O29" s="151">
        <f>(B29)*N29*((1+Assumptions!$C$15)^O$6)</f>
        <v>0</v>
      </c>
      <c r="P29" s="139">
        <v>0</v>
      </c>
      <c r="Q29" s="151">
        <f>(B29)*P29*((1+Assumptions!$C$15)^Q$6)</f>
        <v>0</v>
      </c>
      <c r="R29" s="139">
        <v>0</v>
      </c>
      <c r="S29" s="151">
        <f>(B29)*R29*((1+Assumptions!$C$15)^S$6)</f>
        <v>0</v>
      </c>
      <c r="T29" s="139">
        <v>0</v>
      </c>
      <c r="U29" s="151">
        <f>(B29)*T29*((1+Assumptions!$C$15)^U$6)</f>
        <v>0</v>
      </c>
      <c r="V29" s="139">
        <v>0</v>
      </c>
      <c r="W29" s="151">
        <f>(B29)*V29*((1+Assumptions!$C$15)^W$6)</f>
        <v>0</v>
      </c>
      <c r="X29" s="88"/>
    </row>
    <row r="30" spans="1:24" s="89" customFormat="1" ht="12.75" customHeight="1">
      <c r="A30" s="137" t="str">
        <f>'Operating Cost Element'!A84</f>
        <v>New Alternative 22</v>
      </c>
      <c r="B30" s="148">
        <v>0</v>
      </c>
      <c r="C30" s="330">
        <f t="shared" si="0"/>
        <v>0</v>
      </c>
      <c r="D30" s="219">
        <v>0</v>
      </c>
      <c r="E30" s="220">
        <f>(B30)*D30*((1+Assumptions!$C$15)^E$6)</f>
        <v>0</v>
      </c>
      <c r="F30" s="216">
        <v>0</v>
      </c>
      <c r="G30" s="151">
        <f>(B30)*F30*((1+Assumptions!$C$15)^G$6)</f>
        <v>0</v>
      </c>
      <c r="H30" s="139">
        <v>0</v>
      </c>
      <c r="I30" s="151">
        <f>(B30)*H30*((1+Assumptions!$C$15)^I$6)</f>
        <v>0</v>
      </c>
      <c r="J30" s="139">
        <v>0</v>
      </c>
      <c r="K30" s="151">
        <f>(B30)*J30*((1+Assumptions!$C$15)^K$6)</f>
        <v>0</v>
      </c>
      <c r="L30" s="139">
        <v>0</v>
      </c>
      <c r="M30" s="151">
        <f>(B30)*L30*((1+Assumptions!$C$15)^M$6)</f>
        <v>0</v>
      </c>
      <c r="N30" s="139">
        <v>0</v>
      </c>
      <c r="O30" s="151">
        <f>(B30)*N30*((1+Assumptions!$C$15)^O$6)</f>
        <v>0</v>
      </c>
      <c r="P30" s="139">
        <v>0</v>
      </c>
      <c r="Q30" s="151">
        <f>(B30)*P30*((1+Assumptions!$C$15)^Q$6)</f>
        <v>0</v>
      </c>
      <c r="R30" s="139">
        <v>0</v>
      </c>
      <c r="S30" s="151">
        <f>(B30)*R30*((1+Assumptions!$C$15)^S$6)</f>
        <v>0</v>
      </c>
      <c r="T30" s="139">
        <v>0</v>
      </c>
      <c r="U30" s="151">
        <f>(B30)*T30*((1+Assumptions!$C$15)^U$6)</f>
        <v>0</v>
      </c>
      <c r="V30" s="139">
        <v>0</v>
      </c>
      <c r="W30" s="151">
        <f>(B30)*V30*((1+Assumptions!$C$15)^W$6)</f>
        <v>0</v>
      </c>
      <c r="X30" s="88"/>
    </row>
    <row r="31" spans="1:24" s="89" customFormat="1" ht="12.75" customHeight="1">
      <c r="A31" s="137" t="str">
        <f>'Operating Cost Element'!A85</f>
        <v>New Alternative 23</v>
      </c>
      <c r="B31" s="148">
        <v>0</v>
      </c>
      <c r="C31" s="330">
        <f t="shared" si="0"/>
        <v>0</v>
      </c>
      <c r="D31" s="219">
        <v>0</v>
      </c>
      <c r="E31" s="220">
        <f>(B31)*D31*((1+Assumptions!$C$15)^E$6)</f>
        <v>0</v>
      </c>
      <c r="F31" s="216">
        <v>0</v>
      </c>
      <c r="G31" s="151">
        <f>(B31)*F31*((1+Assumptions!$C$15)^G$6)</f>
        <v>0</v>
      </c>
      <c r="H31" s="139">
        <v>0</v>
      </c>
      <c r="I31" s="151">
        <f>(B31)*H31*((1+Assumptions!$C$15)^I$6)</f>
        <v>0</v>
      </c>
      <c r="J31" s="139">
        <v>0</v>
      </c>
      <c r="K31" s="151">
        <f>(B31)*J31*((1+Assumptions!$C$15)^K$6)</f>
        <v>0</v>
      </c>
      <c r="L31" s="139">
        <v>0</v>
      </c>
      <c r="M31" s="151">
        <f>(B31)*L31*((1+Assumptions!$C$15)^M$6)</f>
        <v>0</v>
      </c>
      <c r="N31" s="139">
        <v>0</v>
      </c>
      <c r="O31" s="151">
        <f>(B31)*N31*((1+Assumptions!$C$15)^O$6)</f>
        <v>0</v>
      </c>
      <c r="P31" s="139">
        <v>0</v>
      </c>
      <c r="Q31" s="151">
        <f>(B31)*P31*((1+Assumptions!$C$15)^Q$6)</f>
        <v>0</v>
      </c>
      <c r="R31" s="139">
        <v>0</v>
      </c>
      <c r="S31" s="151">
        <f>(B31)*R31*((1+Assumptions!$C$15)^S$6)</f>
        <v>0</v>
      </c>
      <c r="T31" s="139">
        <v>0</v>
      </c>
      <c r="U31" s="151">
        <f>(B31)*T31*((1+Assumptions!$C$15)^U$6)</f>
        <v>0</v>
      </c>
      <c r="V31" s="139">
        <v>0</v>
      </c>
      <c r="W31" s="151">
        <f>(B31)*V31*((1+Assumptions!$C$15)^W$6)</f>
        <v>0</v>
      </c>
      <c r="X31" s="88"/>
    </row>
    <row r="32" spans="1:24" s="89" customFormat="1" ht="12.75" customHeight="1">
      <c r="A32" s="137" t="str">
        <f>'Operating Cost Element'!A86</f>
        <v>New Alternative 24</v>
      </c>
      <c r="B32" s="148">
        <v>0</v>
      </c>
      <c r="C32" s="330">
        <f t="shared" si="0"/>
        <v>0</v>
      </c>
      <c r="D32" s="219">
        <v>0</v>
      </c>
      <c r="E32" s="220">
        <f>(B32)*D32*((1+Assumptions!$C$15)^E$6)</f>
        <v>0</v>
      </c>
      <c r="F32" s="216">
        <v>0</v>
      </c>
      <c r="G32" s="151">
        <f>(B32)*F32*((1+Assumptions!$C$15)^G$6)</f>
        <v>0</v>
      </c>
      <c r="H32" s="139">
        <v>0</v>
      </c>
      <c r="I32" s="151">
        <f>(B32)*H32*((1+Assumptions!$C$15)^I$6)</f>
        <v>0</v>
      </c>
      <c r="J32" s="139">
        <v>0</v>
      </c>
      <c r="K32" s="151">
        <f>(B32)*J32*((1+Assumptions!$C$15)^K$6)</f>
        <v>0</v>
      </c>
      <c r="L32" s="139">
        <v>0</v>
      </c>
      <c r="M32" s="151">
        <f>(B32)*L32*((1+Assumptions!$C$15)^M$6)</f>
        <v>0</v>
      </c>
      <c r="N32" s="139">
        <v>0</v>
      </c>
      <c r="O32" s="151">
        <f>(B32)*N32*((1+Assumptions!$C$15)^O$6)</f>
        <v>0</v>
      </c>
      <c r="P32" s="139">
        <v>0</v>
      </c>
      <c r="Q32" s="151">
        <f>(B32)*P32*((1+Assumptions!$C$15)^Q$6)</f>
        <v>0</v>
      </c>
      <c r="R32" s="139">
        <v>0</v>
      </c>
      <c r="S32" s="151">
        <f>(B32)*R32*((1+Assumptions!$C$15)^S$6)</f>
        <v>0</v>
      </c>
      <c r="T32" s="139">
        <v>0</v>
      </c>
      <c r="U32" s="151">
        <f>(B32)*T32*((1+Assumptions!$C$15)^U$6)</f>
        <v>0</v>
      </c>
      <c r="V32" s="139">
        <v>0</v>
      </c>
      <c r="W32" s="151">
        <f>(B32)*V32*((1+Assumptions!$C$15)^W$6)</f>
        <v>0</v>
      </c>
      <c r="X32" s="88"/>
    </row>
    <row r="33" spans="1:24" s="89" customFormat="1" ht="12.75" customHeight="1">
      <c r="A33" s="137" t="str">
        <f>'Operating Cost Element'!A87</f>
        <v>New Alternative 25</v>
      </c>
      <c r="B33" s="148">
        <v>0</v>
      </c>
      <c r="C33" s="330">
        <f t="shared" si="0"/>
        <v>0</v>
      </c>
      <c r="D33" s="219">
        <v>0</v>
      </c>
      <c r="E33" s="220">
        <f>(B33)*D33*((1+Assumptions!$C$15)^E$6)</f>
        <v>0</v>
      </c>
      <c r="F33" s="216">
        <v>0</v>
      </c>
      <c r="G33" s="151">
        <f>(B33)*F33*((1+Assumptions!$C$15)^G$6)</f>
        <v>0</v>
      </c>
      <c r="H33" s="139">
        <v>0</v>
      </c>
      <c r="I33" s="151">
        <f>(B33)*H33*((1+Assumptions!$C$15)^I$6)</f>
        <v>0</v>
      </c>
      <c r="J33" s="139">
        <v>0</v>
      </c>
      <c r="K33" s="151">
        <f>(B33)*J33*((1+Assumptions!$C$15)^K$6)</f>
        <v>0</v>
      </c>
      <c r="L33" s="139">
        <v>0</v>
      </c>
      <c r="M33" s="151">
        <f>(B33)*L33*((1+Assumptions!$C$15)^M$6)</f>
        <v>0</v>
      </c>
      <c r="N33" s="139">
        <v>0</v>
      </c>
      <c r="O33" s="151">
        <f>(B33)*N33*((1+Assumptions!$C$15)^O$6)</f>
        <v>0</v>
      </c>
      <c r="P33" s="139">
        <v>0</v>
      </c>
      <c r="Q33" s="151">
        <f>(B33)*P33*((1+Assumptions!$C$15)^Q$6)</f>
        <v>0</v>
      </c>
      <c r="R33" s="139">
        <v>0</v>
      </c>
      <c r="S33" s="151">
        <f>(B33)*R33*((1+Assumptions!$C$15)^S$6)</f>
        <v>0</v>
      </c>
      <c r="T33" s="139">
        <v>0</v>
      </c>
      <c r="U33" s="151">
        <f>(B33)*T33*((1+Assumptions!$C$15)^U$6)</f>
        <v>0</v>
      </c>
      <c r="V33" s="139">
        <v>0</v>
      </c>
      <c r="W33" s="151">
        <f>(B33)*V33*((1+Assumptions!$C$15)^W$6)</f>
        <v>0</v>
      </c>
      <c r="X33" s="88"/>
    </row>
    <row r="34" spans="1:24" s="89" customFormat="1" ht="12.75" customHeight="1">
      <c r="A34" s="137" t="str">
        <f>'Operating Cost Element'!A88</f>
        <v>New Alternative 26</v>
      </c>
      <c r="B34" s="148">
        <v>0</v>
      </c>
      <c r="C34" s="330">
        <f t="shared" si="0"/>
        <v>0</v>
      </c>
      <c r="D34" s="219">
        <v>0</v>
      </c>
      <c r="E34" s="220">
        <f>(B34)*D34*((1+Assumptions!$C$15)^E$6)</f>
        <v>0</v>
      </c>
      <c r="F34" s="216">
        <v>0</v>
      </c>
      <c r="G34" s="151">
        <f>(B34)*F34*((1+Assumptions!$C$15)^G$6)</f>
        <v>0</v>
      </c>
      <c r="H34" s="139">
        <v>0</v>
      </c>
      <c r="I34" s="151">
        <f>(B34)*H34*((1+Assumptions!$C$15)^I$6)</f>
        <v>0</v>
      </c>
      <c r="J34" s="139">
        <v>0</v>
      </c>
      <c r="K34" s="151">
        <f>(B34)*J34*((1+Assumptions!$C$15)^K$6)</f>
        <v>0</v>
      </c>
      <c r="L34" s="139">
        <v>0</v>
      </c>
      <c r="M34" s="151">
        <f>(B34)*L34*((1+Assumptions!$C$15)^M$6)</f>
        <v>0</v>
      </c>
      <c r="N34" s="139">
        <v>0</v>
      </c>
      <c r="O34" s="151">
        <f>(B34)*N34*((1+Assumptions!$C$15)^O$6)</f>
        <v>0</v>
      </c>
      <c r="P34" s="139">
        <v>0</v>
      </c>
      <c r="Q34" s="151">
        <f>(B34)*P34*((1+Assumptions!$C$15)^Q$6)</f>
        <v>0</v>
      </c>
      <c r="R34" s="139">
        <v>0</v>
      </c>
      <c r="S34" s="151">
        <f>(B34)*R34*((1+Assumptions!$C$15)^S$6)</f>
        <v>0</v>
      </c>
      <c r="T34" s="139">
        <v>0</v>
      </c>
      <c r="U34" s="151">
        <f>(B34)*T34*((1+Assumptions!$C$15)^U$6)</f>
        <v>0</v>
      </c>
      <c r="V34" s="139">
        <v>0</v>
      </c>
      <c r="W34" s="151">
        <f>(B34)*V34*((1+Assumptions!$C$15)^W$6)</f>
        <v>0</v>
      </c>
      <c r="X34" s="88"/>
    </row>
    <row r="35" spans="1:24" s="89" customFormat="1" ht="12.75" customHeight="1">
      <c r="A35" s="137" t="str">
        <f>'Operating Cost Element'!A89</f>
        <v>New Alternative 27</v>
      </c>
      <c r="B35" s="148">
        <v>0</v>
      </c>
      <c r="C35" s="330">
        <f t="shared" si="0"/>
        <v>0</v>
      </c>
      <c r="D35" s="219">
        <v>0</v>
      </c>
      <c r="E35" s="220">
        <f>(B35)*D35*((1+Assumptions!$C$15)^E$6)</f>
        <v>0</v>
      </c>
      <c r="F35" s="216">
        <v>0</v>
      </c>
      <c r="G35" s="151">
        <f>(B35)*F35*((1+Assumptions!$C$15)^G$6)</f>
        <v>0</v>
      </c>
      <c r="H35" s="139">
        <v>0</v>
      </c>
      <c r="I35" s="151">
        <f>(B35)*H35*((1+Assumptions!$C$15)^I$6)</f>
        <v>0</v>
      </c>
      <c r="J35" s="139">
        <v>0</v>
      </c>
      <c r="K35" s="151">
        <f>(B35)*J35*((1+Assumptions!$C$15)^K$6)</f>
        <v>0</v>
      </c>
      <c r="L35" s="139">
        <v>0</v>
      </c>
      <c r="M35" s="151">
        <f>(B35)*L35*((1+Assumptions!$C$15)^M$6)</f>
        <v>0</v>
      </c>
      <c r="N35" s="139">
        <v>0</v>
      </c>
      <c r="O35" s="151">
        <f>(B35)*N35*((1+Assumptions!$C$15)^O$6)</f>
        <v>0</v>
      </c>
      <c r="P35" s="139">
        <v>0</v>
      </c>
      <c r="Q35" s="151">
        <f>(B35)*P35*((1+Assumptions!$C$15)^Q$6)</f>
        <v>0</v>
      </c>
      <c r="R35" s="139">
        <v>0</v>
      </c>
      <c r="S35" s="151">
        <f>(B35)*R35*((1+Assumptions!$C$15)^S$6)</f>
        <v>0</v>
      </c>
      <c r="T35" s="139">
        <v>0</v>
      </c>
      <c r="U35" s="151">
        <f>(B35)*T35*((1+Assumptions!$C$15)^U$6)</f>
        <v>0</v>
      </c>
      <c r="V35" s="139">
        <v>0</v>
      </c>
      <c r="W35" s="151">
        <f>(B35)*V35*((1+Assumptions!$C$15)^W$6)</f>
        <v>0</v>
      </c>
      <c r="X35" s="88"/>
    </row>
    <row r="36" spans="1:24" s="89" customFormat="1" ht="12.75" customHeight="1">
      <c r="A36" s="137" t="str">
        <f>'Operating Cost Element'!A90</f>
        <v>New Alternative 28</v>
      </c>
      <c r="B36" s="148">
        <v>0</v>
      </c>
      <c r="C36" s="330">
        <f t="shared" si="0"/>
        <v>0</v>
      </c>
      <c r="D36" s="219">
        <v>0</v>
      </c>
      <c r="E36" s="220">
        <f>(B36)*D36*((1+Assumptions!$C$15)^E$6)</f>
        <v>0</v>
      </c>
      <c r="F36" s="216">
        <v>0</v>
      </c>
      <c r="G36" s="151">
        <f>(B36)*F36*((1+Assumptions!$C$15)^G$6)</f>
        <v>0</v>
      </c>
      <c r="H36" s="139">
        <v>0</v>
      </c>
      <c r="I36" s="151">
        <f>(B36)*H36*((1+Assumptions!$C$15)^I$6)</f>
        <v>0</v>
      </c>
      <c r="J36" s="139">
        <v>0</v>
      </c>
      <c r="K36" s="151">
        <f>(B36)*J36*((1+Assumptions!$C$15)^K$6)</f>
        <v>0</v>
      </c>
      <c r="L36" s="139">
        <v>0</v>
      </c>
      <c r="M36" s="151">
        <f>(B36)*L36*((1+Assumptions!$C$15)^M$6)</f>
        <v>0</v>
      </c>
      <c r="N36" s="139">
        <v>0</v>
      </c>
      <c r="O36" s="151">
        <f>(B36)*N36*((1+Assumptions!$C$15)^O$6)</f>
        <v>0</v>
      </c>
      <c r="P36" s="139">
        <v>0</v>
      </c>
      <c r="Q36" s="151">
        <f>(B36)*P36*((1+Assumptions!$C$15)^Q$6)</f>
        <v>0</v>
      </c>
      <c r="R36" s="139">
        <v>0</v>
      </c>
      <c r="S36" s="151">
        <f>(B36)*R36*((1+Assumptions!$C$15)^S$6)</f>
        <v>0</v>
      </c>
      <c r="T36" s="139">
        <v>0</v>
      </c>
      <c r="U36" s="151">
        <f>(B36)*T36*((1+Assumptions!$C$15)^U$6)</f>
        <v>0</v>
      </c>
      <c r="V36" s="139">
        <v>0</v>
      </c>
      <c r="W36" s="151">
        <f>(B36)*V36*((1+Assumptions!$C$15)^W$6)</f>
        <v>0</v>
      </c>
      <c r="X36" s="88"/>
    </row>
    <row r="37" spans="1:24" s="89" customFormat="1" ht="12.75" customHeight="1">
      <c r="A37" s="137" t="str">
        <f>'Operating Cost Element'!A91</f>
        <v>New Alternative 29</v>
      </c>
      <c r="B37" s="148">
        <v>0</v>
      </c>
      <c r="C37" s="330">
        <f t="shared" si="0"/>
        <v>0</v>
      </c>
      <c r="D37" s="219">
        <v>0</v>
      </c>
      <c r="E37" s="220">
        <f>(B37)*D37*((1+Assumptions!$C$15)^E$6)</f>
        <v>0</v>
      </c>
      <c r="F37" s="216">
        <v>0</v>
      </c>
      <c r="G37" s="151">
        <f>(B37)*F37*((1+Assumptions!$C$15)^G$6)</f>
        <v>0</v>
      </c>
      <c r="H37" s="139">
        <v>0</v>
      </c>
      <c r="I37" s="151">
        <f>(B37)*H37*((1+Assumptions!$C$15)^I$6)</f>
        <v>0</v>
      </c>
      <c r="J37" s="139">
        <v>0</v>
      </c>
      <c r="K37" s="151">
        <f>(B37)*J37*((1+Assumptions!$C$15)^K$6)</f>
        <v>0</v>
      </c>
      <c r="L37" s="139">
        <v>0</v>
      </c>
      <c r="M37" s="151">
        <f>(B37)*L37*((1+Assumptions!$C$15)^M$6)</f>
        <v>0</v>
      </c>
      <c r="N37" s="139">
        <v>0</v>
      </c>
      <c r="O37" s="151">
        <f>(B37)*N37*((1+Assumptions!$C$15)^O$6)</f>
        <v>0</v>
      </c>
      <c r="P37" s="139">
        <v>0</v>
      </c>
      <c r="Q37" s="151">
        <f>(B37)*P37*((1+Assumptions!$C$15)^Q$6)</f>
        <v>0</v>
      </c>
      <c r="R37" s="139">
        <v>0</v>
      </c>
      <c r="S37" s="151">
        <f>(B37)*R37*((1+Assumptions!$C$15)^S$6)</f>
        <v>0</v>
      </c>
      <c r="T37" s="139">
        <v>0</v>
      </c>
      <c r="U37" s="151">
        <f>(B37)*T37*((1+Assumptions!$C$15)^U$6)</f>
        <v>0</v>
      </c>
      <c r="V37" s="139">
        <v>0</v>
      </c>
      <c r="W37" s="151">
        <f>(B37)*V37*((1+Assumptions!$C$15)^W$6)</f>
        <v>0</v>
      </c>
      <c r="X37" s="88"/>
    </row>
    <row r="38" spans="1:24" s="89" customFormat="1" ht="12.75" customHeight="1">
      <c r="A38" s="137" t="str">
        <f>'Operating Cost Element'!A92</f>
        <v>New Alternative 30</v>
      </c>
      <c r="B38" s="148">
        <v>0</v>
      </c>
      <c r="C38" s="330">
        <f t="shared" si="0"/>
        <v>0</v>
      </c>
      <c r="D38" s="219">
        <v>0</v>
      </c>
      <c r="E38" s="220">
        <f>(B38)*D38*((1+Assumptions!$C$15)^E$6)</f>
        <v>0</v>
      </c>
      <c r="F38" s="216">
        <v>0</v>
      </c>
      <c r="G38" s="151">
        <f>(B38)*F38*((1+Assumptions!$C$15)^G$6)</f>
        <v>0</v>
      </c>
      <c r="H38" s="139">
        <v>0</v>
      </c>
      <c r="I38" s="151">
        <f>(B38)*H38*((1+Assumptions!$C$15)^I$6)</f>
        <v>0</v>
      </c>
      <c r="J38" s="139">
        <v>0</v>
      </c>
      <c r="K38" s="151">
        <f>(B38)*J38*((1+Assumptions!$C$15)^K$6)</f>
        <v>0</v>
      </c>
      <c r="L38" s="139">
        <v>0</v>
      </c>
      <c r="M38" s="151">
        <f>(B38)*L38*((1+Assumptions!$C$15)^M$6)</f>
        <v>0</v>
      </c>
      <c r="N38" s="139">
        <v>0</v>
      </c>
      <c r="O38" s="151">
        <f>(B38)*N38*((1+Assumptions!$C$15)^O$6)</f>
        <v>0</v>
      </c>
      <c r="P38" s="139">
        <v>0</v>
      </c>
      <c r="Q38" s="151">
        <f>(B38)*P38*((1+Assumptions!$C$15)^Q$6)</f>
        <v>0</v>
      </c>
      <c r="R38" s="139">
        <v>0</v>
      </c>
      <c r="S38" s="151">
        <f>(B38)*R38*((1+Assumptions!$C$15)^S$6)</f>
        <v>0</v>
      </c>
      <c r="T38" s="139">
        <v>0</v>
      </c>
      <c r="U38" s="151">
        <f>(B38)*T38*((1+Assumptions!$C$15)^U$6)</f>
        <v>0</v>
      </c>
      <c r="V38" s="139">
        <v>0</v>
      </c>
      <c r="W38" s="151">
        <f>(B38)*V38*((1+Assumptions!$C$15)^W$6)</f>
        <v>0</v>
      </c>
      <c r="X38" s="88"/>
    </row>
    <row r="39" spans="1:24" s="89" customFormat="1" ht="12.75" customHeight="1">
      <c r="A39" s="137" t="str">
        <f>'Operating Cost Element'!A93</f>
        <v>New Alternative 31</v>
      </c>
      <c r="B39" s="148">
        <v>0</v>
      </c>
      <c r="C39" s="330">
        <f t="shared" si="0"/>
        <v>0</v>
      </c>
      <c r="D39" s="219">
        <v>0</v>
      </c>
      <c r="E39" s="220">
        <f>(B39)*D39*((1+Assumptions!$C$15)^E$6)</f>
        <v>0</v>
      </c>
      <c r="F39" s="216">
        <v>0</v>
      </c>
      <c r="G39" s="151">
        <f>(B39)*F39*((1+Assumptions!$C$15)^G$6)</f>
        <v>0</v>
      </c>
      <c r="H39" s="139">
        <v>0</v>
      </c>
      <c r="I39" s="151">
        <f>(B39)*H39*((1+Assumptions!$C$15)^I$6)</f>
        <v>0</v>
      </c>
      <c r="J39" s="139">
        <v>0</v>
      </c>
      <c r="K39" s="151">
        <f>(B39)*J39*((1+Assumptions!$C$15)^K$6)</f>
        <v>0</v>
      </c>
      <c r="L39" s="139">
        <v>0</v>
      </c>
      <c r="M39" s="151">
        <f>(B39)*L39*((1+Assumptions!$C$15)^M$6)</f>
        <v>0</v>
      </c>
      <c r="N39" s="139">
        <v>0</v>
      </c>
      <c r="O39" s="151">
        <f>(B39)*N39*((1+Assumptions!$C$15)^O$6)</f>
        <v>0</v>
      </c>
      <c r="P39" s="139">
        <v>0</v>
      </c>
      <c r="Q39" s="151">
        <f>(B39)*P39*((1+Assumptions!$C$15)^Q$6)</f>
        <v>0</v>
      </c>
      <c r="R39" s="139">
        <v>0</v>
      </c>
      <c r="S39" s="151">
        <f>(B39)*R39*((1+Assumptions!$C$15)^S$6)</f>
        <v>0</v>
      </c>
      <c r="T39" s="139">
        <v>0</v>
      </c>
      <c r="U39" s="151">
        <f>(B39)*T39*((1+Assumptions!$C$15)^U$6)</f>
        <v>0</v>
      </c>
      <c r="V39" s="139">
        <v>0</v>
      </c>
      <c r="W39" s="151">
        <f>(B39)*V39*((1+Assumptions!$C$15)^W$6)</f>
        <v>0</v>
      </c>
      <c r="X39" s="88"/>
    </row>
    <row r="40" spans="1:24" s="89" customFormat="1" ht="12.75" customHeight="1">
      <c r="A40" s="137" t="str">
        <f>'Operating Cost Element'!A94</f>
        <v>New Alternative 32</v>
      </c>
      <c r="B40" s="148">
        <v>0</v>
      </c>
      <c r="C40" s="330">
        <f t="shared" si="0"/>
        <v>0</v>
      </c>
      <c r="D40" s="219">
        <v>0</v>
      </c>
      <c r="E40" s="220">
        <f>(B40)*D40*((1+Assumptions!$C$15)^E$6)</f>
        <v>0</v>
      </c>
      <c r="F40" s="216">
        <v>0</v>
      </c>
      <c r="G40" s="151">
        <f>(B40)*F40*((1+Assumptions!$C$15)^G$6)</f>
        <v>0</v>
      </c>
      <c r="H40" s="139">
        <v>0</v>
      </c>
      <c r="I40" s="151">
        <f>(B40)*H40*((1+Assumptions!$C$15)^I$6)</f>
        <v>0</v>
      </c>
      <c r="J40" s="139">
        <v>0</v>
      </c>
      <c r="K40" s="151">
        <f>(B40)*J40*((1+Assumptions!$C$15)^K$6)</f>
        <v>0</v>
      </c>
      <c r="L40" s="139">
        <v>0</v>
      </c>
      <c r="M40" s="151">
        <f>(B40)*L40*((1+Assumptions!$C$15)^M$6)</f>
        <v>0</v>
      </c>
      <c r="N40" s="139">
        <v>0</v>
      </c>
      <c r="O40" s="151">
        <f>(B40)*N40*((1+Assumptions!$C$15)^O$6)</f>
        <v>0</v>
      </c>
      <c r="P40" s="139">
        <v>0</v>
      </c>
      <c r="Q40" s="151">
        <f>(B40)*P40*((1+Assumptions!$C$15)^Q$6)</f>
        <v>0</v>
      </c>
      <c r="R40" s="139">
        <v>0</v>
      </c>
      <c r="S40" s="151">
        <f>(B40)*R40*((1+Assumptions!$C$15)^S$6)</f>
        <v>0</v>
      </c>
      <c r="T40" s="139">
        <v>0</v>
      </c>
      <c r="U40" s="151">
        <f>(B40)*T40*((1+Assumptions!$C$15)^U$6)</f>
        <v>0</v>
      </c>
      <c r="V40" s="139">
        <v>0</v>
      </c>
      <c r="W40" s="151">
        <f>(B40)*V40*((1+Assumptions!$C$15)^W$6)</f>
        <v>0</v>
      </c>
      <c r="X40" s="88"/>
    </row>
    <row r="41" spans="1:24" s="89" customFormat="1" ht="12.75" customHeight="1">
      <c r="A41" s="137" t="str">
        <f>'Operating Cost Element'!A95</f>
        <v>New Alternative 33</v>
      </c>
      <c r="B41" s="148">
        <v>0</v>
      </c>
      <c r="C41" s="330">
        <f t="shared" si="0"/>
        <v>0</v>
      </c>
      <c r="D41" s="219">
        <v>0</v>
      </c>
      <c r="E41" s="220">
        <f>(B41)*D41*((1+Assumptions!$C$15)^E$6)</f>
        <v>0</v>
      </c>
      <c r="F41" s="216">
        <v>0</v>
      </c>
      <c r="G41" s="151">
        <f>(B41)*F41*((1+Assumptions!$C$15)^G$6)</f>
        <v>0</v>
      </c>
      <c r="H41" s="139">
        <v>0</v>
      </c>
      <c r="I41" s="151">
        <f>(B41)*H41*((1+Assumptions!$C$15)^I$6)</f>
        <v>0</v>
      </c>
      <c r="J41" s="139">
        <v>0</v>
      </c>
      <c r="K41" s="151">
        <f>(B41)*J41*((1+Assumptions!$C$15)^K$6)</f>
        <v>0</v>
      </c>
      <c r="L41" s="139">
        <v>0</v>
      </c>
      <c r="M41" s="151">
        <f>(B41)*L41*((1+Assumptions!$C$15)^M$6)</f>
        <v>0</v>
      </c>
      <c r="N41" s="139">
        <v>0</v>
      </c>
      <c r="O41" s="151">
        <f>(B41)*N41*((1+Assumptions!$C$15)^O$6)</f>
        <v>0</v>
      </c>
      <c r="P41" s="139">
        <v>0</v>
      </c>
      <c r="Q41" s="151">
        <f>(B41)*P41*((1+Assumptions!$C$15)^Q$6)</f>
        <v>0</v>
      </c>
      <c r="R41" s="139">
        <v>0</v>
      </c>
      <c r="S41" s="151">
        <f>(B41)*R41*((1+Assumptions!$C$15)^S$6)</f>
        <v>0</v>
      </c>
      <c r="T41" s="139">
        <v>0</v>
      </c>
      <c r="U41" s="151">
        <f>(B41)*T41*((1+Assumptions!$C$15)^U$6)</f>
        <v>0</v>
      </c>
      <c r="V41" s="139">
        <v>0</v>
      </c>
      <c r="W41" s="151">
        <f>(B41)*V41*((1+Assumptions!$C$15)^W$6)</f>
        <v>0</v>
      </c>
      <c r="X41" s="88"/>
    </row>
    <row r="42" spans="1:24" s="89" customFormat="1" ht="12.75" customHeight="1">
      <c r="A42" s="137" t="str">
        <f>'Operating Cost Element'!A96</f>
        <v>New Alternative 34</v>
      </c>
      <c r="B42" s="148">
        <v>0</v>
      </c>
      <c r="C42" s="330">
        <f t="shared" si="0"/>
        <v>0</v>
      </c>
      <c r="D42" s="219">
        <v>0</v>
      </c>
      <c r="E42" s="220">
        <f>(B42)*D42*((1+Assumptions!$C$15)^E$6)</f>
        <v>0</v>
      </c>
      <c r="F42" s="216">
        <v>0</v>
      </c>
      <c r="G42" s="151">
        <f>(B42)*F42*((1+Assumptions!$C$15)^G$6)</f>
        <v>0</v>
      </c>
      <c r="H42" s="139">
        <v>0</v>
      </c>
      <c r="I42" s="151">
        <f>(B42)*H42*((1+Assumptions!$C$15)^I$6)</f>
        <v>0</v>
      </c>
      <c r="J42" s="139">
        <v>0</v>
      </c>
      <c r="K42" s="151">
        <f>(B42)*J42*((1+Assumptions!$C$15)^K$6)</f>
        <v>0</v>
      </c>
      <c r="L42" s="139">
        <v>0</v>
      </c>
      <c r="M42" s="151">
        <f>(B42)*L42*((1+Assumptions!$C$15)^M$6)</f>
        <v>0</v>
      </c>
      <c r="N42" s="139">
        <v>0</v>
      </c>
      <c r="O42" s="151">
        <f>(B42)*N42*((1+Assumptions!$C$15)^O$6)</f>
        <v>0</v>
      </c>
      <c r="P42" s="139">
        <v>0</v>
      </c>
      <c r="Q42" s="151">
        <f>(B42)*P42*((1+Assumptions!$C$15)^Q$6)</f>
        <v>0</v>
      </c>
      <c r="R42" s="139">
        <v>0</v>
      </c>
      <c r="S42" s="151">
        <f>(B42)*R42*((1+Assumptions!$C$15)^S$6)</f>
        <v>0</v>
      </c>
      <c r="T42" s="139">
        <v>0</v>
      </c>
      <c r="U42" s="151">
        <f>(B42)*T42*((1+Assumptions!$C$15)^U$6)</f>
        <v>0</v>
      </c>
      <c r="V42" s="139">
        <v>0</v>
      </c>
      <c r="W42" s="151">
        <f>(B42)*V42*((1+Assumptions!$C$15)^W$6)</f>
        <v>0</v>
      </c>
      <c r="X42" s="88"/>
    </row>
    <row r="43" spans="1:24" s="89" customFormat="1" ht="12.75" customHeight="1">
      <c r="A43" s="137" t="str">
        <f>'Operating Cost Element'!A97</f>
        <v>New Alternative 35</v>
      </c>
      <c r="B43" s="148">
        <v>0</v>
      </c>
      <c r="C43" s="330">
        <f t="shared" si="0"/>
        <v>0</v>
      </c>
      <c r="D43" s="219">
        <v>0</v>
      </c>
      <c r="E43" s="220">
        <f>(B43)*D43*((1+Assumptions!$C$15)^E$6)</f>
        <v>0</v>
      </c>
      <c r="F43" s="216">
        <v>0</v>
      </c>
      <c r="G43" s="151">
        <f>(B43)*F43*((1+Assumptions!$C$15)^G$6)</f>
        <v>0</v>
      </c>
      <c r="H43" s="139">
        <v>0</v>
      </c>
      <c r="I43" s="151">
        <f>(B43)*H43*((1+Assumptions!$C$15)^I$6)</f>
        <v>0</v>
      </c>
      <c r="J43" s="139">
        <v>0</v>
      </c>
      <c r="K43" s="151">
        <f>(B43)*J43*((1+Assumptions!$C$15)^K$6)</f>
        <v>0</v>
      </c>
      <c r="L43" s="139">
        <v>0</v>
      </c>
      <c r="M43" s="151">
        <f>(B43)*L43*((1+Assumptions!$C$15)^M$6)</f>
        <v>0</v>
      </c>
      <c r="N43" s="139">
        <v>0</v>
      </c>
      <c r="O43" s="151">
        <f>(B43)*N43*((1+Assumptions!$C$15)^O$6)</f>
        <v>0</v>
      </c>
      <c r="P43" s="139">
        <v>0</v>
      </c>
      <c r="Q43" s="151">
        <f>(B43)*P43*((1+Assumptions!$C$15)^Q$6)</f>
        <v>0</v>
      </c>
      <c r="R43" s="139">
        <v>0</v>
      </c>
      <c r="S43" s="151">
        <f>(B43)*R43*((1+Assumptions!$C$15)^S$6)</f>
        <v>0</v>
      </c>
      <c r="T43" s="139">
        <v>0</v>
      </c>
      <c r="U43" s="151">
        <f>(B43)*T43*((1+Assumptions!$C$15)^U$6)</f>
        <v>0</v>
      </c>
      <c r="V43" s="139">
        <v>0</v>
      </c>
      <c r="W43" s="151">
        <f>(B43)*V43*((1+Assumptions!$C$15)^W$6)</f>
        <v>0</v>
      </c>
      <c r="X43" s="88"/>
    </row>
    <row r="44" spans="1:24" s="89" customFormat="1" ht="12.75" customHeight="1">
      <c r="A44" s="137" t="str">
        <f>'Operating Cost Element'!A98</f>
        <v>New Alternative 36</v>
      </c>
      <c r="B44" s="148">
        <v>0</v>
      </c>
      <c r="C44" s="330">
        <f t="shared" si="0"/>
        <v>0</v>
      </c>
      <c r="D44" s="219">
        <v>0</v>
      </c>
      <c r="E44" s="220">
        <f>(B44)*D44*((1+Assumptions!$C$15)^E$6)</f>
        <v>0</v>
      </c>
      <c r="F44" s="216">
        <v>0</v>
      </c>
      <c r="G44" s="151">
        <f>(B44)*F44*((1+Assumptions!$C$15)^G$6)</f>
        <v>0</v>
      </c>
      <c r="H44" s="139">
        <v>0</v>
      </c>
      <c r="I44" s="151">
        <f>(B44)*H44*((1+Assumptions!$C$15)^I$6)</f>
        <v>0</v>
      </c>
      <c r="J44" s="139">
        <v>0</v>
      </c>
      <c r="K44" s="151">
        <f>(B44)*J44*((1+Assumptions!$C$15)^K$6)</f>
        <v>0</v>
      </c>
      <c r="L44" s="139">
        <v>0</v>
      </c>
      <c r="M44" s="151">
        <f>(B44)*L44*((1+Assumptions!$C$15)^M$6)</f>
        <v>0</v>
      </c>
      <c r="N44" s="139">
        <v>0</v>
      </c>
      <c r="O44" s="151">
        <f>(B44)*N44*((1+Assumptions!$C$15)^O$6)</f>
        <v>0</v>
      </c>
      <c r="P44" s="139">
        <v>0</v>
      </c>
      <c r="Q44" s="151">
        <f>(B44)*P44*((1+Assumptions!$C$15)^Q$6)</f>
        <v>0</v>
      </c>
      <c r="R44" s="139">
        <v>0</v>
      </c>
      <c r="S44" s="151">
        <f>(B44)*R44*((1+Assumptions!$C$15)^S$6)</f>
        <v>0</v>
      </c>
      <c r="T44" s="139">
        <v>0</v>
      </c>
      <c r="U44" s="151">
        <f>(B44)*T44*((1+Assumptions!$C$15)^U$6)</f>
        <v>0</v>
      </c>
      <c r="V44" s="139">
        <v>0</v>
      </c>
      <c r="W44" s="151">
        <f>(B44)*V44*((1+Assumptions!$C$15)^W$6)</f>
        <v>0</v>
      </c>
      <c r="X44" s="88"/>
    </row>
    <row r="45" spans="1:24" s="89" customFormat="1" ht="12.75" customHeight="1">
      <c r="A45" s="137" t="str">
        <f>'Operating Cost Element'!A99</f>
        <v>New Alternative 37</v>
      </c>
      <c r="B45" s="148">
        <v>0</v>
      </c>
      <c r="C45" s="330">
        <f t="shared" si="0"/>
        <v>0</v>
      </c>
      <c r="D45" s="219">
        <v>0</v>
      </c>
      <c r="E45" s="220">
        <f>(B45)*D45*((1+Assumptions!$C$15)^E$6)</f>
        <v>0</v>
      </c>
      <c r="F45" s="216">
        <v>0</v>
      </c>
      <c r="G45" s="151">
        <f>(B45)*F45*((1+Assumptions!$C$15)^G$6)</f>
        <v>0</v>
      </c>
      <c r="H45" s="139">
        <v>0</v>
      </c>
      <c r="I45" s="151">
        <f>(B45)*H45*((1+Assumptions!$C$15)^I$6)</f>
        <v>0</v>
      </c>
      <c r="J45" s="139">
        <v>0</v>
      </c>
      <c r="K45" s="151">
        <f>(B45)*J45*((1+Assumptions!$C$15)^K$6)</f>
        <v>0</v>
      </c>
      <c r="L45" s="139">
        <v>0</v>
      </c>
      <c r="M45" s="151">
        <f>(B45)*L45*((1+Assumptions!$C$15)^M$6)</f>
        <v>0</v>
      </c>
      <c r="N45" s="139">
        <v>0</v>
      </c>
      <c r="O45" s="151">
        <f>(B45)*N45*((1+Assumptions!$C$15)^O$6)</f>
        <v>0</v>
      </c>
      <c r="P45" s="139">
        <v>0</v>
      </c>
      <c r="Q45" s="151">
        <f>(B45)*P45*((1+Assumptions!$C$15)^Q$6)</f>
        <v>0</v>
      </c>
      <c r="R45" s="139">
        <v>0</v>
      </c>
      <c r="S45" s="151">
        <f>(B45)*R45*((1+Assumptions!$C$15)^S$6)</f>
        <v>0</v>
      </c>
      <c r="T45" s="139">
        <v>0</v>
      </c>
      <c r="U45" s="151">
        <f>(B45)*T45*((1+Assumptions!$C$15)^U$6)</f>
        <v>0</v>
      </c>
      <c r="V45" s="139">
        <v>0</v>
      </c>
      <c r="W45" s="151">
        <f>(B45)*V45*((1+Assumptions!$C$15)^W$6)</f>
        <v>0</v>
      </c>
      <c r="X45" s="88"/>
    </row>
    <row r="46" spans="1:24" s="89" customFormat="1" ht="12.75" customHeight="1">
      <c r="A46" s="137" t="str">
        <f>'Operating Cost Element'!A100</f>
        <v>New Alternative 38</v>
      </c>
      <c r="B46" s="148">
        <v>0</v>
      </c>
      <c r="C46" s="330">
        <f t="shared" si="0"/>
        <v>0</v>
      </c>
      <c r="D46" s="219">
        <v>0</v>
      </c>
      <c r="E46" s="220">
        <f>(B46)*D46*((1+Assumptions!$C$15)^E$6)</f>
        <v>0</v>
      </c>
      <c r="F46" s="216">
        <v>0</v>
      </c>
      <c r="G46" s="151">
        <f>(B46)*F46*((1+Assumptions!$C$15)^G$6)</f>
        <v>0</v>
      </c>
      <c r="H46" s="139">
        <v>0</v>
      </c>
      <c r="I46" s="151">
        <f>(B46)*H46*((1+Assumptions!$C$15)^I$6)</f>
        <v>0</v>
      </c>
      <c r="J46" s="139">
        <v>0</v>
      </c>
      <c r="K46" s="151">
        <f>(B46)*J46*((1+Assumptions!$C$15)^K$6)</f>
        <v>0</v>
      </c>
      <c r="L46" s="139">
        <v>0</v>
      </c>
      <c r="M46" s="151">
        <f>(B46)*L46*((1+Assumptions!$C$15)^M$6)</f>
        <v>0</v>
      </c>
      <c r="N46" s="139">
        <v>0</v>
      </c>
      <c r="O46" s="151">
        <f>(B46)*N46*((1+Assumptions!$C$15)^O$6)</f>
        <v>0</v>
      </c>
      <c r="P46" s="139">
        <v>0</v>
      </c>
      <c r="Q46" s="151">
        <f>(B46)*P46*((1+Assumptions!$C$15)^Q$6)</f>
        <v>0</v>
      </c>
      <c r="R46" s="139">
        <v>0</v>
      </c>
      <c r="S46" s="151">
        <f>(B46)*R46*((1+Assumptions!$C$15)^S$6)</f>
        <v>0</v>
      </c>
      <c r="T46" s="139">
        <v>0</v>
      </c>
      <c r="U46" s="151">
        <f>(B46)*T46*((1+Assumptions!$C$15)^U$6)</f>
        <v>0</v>
      </c>
      <c r="V46" s="139">
        <v>0</v>
      </c>
      <c r="W46" s="151">
        <f>(B46)*V46*((1+Assumptions!$C$15)^W$6)</f>
        <v>0</v>
      </c>
      <c r="X46" s="88"/>
    </row>
    <row r="47" spans="1:24" s="89" customFormat="1" ht="12.75" customHeight="1">
      <c r="A47" s="137" t="str">
        <f>'Operating Cost Element'!A101</f>
        <v>New Alternative 39</v>
      </c>
      <c r="B47" s="148">
        <v>0</v>
      </c>
      <c r="C47" s="330">
        <f t="shared" si="0"/>
        <v>0</v>
      </c>
      <c r="D47" s="219">
        <v>0</v>
      </c>
      <c r="E47" s="220">
        <f>(B47)*D47*((1+Assumptions!$C$15)^E$6)</f>
        <v>0</v>
      </c>
      <c r="F47" s="216">
        <v>0</v>
      </c>
      <c r="G47" s="151">
        <f>(B47)*F47*((1+Assumptions!$C$15)^G$6)</f>
        <v>0</v>
      </c>
      <c r="H47" s="139">
        <v>0</v>
      </c>
      <c r="I47" s="151">
        <f>(B47)*H47*((1+Assumptions!$C$15)^I$6)</f>
        <v>0</v>
      </c>
      <c r="J47" s="139">
        <v>0</v>
      </c>
      <c r="K47" s="151">
        <f>(B47)*J47*((1+Assumptions!$C$15)^K$6)</f>
        <v>0</v>
      </c>
      <c r="L47" s="139">
        <v>0</v>
      </c>
      <c r="M47" s="151">
        <f>(B47)*L47*((1+Assumptions!$C$15)^M$6)</f>
        <v>0</v>
      </c>
      <c r="N47" s="139">
        <v>0</v>
      </c>
      <c r="O47" s="151">
        <f>(B47)*N47*((1+Assumptions!$C$15)^O$6)</f>
        <v>0</v>
      </c>
      <c r="P47" s="139">
        <v>0</v>
      </c>
      <c r="Q47" s="151">
        <f>(B47)*P47*((1+Assumptions!$C$15)^Q$6)</f>
        <v>0</v>
      </c>
      <c r="R47" s="139">
        <v>0</v>
      </c>
      <c r="S47" s="151">
        <f>(B47)*R47*((1+Assumptions!$C$15)^S$6)</f>
        <v>0</v>
      </c>
      <c r="T47" s="139">
        <v>0</v>
      </c>
      <c r="U47" s="151">
        <f>(B47)*T47*((1+Assumptions!$C$15)^U$6)</f>
        <v>0</v>
      </c>
      <c r="V47" s="139">
        <v>0</v>
      </c>
      <c r="W47" s="151">
        <f>(B47)*V47*((1+Assumptions!$C$15)^W$6)</f>
        <v>0</v>
      </c>
      <c r="X47" s="88"/>
    </row>
    <row r="48" spans="1:24" s="89" customFormat="1" ht="12.75" customHeight="1">
      <c r="A48" s="137" t="str">
        <f>'Operating Cost Element'!A102</f>
        <v>New Alternative 40</v>
      </c>
      <c r="B48" s="148">
        <v>0</v>
      </c>
      <c r="C48" s="330">
        <f t="shared" si="0"/>
        <v>0</v>
      </c>
      <c r="D48" s="219">
        <v>0</v>
      </c>
      <c r="E48" s="220">
        <f>(B48)*D48*((1+Assumptions!$C$15)^E$6)</f>
        <v>0</v>
      </c>
      <c r="F48" s="216">
        <v>0</v>
      </c>
      <c r="G48" s="151">
        <f>(B48)*F48*((1+Assumptions!$C$15)^G$6)</f>
        <v>0</v>
      </c>
      <c r="H48" s="139">
        <v>0</v>
      </c>
      <c r="I48" s="151">
        <f>(B48)*H48*((1+Assumptions!$C$15)^I$6)</f>
        <v>0</v>
      </c>
      <c r="J48" s="139">
        <v>0</v>
      </c>
      <c r="K48" s="151">
        <f>(B48)*J48*((1+Assumptions!$C$15)^K$6)</f>
        <v>0</v>
      </c>
      <c r="L48" s="139">
        <v>0</v>
      </c>
      <c r="M48" s="151">
        <f>(B48)*L48*((1+Assumptions!$C$15)^M$6)</f>
        <v>0</v>
      </c>
      <c r="N48" s="139">
        <v>0</v>
      </c>
      <c r="O48" s="151">
        <f>(B48)*N48*((1+Assumptions!$C$15)^O$6)</f>
        <v>0</v>
      </c>
      <c r="P48" s="139">
        <v>0</v>
      </c>
      <c r="Q48" s="151">
        <f>(B48)*P48*((1+Assumptions!$C$15)^Q$6)</f>
        <v>0</v>
      </c>
      <c r="R48" s="139">
        <v>0</v>
      </c>
      <c r="S48" s="151">
        <f>(B48)*R48*((1+Assumptions!$C$15)^S$6)</f>
        <v>0</v>
      </c>
      <c r="T48" s="139">
        <v>0</v>
      </c>
      <c r="U48" s="151">
        <f>(B48)*T48*((1+Assumptions!$C$15)^U$6)</f>
        <v>0</v>
      </c>
      <c r="V48" s="139">
        <v>0</v>
      </c>
      <c r="W48" s="151">
        <f>(B48)*V48*((1+Assumptions!$C$15)^W$6)</f>
        <v>0</v>
      </c>
      <c r="X48" s="88"/>
    </row>
    <row r="49" spans="1:24" s="89" customFormat="1" ht="12.75" customHeight="1">
      <c r="A49" s="137" t="str">
        <f>'Operating Cost Element'!A103</f>
        <v>New Alternative 41</v>
      </c>
      <c r="B49" s="148">
        <v>0</v>
      </c>
      <c r="C49" s="330">
        <f t="shared" si="0"/>
        <v>0</v>
      </c>
      <c r="D49" s="219">
        <v>0</v>
      </c>
      <c r="E49" s="220">
        <f>(B49)*D49*((1+Assumptions!$C$15)^E$6)</f>
        <v>0</v>
      </c>
      <c r="F49" s="216">
        <v>0</v>
      </c>
      <c r="G49" s="151">
        <f>(B49)*F49*((1+Assumptions!$C$15)^G$6)</f>
        <v>0</v>
      </c>
      <c r="H49" s="139">
        <v>0</v>
      </c>
      <c r="I49" s="151">
        <f>(B49)*H49*((1+Assumptions!$C$15)^I$6)</f>
        <v>0</v>
      </c>
      <c r="J49" s="139">
        <v>0</v>
      </c>
      <c r="K49" s="151">
        <f>(B49)*J49*((1+Assumptions!$C$15)^K$6)</f>
        <v>0</v>
      </c>
      <c r="L49" s="139">
        <v>0</v>
      </c>
      <c r="M49" s="151">
        <f>(B49)*L49*((1+Assumptions!$C$15)^M$6)</f>
        <v>0</v>
      </c>
      <c r="N49" s="139">
        <v>0</v>
      </c>
      <c r="O49" s="151">
        <f>(B49)*N49*((1+Assumptions!$C$15)^O$6)</f>
        <v>0</v>
      </c>
      <c r="P49" s="139">
        <v>0</v>
      </c>
      <c r="Q49" s="151">
        <f>(B49)*P49*((1+Assumptions!$C$15)^Q$6)</f>
        <v>0</v>
      </c>
      <c r="R49" s="139">
        <v>0</v>
      </c>
      <c r="S49" s="151">
        <f>(B49)*R49*((1+Assumptions!$C$15)^S$6)</f>
        <v>0</v>
      </c>
      <c r="T49" s="139">
        <v>0</v>
      </c>
      <c r="U49" s="151">
        <f>(B49)*T49*((1+Assumptions!$C$15)^U$6)</f>
        <v>0</v>
      </c>
      <c r="V49" s="139">
        <v>0</v>
      </c>
      <c r="W49" s="151">
        <f>(B49)*V49*((1+Assumptions!$C$15)^W$6)</f>
        <v>0</v>
      </c>
      <c r="X49" s="88"/>
    </row>
    <row r="50" spans="1:24" s="89" customFormat="1" ht="12.75" customHeight="1">
      <c r="A50" s="137" t="str">
        <f>'Operating Cost Element'!A104</f>
        <v>New Alternative 42</v>
      </c>
      <c r="B50" s="148">
        <v>0</v>
      </c>
      <c r="C50" s="330">
        <f t="shared" si="0"/>
        <v>0</v>
      </c>
      <c r="D50" s="219">
        <v>0</v>
      </c>
      <c r="E50" s="220">
        <f>(B50)*D50*((1+Assumptions!$C$15)^E$6)</f>
        <v>0</v>
      </c>
      <c r="F50" s="216">
        <v>0</v>
      </c>
      <c r="G50" s="151">
        <f>(B50)*F50*((1+Assumptions!$C$15)^G$6)</f>
        <v>0</v>
      </c>
      <c r="H50" s="139">
        <v>0</v>
      </c>
      <c r="I50" s="151">
        <f>(B50)*H50*((1+Assumptions!$C$15)^I$6)</f>
        <v>0</v>
      </c>
      <c r="J50" s="139">
        <v>0</v>
      </c>
      <c r="K50" s="151">
        <f>(B50)*J50*((1+Assumptions!$C$15)^K$6)</f>
        <v>0</v>
      </c>
      <c r="L50" s="139">
        <v>0</v>
      </c>
      <c r="M50" s="151">
        <f>(B50)*L50*((1+Assumptions!$C$15)^M$6)</f>
        <v>0</v>
      </c>
      <c r="N50" s="139">
        <v>0</v>
      </c>
      <c r="O50" s="151">
        <f>(B50)*N50*((1+Assumptions!$C$15)^O$6)</f>
        <v>0</v>
      </c>
      <c r="P50" s="139">
        <v>0</v>
      </c>
      <c r="Q50" s="151">
        <f>(B50)*P50*((1+Assumptions!$C$15)^Q$6)</f>
        <v>0</v>
      </c>
      <c r="R50" s="139">
        <v>0</v>
      </c>
      <c r="S50" s="151">
        <f>(B50)*R50*((1+Assumptions!$C$15)^S$6)</f>
        <v>0</v>
      </c>
      <c r="T50" s="139">
        <v>0</v>
      </c>
      <c r="U50" s="151">
        <f>(B50)*T50*((1+Assumptions!$C$15)^U$6)</f>
        <v>0</v>
      </c>
      <c r="V50" s="139">
        <v>0</v>
      </c>
      <c r="W50" s="151">
        <f>(B50)*V50*((1+Assumptions!$C$15)^W$6)</f>
        <v>0</v>
      </c>
      <c r="X50" s="88"/>
    </row>
    <row r="51" spans="1:24" s="89" customFormat="1" ht="12.75" customHeight="1">
      <c r="A51" s="137" t="str">
        <f>'Operating Cost Element'!A105</f>
        <v>New Alternative 43</v>
      </c>
      <c r="B51" s="148">
        <v>0</v>
      </c>
      <c r="C51" s="330">
        <f t="shared" si="0"/>
        <v>0</v>
      </c>
      <c r="D51" s="219">
        <v>0</v>
      </c>
      <c r="E51" s="220">
        <f>(B51)*D51*((1+Assumptions!$C$15)^E$6)</f>
        <v>0</v>
      </c>
      <c r="F51" s="216">
        <v>0</v>
      </c>
      <c r="G51" s="151">
        <f>(B51)*F51*((1+Assumptions!$C$15)^G$6)</f>
        <v>0</v>
      </c>
      <c r="H51" s="139">
        <v>0</v>
      </c>
      <c r="I51" s="151">
        <f>(B51)*H51*((1+Assumptions!$C$15)^I$6)</f>
        <v>0</v>
      </c>
      <c r="J51" s="139">
        <v>0</v>
      </c>
      <c r="K51" s="151">
        <f>(B51)*J51*((1+Assumptions!$C$15)^K$6)</f>
        <v>0</v>
      </c>
      <c r="L51" s="139">
        <v>0</v>
      </c>
      <c r="M51" s="151">
        <f>(B51)*L51*((1+Assumptions!$C$15)^M$6)</f>
        <v>0</v>
      </c>
      <c r="N51" s="139">
        <v>0</v>
      </c>
      <c r="O51" s="151">
        <f>(B51)*N51*((1+Assumptions!$C$15)^O$6)</f>
        <v>0</v>
      </c>
      <c r="P51" s="139">
        <v>0</v>
      </c>
      <c r="Q51" s="151">
        <f>(B51)*P51*((1+Assumptions!$C$15)^Q$6)</f>
        <v>0</v>
      </c>
      <c r="R51" s="139">
        <v>0</v>
      </c>
      <c r="S51" s="151">
        <f>(B51)*R51*((1+Assumptions!$C$15)^S$6)</f>
        <v>0</v>
      </c>
      <c r="T51" s="139">
        <v>0</v>
      </c>
      <c r="U51" s="151">
        <f>(B51)*T51*((1+Assumptions!$C$15)^U$6)</f>
        <v>0</v>
      </c>
      <c r="V51" s="139">
        <v>0</v>
      </c>
      <c r="W51" s="151">
        <f>(B51)*V51*((1+Assumptions!$C$15)^W$6)</f>
        <v>0</v>
      </c>
      <c r="X51" s="88"/>
    </row>
    <row r="52" spans="1:24" s="89" customFormat="1" ht="12.75" customHeight="1">
      <c r="A52" s="137" t="str">
        <f>'Operating Cost Element'!A106</f>
        <v>New Alternative 44</v>
      </c>
      <c r="B52" s="148">
        <v>0</v>
      </c>
      <c r="C52" s="330">
        <f t="shared" si="0"/>
        <v>0</v>
      </c>
      <c r="D52" s="219">
        <v>0</v>
      </c>
      <c r="E52" s="220">
        <f>(B52)*D52*((1+Assumptions!$C$15)^E$6)</f>
        <v>0</v>
      </c>
      <c r="F52" s="216">
        <v>0</v>
      </c>
      <c r="G52" s="151">
        <f>(B52)*F52*((1+Assumptions!$C$15)^G$6)</f>
        <v>0</v>
      </c>
      <c r="H52" s="139">
        <v>0</v>
      </c>
      <c r="I52" s="151">
        <f>(B52)*H52*((1+Assumptions!$C$15)^I$6)</f>
        <v>0</v>
      </c>
      <c r="J52" s="139">
        <v>0</v>
      </c>
      <c r="K52" s="151">
        <f>(B52)*J52*((1+Assumptions!$C$15)^K$6)</f>
        <v>0</v>
      </c>
      <c r="L52" s="139">
        <v>0</v>
      </c>
      <c r="M52" s="151">
        <f>(B52)*L52*((1+Assumptions!$C$15)^M$6)</f>
        <v>0</v>
      </c>
      <c r="N52" s="139">
        <v>0</v>
      </c>
      <c r="O52" s="151">
        <f>(B52)*N52*((1+Assumptions!$C$15)^O$6)</f>
        <v>0</v>
      </c>
      <c r="P52" s="139">
        <v>0</v>
      </c>
      <c r="Q52" s="151">
        <f>(B52)*P52*((1+Assumptions!$C$15)^Q$6)</f>
        <v>0</v>
      </c>
      <c r="R52" s="139">
        <v>0</v>
      </c>
      <c r="S52" s="151">
        <f>(B52)*R52*((1+Assumptions!$C$15)^S$6)</f>
        <v>0</v>
      </c>
      <c r="T52" s="139">
        <v>0</v>
      </c>
      <c r="U52" s="151">
        <f>(B52)*T52*((1+Assumptions!$C$15)^U$6)</f>
        <v>0</v>
      </c>
      <c r="V52" s="139">
        <v>0</v>
      </c>
      <c r="W52" s="151">
        <f>(B52)*V52*((1+Assumptions!$C$15)^W$6)</f>
        <v>0</v>
      </c>
      <c r="X52" s="88"/>
    </row>
    <row r="53" spans="1:24" s="89" customFormat="1" ht="12.75" customHeight="1">
      <c r="A53" s="137" t="str">
        <f>'Operating Cost Element'!A107</f>
        <v>New Alternative 45</v>
      </c>
      <c r="B53" s="148">
        <v>0</v>
      </c>
      <c r="C53" s="330">
        <f t="shared" si="0"/>
        <v>0</v>
      </c>
      <c r="D53" s="219">
        <v>0</v>
      </c>
      <c r="E53" s="220">
        <f>(B53)*D53*((1+Assumptions!$C$15)^E$6)</f>
        <v>0</v>
      </c>
      <c r="F53" s="216">
        <v>0</v>
      </c>
      <c r="G53" s="151">
        <f>(B53)*F53*((1+Assumptions!$C$15)^G$6)</f>
        <v>0</v>
      </c>
      <c r="H53" s="139">
        <v>0</v>
      </c>
      <c r="I53" s="151">
        <f>(B53)*H53*((1+Assumptions!$C$15)^I$6)</f>
        <v>0</v>
      </c>
      <c r="J53" s="139">
        <v>0</v>
      </c>
      <c r="K53" s="151">
        <f>(B53)*J53*((1+Assumptions!$C$15)^K$6)</f>
        <v>0</v>
      </c>
      <c r="L53" s="139">
        <v>0</v>
      </c>
      <c r="M53" s="151">
        <f>(B53)*L53*((1+Assumptions!$C$15)^M$6)</f>
        <v>0</v>
      </c>
      <c r="N53" s="139">
        <v>0</v>
      </c>
      <c r="O53" s="151">
        <f>(B53)*N53*((1+Assumptions!$C$15)^O$6)</f>
        <v>0</v>
      </c>
      <c r="P53" s="139">
        <v>0</v>
      </c>
      <c r="Q53" s="151">
        <f>(B53)*P53*((1+Assumptions!$C$15)^Q$6)</f>
        <v>0</v>
      </c>
      <c r="R53" s="139">
        <v>0</v>
      </c>
      <c r="S53" s="151">
        <f>(B53)*R53*((1+Assumptions!$C$15)^S$6)</f>
        <v>0</v>
      </c>
      <c r="T53" s="139">
        <v>0</v>
      </c>
      <c r="U53" s="151">
        <f>(B53)*T53*((1+Assumptions!$C$15)^U$6)</f>
        <v>0</v>
      </c>
      <c r="V53" s="139">
        <v>0</v>
      </c>
      <c r="W53" s="151">
        <f>(B53)*V53*((1+Assumptions!$C$15)^W$6)</f>
        <v>0</v>
      </c>
      <c r="X53" s="88"/>
    </row>
    <row r="54" spans="1:24" s="89" customFormat="1" ht="12.75" customHeight="1">
      <c r="A54" s="137" t="str">
        <f>'Operating Cost Element'!A108</f>
        <v>New Alternative 46</v>
      </c>
      <c r="B54" s="148">
        <v>0</v>
      </c>
      <c r="C54" s="330">
        <f t="shared" si="0"/>
        <v>0</v>
      </c>
      <c r="D54" s="219">
        <v>0</v>
      </c>
      <c r="E54" s="220">
        <f>(B54)*D54*((1+Assumptions!$C$15)^E$6)</f>
        <v>0</v>
      </c>
      <c r="F54" s="216">
        <v>0</v>
      </c>
      <c r="G54" s="151">
        <f>(B54)*F54*((1+Assumptions!$C$15)^G$6)</f>
        <v>0</v>
      </c>
      <c r="H54" s="139">
        <v>0</v>
      </c>
      <c r="I54" s="151">
        <f>(B54)*H54*((1+Assumptions!$C$15)^I$6)</f>
        <v>0</v>
      </c>
      <c r="J54" s="139">
        <v>0</v>
      </c>
      <c r="K54" s="151">
        <f>(B54)*J54*((1+Assumptions!$C$15)^K$6)</f>
        <v>0</v>
      </c>
      <c r="L54" s="139">
        <v>0</v>
      </c>
      <c r="M54" s="151">
        <f>(B54)*L54*((1+Assumptions!$C$15)^M$6)</f>
        <v>0</v>
      </c>
      <c r="N54" s="139">
        <v>0</v>
      </c>
      <c r="O54" s="151">
        <f>(B54)*N54*((1+Assumptions!$C$15)^O$6)</f>
        <v>0</v>
      </c>
      <c r="P54" s="139">
        <v>0</v>
      </c>
      <c r="Q54" s="151">
        <f>(B54)*P54*((1+Assumptions!$C$15)^Q$6)</f>
        <v>0</v>
      </c>
      <c r="R54" s="139">
        <v>0</v>
      </c>
      <c r="S54" s="151">
        <f>(B54)*R54*((1+Assumptions!$C$15)^S$6)</f>
        <v>0</v>
      </c>
      <c r="T54" s="139">
        <v>0</v>
      </c>
      <c r="U54" s="151">
        <f>(B54)*T54*((1+Assumptions!$C$15)^U$6)</f>
        <v>0</v>
      </c>
      <c r="V54" s="139">
        <v>0</v>
      </c>
      <c r="W54" s="151">
        <f>(B54)*V54*((1+Assumptions!$C$15)^W$6)</f>
        <v>0</v>
      </c>
      <c r="X54" s="88"/>
    </row>
    <row r="55" spans="1:24" s="89" customFormat="1" ht="12.75" customHeight="1">
      <c r="A55" s="137" t="str">
        <f>'Operating Cost Element'!A109</f>
        <v>New Alternative 47</v>
      </c>
      <c r="B55" s="148">
        <v>0</v>
      </c>
      <c r="C55" s="330">
        <f t="shared" si="0"/>
        <v>0</v>
      </c>
      <c r="D55" s="219">
        <v>0</v>
      </c>
      <c r="E55" s="220">
        <f>(B55)*D55*((1+Assumptions!$C$15)^E$6)</f>
        <v>0</v>
      </c>
      <c r="F55" s="216">
        <v>0</v>
      </c>
      <c r="G55" s="151">
        <f>(B55)*F55*((1+Assumptions!$C$15)^G$6)</f>
        <v>0</v>
      </c>
      <c r="H55" s="139">
        <v>0</v>
      </c>
      <c r="I55" s="151">
        <f>(B55)*H55*((1+Assumptions!$C$15)^I$6)</f>
        <v>0</v>
      </c>
      <c r="J55" s="139">
        <v>0</v>
      </c>
      <c r="K55" s="151">
        <f>(B55)*J55*((1+Assumptions!$C$15)^K$6)</f>
        <v>0</v>
      </c>
      <c r="L55" s="139">
        <v>0</v>
      </c>
      <c r="M55" s="151">
        <f>(B55)*L55*((1+Assumptions!$C$15)^M$6)</f>
        <v>0</v>
      </c>
      <c r="N55" s="139">
        <v>0</v>
      </c>
      <c r="O55" s="151">
        <f>(B55)*N55*((1+Assumptions!$C$15)^O$6)</f>
        <v>0</v>
      </c>
      <c r="P55" s="139">
        <v>0</v>
      </c>
      <c r="Q55" s="151">
        <f>(B55)*P55*((1+Assumptions!$C$15)^Q$6)</f>
        <v>0</v>
      </c>
      <c r="R55" s="139">
        <v>0</v>
      </c>
      <c r="S55" s="151">
        <f>(B55)*R55*((1+Assumptions!$C$15)^S$6)</f>
        <v>0</v>
      </c>
      <c r="T55" s="139">
        <v>0</v>
      </c>
      <c r="U55" s="151">
        <f>(B55)*T55*((1+Assumptions!$C$15)^U$6)</f>
        <v>0</v>
      </c>
      <c r="V55" s="139">
        <v>0</v>
      </c>
      <c r="W55" s="151">
        <f>(B55)*V55*((1+Assumptions!$C$15)^W$6)</f>
        <v>0</v>
      </c>
      <c r="X55" s="88"/>
    </row>
    <row r="56" spans="1:24" s="89" customFormat="1" ht="12.75" customHeight="1">
      <c r="A56" s="137" t="str">
        <f>'Operating Cost Element'!A110</f>
        <v>New Alternative 48</v>
      </c>
      <c r="B56" s="148">
        <v>0</v>
      </c>
      <c r="C56" s="330">
        <f t="shared" si="0"/>
        <v>0</v>
      </c>
      <c r="D56" s="219">
        <v>0</v>
      </c>
      <c r="E56" s="220">
        <f>(B56)*D56*((1+Assumptions!$C$15)^E$6)</f>
        <v>0</v>
      </c>
      <c r="F56" s="216">
        <v>0</v>
      </c>
      <c r="G56" s="151">
        <f>(B56)*F56*((1+Assumptions!$C$15)^G$6)</f>
        <v>0</v>
      </c>
      <c r="H56" s="139">
        <v>0</v>
      </c>
      <c r="I56" s="151">
        <f>(B56)*H56*((1+Assumptions!$C$15)^I$6)</f>
        <v>0</v>
      </c>
      <c r="J56" s="139">
        <v>0</v>
      </c>
      <c r="K56" s="151">
        <f>(B56)*J56*((1+Assumptions!$C$15)^K$6)</f>
        <v>0</v>
      </c>
      <c r="L56" s="139">
        <v>0</v>
      </c>
      <c r="M56" s="151">
        <f>(B56)*L56*((1+Assumptions!$C$15)^M$6)</f>
        <v>0</v>
      </c>
      <c r="N56" s="139">
        <v>0</v>
      </c>
      <c r="O56" s="151">
        <f>(B56)*N56*((1+Assumptions!$C$15)^O$6)</f>
        <v>0</v>
      </c>
      <c r="P56" s="139">
        <v>0</v>
      </c>
      <c r="Q56" s="151">
        <f>(B56)*P56*((1+Assumptions!$C$15)^Q$6)</f>
        <v>0</v>
      </c>
      <c r="R56" s="139">
        <v>0</v>
      </c>
      <c r="S56" s="151">
        <f>(B56)*R56*((1+Assumptions!$C$15)^S$6)</f>
        <v>0</v>
      </c>
      <c r="T56" s="139">
        <v>0</v>
      </c>
      <c r="U56" s="151">
        <f>(B56)*T56*((1+Assumptions!$C$15)^U$6)</f>
        <v>0</v>
      </c>
      <c r="V56" s="139">
        <v>0</v>
      </c>
      <c r="W56" s="151">
        <f>(B56)*V56*((1+Assumptions!$C$15)^W$6)</f>
        <v>0</v>
      </c>
      <c r="X56" s="88"/>
    </row>
    <row r="57" spans="1:24" s="89" customFormat="1" ht="12.75" customHeight="1">
      <c r="A57" s="137" t="str">
        <f>'Operating Cost Element'!A111</f>
        <v>New Alternative 49</v>
      </c>
      <c r="B57" s="148">
        <v>0</v>
      </c>
      <c r="C57" s="330">
        <f t="shared" si="0"/>
        <v>0</v>
      </c>
      <c r="D57" s="219">
        <v>0</v>
      </c>
      <c r="E57" s="220">
        <f>(B57)*D57*((1+Assumptions!$C$15)^E$6)</f>
        <v>0</v>
      </c>
      <c r="F57" s="216">
        <v>0</v>
      </c>
      <c r="G57" s="151">
        <f>(B57)*F57*((1+Assumptions!$C$15)^G$6)</f>
        <v>0</v>
      </c>
      <c r="H57" s="139">
        <v>0</v>
      </c>
      <c r="I57" s="151">
        <f>(B57)*H57*((1+Assumptions!$C$15)^I$6)</f>
        <v>0</v>
      </c>
      <c r="J57" s="139">
        <v>0</v>
      </c>
      <c r="K57" s="151">
        <f>(B57)*J57*((1+Assumptions!$C$15)^K$6)</f>
        <v>0</v>
      </c>
      <c r="L57" s="139">
        <v>0</v>
      </c>
      <c r="M57" s="151">
        <f>(B57)*L57*((1+Assumptions!$C$15)^M$6)</f>
        <v>0</v>
      </c>
      <c r="N57" s="139">
        <v>0</v>
      </c>
      <c r="O57" s="151">
        <f>(B57)*N57*((1+Assumptions!$C$15)^O$6)</f>
        <v>0</v>
      </c>
      <c r="P57" s="139">
        <v>0</v>
      </c>
      <c r="Q57" s="151">
        <f>(B57)*P57*((1+Assumptions!$C$15)^Q$6)</f>
        <v>0</v>
      </c>
      <c r="R57" s="139">
        <v>0</v>
      </c>
      <c r="S57" s="151">
        <f>(B57)*R57*((1+Assumptions!$C$15)^S$6)</f>
        <v>0</v>
      </c>
      <c r="T57" s="139">
        <v>0</v>
      </c>
      <c r="U57" s="151">
        <f>(B57)*T57*((1+Assumptions!$C$15)^U$6)</f>
        <v>0</v>
      </c>
      <c r="V57" s="139">
        <v>0</v>
      </c>
      <c r="W57" s="151">
        <f>(B57)*V57*((1+Assumptions!$C$15)^W$6)</f>
        <v>0</v>
      </c>
      <c r="X57" s="88"/>
    </row>
    <row r="58" spans="1:24" s="89" customFormat="1" ht="12.75" customHeight="1">
      <c r="A58" s="137" t="str">
        <f>'Operating Cost Element'!A112</f>
        <v>New Alternative 50</v>
      </c>
      <c r="B58" s="148">
        <v>0</v>
      </c>
      <c r="C58" s="330">
        <f t="shared" si="0"/>
        <v>0</v>
      </c>
      <c r="D58" s="219">
        <v>0</v>
      </c>
      <c r="E58" s="220">
        <f>(B58)*D58*((1+Assumptions!$C$15)^E$6)</f>
        <v>0</v>
      </c>
      <c r="F58" s="216">
        <v>0</v>
      </c>
      <c r="G58" s="151">
        <f>(B58)*F58*((1+Assumptions!$C$15)^G$6)</f>
        <v>0</v>
      </c>
      <c r="H58" s="139">
        <v>0</v>
      </c>
      <c r="I58" s="151">
        <f>(B58)*H58*((1+Assumptions!$C$15)^I$6)</f>
        <v>0</v>
      </c>
      <c r="J58" s="139">
        <v>0</v>
      </c>
      <c r="K58" s="151">
        <f>(B58)*J58*((1+Assumptions!$C$15)^K$6)</f>
        <v>0</v>
      </c>
      <c r="L58" s="139">
        <v>0</v>
      </c>
      <c r="M58" s="151">
        <f>(B58)*L58*((1+Assumptions!$C$15)^M$6)</f>
        <v>0</v>
      </c>
      <c r="N58" s="139">
        <v>0</v>
      </c>
      <c r="O58" s="151">
        <f>(B58)*N58*((1+Assumptions!$C$15)^O$6)</f>
        <v>0</v>
      </c>
      <c r="P58" s="139">
        <v>0</v>
      </c>
      <c r="Q58" s="151">
        <f>(B58)*P58*((1+Assumptions!$C$15)^Q$6)</f>
        <v>0</v>
      </c>
      <c r="R58" s="139">
        <v>0</v>
      </c>
      <c r="S58" s="151">
        <f>(B58)*R58*((1+Assumptions!$C$15)^S$6)</f>
        <v>0</v>
      </c>
      <c r="T58" s="139">
        <v>0</v>
      </c>
      <c r="U58" s="151">
        <f>(B58)*T58*((1+Assumptions!$C$15)^U$6)</f>
        <v>0</v>
      </c>
      <c r="V58" s="139">
        <v>0</v>
      </c>
      <c r="W58" s="151">
        <f>(B58)*V58*((1+Assumptions!$C$15)^W$6)</f>
        <v>0</v>
      </c>
      <c r="X58" s="88"/>
    </row>
    <row r="59" spans="1:24" s="89" customFormat="1" ht="12.75" customHeight="1">
      <c r="A59" s="141" t="s">
        <v>98</v>
      </c>
      <c r="B59" s="168">
        <v>0</v>
      </c>
      <c r="C59" s="330">
        <f t="shared" si="0"/>
        <v>0</v>
      </c>
      <c r="D59" s="219">
        <v>0</v>
      </c>
      <c r="E59" s="220">
        <f>(B59)*D59*((1+Assumptions!$C$15)^E$6)</f>
        <v>0</v>
      </c>
      <c r="F59" s="216">
        <v>0</v>
      </c>
      <c r="G59" s="151">
        <f>(B59)*F59*((1+Assumptions!$C$15)^G$6)</f>
        <v>0</v>
      </c>
      <c r="H59" s="139">
        <v>0</v>
      </c>
      <c r="I59" s="151">
        <f>(B59)*H59*((1+Assumptions!$C$15)^I$6)</f>
        <v>0</v>
      </c>
      <c r="J59" s="139">
        <v>0</v>
      </c>
      <c r="K59" s="151">
        <f>(B59)*J59*((1+Assumptions!$C$15)^K$6)</f>
        <v>0</v>
      </c>
      <c r="L59" s="139">
        <v>0</v>
      </c>
      <c r="M59" s="151">
        <f>(B59)*L59*((1+Assumptions!$C$15)^M$6)</f>
        <v>0</v>
      </c>
      <c r="N59" s="139">
        <v>0</v>
      </c>
      <c r="O59" s="151">
        <f>(B59)*N59*((1+Assumptions!$C$15)^O$6)</f>
        <v>0</v>
      </c>
      <c r="P59" s="139">
        <v>0</v>
      </c>
      <c r="Q59" s="151">
        <f>(B59)*P59*((1+Assumptions!$C$15)^Q$6)</f>
        <v>0</v>
      </c>
      <c r="R59" s="139">
        <v>0</v>
      </c>
      <c r="S59" s="151">
        <f>(B59)*R59*((1+Assumptions!$C$15)^S$6)</f>
        <v>0</v>
      </c>
      <c r="T59" s="139">
        <v>0</v>
      </c>
      <c r="U59" s="151">
        <f>(B59)*T59*((1+Assumptions!$C$15)^U$6)</f>
        <v>0</v>
      </c>
      <c r="V59" s="139">
        <v>0</v>
      </c>
      <c r="W59" s="151">
        <f>(B59)*V59*((1+Assumptions!$C$15)^W$6)</f>
        <v>0</v>
      </c>
      <c r="X59" s="88"/>
    </row>
    <row r="60" spans="1:24" s="110" customFormat="1" ht="12.75" customHeight="1">
      <c r="A60" s="163" t="s">
        <v>69</v>
      </c>
      <c r="B60" s="164"/>
      <c r="C60" s="330">
        <f>D60+F60+H60+J60+L60+N60+P60+R60+T60+V60</f>
        <v>4</v>
      </c>
      <c r="D60" s="221">
        <f aca="true" t="shared" si="1" ref="D60:X60">SUM(D8:D59)</f>
        <v>1</v>
      </c>
      <c r="E60" s="222">
        <f t="shared" si="1"/>
        <v>315000</v>
      </c>
      <c r="F60" s="217">
        <f t="shared" si="1"/>
        <v>0</v>
      </c>
      <c r="G60" s="165">
        <f t="shared" si="1"/>
        <v>0</v>
      </c>
      <c r="H60" s="145">
        <f t="shared" si="1"/>
        <v>0</v>
      </c>
      <c r="I60" s="165">
        <f t="shared" si="1"/>
        <v>0</v>
      </c>
      <c r="J60" s="145">
        <f t="shared" si="1"/>
        <v>1</v>
      </c>
      <c r="K60" s="165">
        <f t="shared" si="1"/>
        <v>546977.8125</v>
      </c>
      <c r="L60" s="145">
        <f t="shared" si="1"/>
        <v>1</v>
      </c>
      <c r="M60" s="165">
        <f t="shared" si="1"/>
        <v>382884.46875000006</v>
      </c>
      <c r="N60" s="145">
        <f t="shared" si="1"/>
        <v>0</v>
      </c>
      <c r="O60" s="165">
        <f t="shared" si="1"/>
        <v>0</v>
      </c>
      <c r="P60" s="145">
        <f t="shared" si="1"/>
        <v>1</v>
      </c>
      <c r="Q60" s="165">
        <f t="shared" si="1"/>
        <v>633195.1901953126</v>
      </c>
      <c r="R60" s="145">
        <f t="shared" si="1"/>
        <v>0</v>
      </c>
      <c r="S60" s="165">
        <f t="shared" si="1"/>
        <v>0</v>
      </c>
      <c r="T60" s="145">
        <f t="shared" si="1"/>
        <v>0</v>
      </c>
      <c r="U60" s="165">
        <f t="shared" si="1"/>
        <v>0</v>
      </c>
      <c r="V60" s="145">
        <f t="shared" si="1"/>
        <v>0</v>
      </c>
      <c r="W60" s="165">
        <f t="shared" si="1"/>
        <v>0</v>
      </c>
      <c r="X60" s="138">
        <f t="shared" si="1"/>
        <v>0</v>
      </c>
    </row>
    <row r="61" spans="1:24" s="89" customFormat="1" ht="12.75" customHeight="1">
      <c r="A61" s="142" t="s">
        <v>257</v>
      </c>
      <c r="B61" s="149"/>
      <c r="C61" s="172"/>
      <c r="D61" s="172"/>
      <c r="E61" s="149"/>
      <c r="F61" s="172"/>
      <c r="G61" s="149"/>
      <c r="H61" s="172"/>
      <c r="I61" s="149"/>
      <c r="J61" s="172"/>
      <c r="K61" s="149"/>
      <c r="L61" s="172"/>
      <c r="M61" s="149"/>
      <c r="N61" s="172"/>
      <c r="O61" s="149"/>
      <c r="P61" s="172"/>
      <c r="Q61" s="149"/>
      <c r="R61" s="172"/>
      <c r="S61" s="149"/>
      <c r="T61" s="172"/>
      <c r="U61" s="149"/>
      <c r="V61" s="172"/>
      <c r="W61" s="149"/>
      <c r="X61" s="88"/>
    </row>
    <row r="62" spans="1:24" s="89" customFormat="1" ht="12.75" customHeight="1">
      <c r="A62" s="137" t="s">
        <v>58</v>
      </c>
      <c r="B62" s="148">
        <v>0</v>
      </c>
      <c r="C62" s="145">
        <f t="shared" si="0"/>
        <v>0</v>
      </c>
      <c r="D62" s="139">
        <v>0</v>
      </c>
      <c r="E62" s="151">
        <f>(B62)*D62*((1+Assumptions!$C$15)^E$6)</f>
        <v>0</v>
      </c>
      <c r="F62" s="140">
        <v>0</v>
      </c>
      <c r="G62" s="151">
        <f>(B62)*F62*((1+Assumptions!$C$15)^G$6)</f>
        <v>0</v>
      </c>
      <c r="H62" s="139">
        <v>0</v>
      </c>
      <c r="I62" s="151">
        <f>(B62)*H62*((1+Assumptions!$C$15)^I$6)</f>
        <v>0</v>
      </c>
      <c r="J62" s="139">
        <v>0</v>
      </c>
      <c r="K62" s="151">
        <f>(B62)*J62*((1+Assumptions!$C$15)^K$6)</f>
        <v>0</v>
      </c>
      <c r="L62" s="139">
        <v>0</v>
      </c>
      <c r="M62" s="151">
        <f>(B62)*L62*((1+Assumptions!$C$15)^M$6)</f>
        <v>0</v>
      </c>
      <c r="N62" s="139">
        <v>0</v>
      </c>
      <c r="O62" s="151">
        <f>(B62)*N62*((1+Assumptions!$C$15)^O$6)</f>
        <v>0</v>
      </c>
      <c r="P62" s="139">
        <v>0</v>
      </c>
      <c r="Q62" s="151">
        <f>(B62)*P62*((1+Assumptions!$C$15)^Q$6)</f>
        <v>0</v>
      </c>
      <c r="R62" s="139">
        <v>0</v>
      </c>
      <c r="S62" s="151">
        <f>(B62)*R62*((1+Assumptions!$C$15)^S$6)</f>
        <v>0</v>
      </c>
      <c r="T62" s="139">
        <v>0</v>
      </c>
      <c r="U62" s="151">
        <f>(B62)*T62*((1+Assumptions!$C$15)^U$6)</f>
        <v>0</v>
      </c>
      <c r="V62" s="139">
        <v>0</v>
      </c>
      <c r="W62" s="151">
        <f>(B62)*V62*((1+Assumptions!$C$15)^W$6)</f>
        <v>0</v>
      </c>
      <c r="X62" s="88"/>
    </row>
    <row r="63" spans="1:24" s="89" customFormat="1" ht="12.75" customHeight="1">
      <c r="A63" s="137" t="s">
        <v>59</v>
      </c>
      <c r="B63" s="148">
        <v>0</v>
      </c>
      <c r="C63" s="145">
        <f t="shared" si="0"/>
        <v>0</v>
      </c>
      <c r="D63" s="139">
        <v>0</v>
      </c>
      <c r="E63" s="151">
        <f>(B63)*D63*((1+Assumptions!$C$15)^E$6)</f>
        <v>0</v>
      </c>
      <c r="F63" s="140">
        <v>0</v>
      </c>
      <c r="G63" s="151">
        <f>(B63)*F63*((1+Assumptions!$C$15)^G$6)</f>
        <v>0</v>
      </c>
      <c r="H63" s="139">
        <v>0</v>
      </c>
      <c r="I63" s="151">
        <f>(B63)*H63*((1+Assumptions!$C$15)^I$6)</f>
        <v>0</v>
      </c>
      <c r="J63" s="139">
        <v>0</v>
      </c>
      <c r="K63" s="151">
        <f>(B63)*J63*((1+Assumptions!$C$15)^K$6)</f>
        <v>0</v>
      </c>
      <c r="L63" s="139">
        <v>0</v>
      </c>
      <c r="M63" s="151">
        <f>(B63)*L63*((1+Assumptions!$C$15)^M$6)</f>
        <v>0</v>
      </c>
      <c r="N63" s="139">
        <v>0</v>
      </c>
      <c r="O63" s="151">
        <f>(B63)*N63*((1+Assumptions!$C$15)^O$6)</f>
        <v>0</v>
      </c>
      <c r="P63" s="139">
        <v>0</v>
      </c>
      <c r="Q63" s="151">
        <f>(B63)*P63*((1+Assumptions!$C$15)^Q$6)</f>
        <v>0</v>
      </c>
      <c r="R63" s="139">
        <v>0</v>
      </c>
      <c r="S63" s="151">
        <f>(B63)*R63*((1+Assumptions!$C$15)^S$6)</f>
        <v>0</v>
      </c>
      <c r="T63" s="139">
        <v>0</v>
      </c>
      <c r="U63" s="151">
        <f>(B63)*T63*((1+Assumptions!$C$15)^U$6)</f>
        <v>0</v>
      </c>
      <c r="V63" s="139">
        <v>0</v>
      </c>
      <c r="W63" s="151">
        <f>(B63)*V63*((1+Assumptions!$C$15)^W$6)</f>
        <v>0</v>
      </c>
      <c r="X63" s="88"/>
    </row>
    <row r="64" spans="1:24" s="89" customFormat="1" ht="12.75" customHeight="1">
      <c r="A64" s="137" t="s">
        <v>193</v>
      </c>
      <c r="B64" s="148">
        <v>0</v>
      </c>
      <c r="C64" s="145">
        <f t="shared" si="0"/>
        <v>0</v>
      </c>
      <c r="D64" s="144">
        <v>0</v>
      </c>
      <c r="E64" s="151">
        <f>(B64)*D64*((1+Assumptions!$C$15)^E$6)</f>
        <v>0</v>
      </c>
      <c r="F64" s="140">
        <v>0</v>
      </c>
      <c r="G64" s="151">
        <f>(B64)*F64*((1+Assumptions!$C$15)^G$6)</f>
        <v>0</v>
      </c>
      <c r="H64" s="139">
        <v>0</v>
      </c>
      <c r="I64" s="151">
        <f>(B64)*H64*((1+Assumptions!$C$15)^I$6)</f>
        <v>0</v>
      </c>
      <c r="J64" s="139">
        <v>0</v>
      </c>
      <c r="K64" s="151">
        <f>(B64)*J64*((1+Assumptions!$C$15)^K$6)</f>
        <v>0</v>
      </c>
      <c r="L64" s="139">
        <v>0</v>
      </c>
      <c r="M64" s="151">
        <f>(B64)*L64*((1+Assumptions!$C$15)^M$6)</f>
        <v>0</v>
      </c>
      <c r="N64" s="139">
        <v>0</v>
      </c>
      <c r="O64" s="151">
        <f>(B64)*N64*((1+Assumptions!$C$15)^O$6)</f>
        <v>0</v>
      </c>
      <c r="P64" s="139">
        <v>0</v>
      </c>
      <c r="Q64" s="151">
        <f>(B64)*P64*((1+Assumptions!$C$15)^Q$6)</f>
        <v>0</v>
      </c>
      <c r="R64" s="139">
        <v>0</v>
      </c>
      <c r="S64" s="151">
        <f>(B64)*R64*((1+Assumptions!$C$15)^S$6)</f>
        <v>0</v>
      </c>
      <c r="T64" s="139">
        <v>0</v>
      </c>
      <c r="U64" s="151">
        <f>(B64)*T64*((1+Assumptions!$C$15)^U$6)</f>
        <v>0</v>
      </c>
      <c r="V64" s="139">
        <v>0</v>
      </c>
      <c r="W64" s="151">
        <f>(B64)*V64*((1+Assumptions!$C$15)^W$6)</f>
        <v>0</v>
      </c>
      <c r="X64" s="88"/>
    </row>
    <row r="65" spans="1:24" s="110" customFormat="1" ht="12.75" customHeight="1">
      <c r="A65" s="163" t="s">
        <v>49</v>
      </c>
      <c r="B65" s="164"/>
      <c r="C65" s="145">
        <f>D65+F65+H65+J65+L65+N65+P65+R65+T65+V65</f>
        <v>0</v>
      </c>
      <c r="D65" s="146">
        <f aca="true" t="shared" si="2" ref="D65:W65">SUM(D62:D64)</f>
        <v>0</v>
      </c>
      <c r="E65" s="165">
        <f t="shared" si="2"/>
        <v>0</v>
      </c>
      <c r="F65" s="146">
        <f t="shared" si="2"/>
        <v>0</v>
      </c>
      <c r="G65" s="165">
        <f t="shared" si="2"/>
        <v>0</v>
      </c>
      <c r="H65" s="146">
        <f t="shared" si="2"/>
        <v>0</v>
      </c>
      <c r="I65" s="165">
        <f t="shared" si="2"/>
        <v>0</v>
      </c>
      <c r="J65" s="146">
        <f t="shared" si="2"/>
        <v>0</v>
      </c>
      <c r="K65" s="165">
        <f t="shared" si="2"/>
        <v>0</v>
      </c>
      <c r="L65" s="146">
        <f t="shared" si="2"/>
        <v>0</v>
      </c>
      <c r="M65" s="165">
        <f t="shared" si="2"/>
        <v>0</v>
      </c>
      <c r="N65" s="146">
        <f t="shared" si="2"/>
        <v>0</v>
      </c>
      <c r="O65" s="165">
        <f t="shared" si="2"/>
        <v>0</v>
      </c>
      <c r="P65" s="146">
        <f t="shared" si="2"/>
        <v>0</v>
      </c>
      <c r="Q65" s="165">
        <f t="shared" si="2"/>
        <v>0</v>
      </c>
      <c r="R65" s="146">
        <f t="shared" si="2"/>
        <v>0</v>
      </c>
      <c r="S65" s="165">
        <f t="shared" si="2"/>
        <v>0</v>
      </c>
      <c r="T65" s="146">
        <f t="shared" si="2"/>
        <v>0</v>
      </c>
      <c r="U65" s="165">
        <f t="shared" si="2"/>
        <v>0</v>
      </c>
      <c r="V65" s="146">
        <f t="shared" si="2"/>
        <v>0</v>
      </c>
      <c r="W65" s="165">
        <f t="shared" si="2"/>
        <v>0</v>
      </c>
      <c r="X65" s="167"/>
    </row>
    <row r="66" spans="1:24" s="89" customFormat="1" ht="12.75" customHeight="1">
      <c r="A66" s="142" t="s">
        <v>95</v>
      </c>
      <c r="B66" s="143"/>
      <c r="C66" s="143"/>
      <c r="D66" s="172"/>
      <c r="E66" s="149"/>
      <c r="F66" s="172"/>
      <c r="G66" s="149"/>
      <c r="H66" s="172"/>
      <c r="I66" s="149"/>
      <c r="J66" s="172"/>
      <c r="K66" s="149"/>
      <c r="L66" s="172"/>
      <c r="M66" s="149"/>
      <c r="N66" s="172"/>
      <c r="O66" s="149"/>
      <c r="P66" s="172"/>
      <c r="Q66" s="149"/>
      <c r="R66" s="172"/>
      <c r="S66" s="149"/>
      <c r="T66" s="172"/>
      <c r="U66" s="149"/>
      <c r="V66" s="175"/>
      <c r="W66" s="149"/>
      <c r="X66" s="88"/>
    </row>
    <row r="67" spans="1:24" s="89" customFormat="1" ht="12.75" customHeight="1">
      <c r="A67" s="137" t="s">
        <v>200</v>
      </c>
      <c r="B67" s="160">
        <v>0</v>
      </c>
      <c r="C67" s="145">
        <f>D67+F67+H67+J67+L67+N67+P67+R67+T67+V67</f>
        <v>0</v>
      </c>
      <c r="D67" s="139">
        <v>0</v>
      </c>
      <c r="E67" s="151">
        <f>(B67)*D67*((1+Assumptions!$C$15)^E$6)</f>
        <v>0</v>
      </c>
      <c r="F67" s="139">
        <v>0</v>
      </c>
      <c r="G67" s="151">
        <f>(B67)*F67*((1+Assumptions!$C$15)^G$6)</f>
        <v>0</v>
      </c>
      <c r="H67" s="139">
        <v>0</v>
      </c>
      <c r="I67" s="151">
        <f>(B67)*H67*((1+Assumptions!$C$15)^I$6)</f>
        <v>0</v>
      </c>
      <c r="J67" s="139">
        <v>0</v>
      </c>
      <c r="K67" s="151">
        <f>(B67)*J67*((1+Assumptions!$C$15)^K$6)</f>
        <v>0</v>
      </c>
      <c r="L67" s="139">
        <v>0</v>
      </c>
      <c r="M67" s="151">
        <f>(B67)*L67*((1+Assumptions!$C$15)^M$6)</f>
        <v>0</v>
      </c>
      <c r="N67" s="139">
        <v>0</v>
      </c>
      <c r="O67" s="151">
        <f>(B67)*N67*((1+Assumptions!$C$15)^O$6)</f>
        <v>0</v>
      </c>
      <c r="P67" s="139">
        <v>0</v>
      </c>
      <c r="Q67" s="151">
        <f>(B67)*P67*((1+Assumptions!$C$15)^Q$6)</f>
        <v>0</v>
      </c>
      <c r="R67" s="139">
        <v>0</v>
      </c>
      <c r="S67" s="151">
        <f>(B67)*R67*((1+Assumptions!$C$15)^S$6)</f>
        <v>0</v>
      </c>
      <c r="T67" s="139">
        <v>0</v>
      </c>
      <c r="U67" s="151">
        <f>(B67)*T67*((1+Assumptions!$C$15)^U$6)</f>
        <v>0</v>
      </c>
      <c r="V67" s="139">
        <v>0</v>
      </c>
      <c r="W67" s="151">
        <f>(B67)*V67*((1+Assumptions!$C$15)^W$6)</f>
        <v>0</v>
      </c>
      <c r="X67" s="88"/>
    </row>
    <row r="68" spans="1:24" s="89" customFormat="1" ht="12.75" customHeight="1">
      <c r="A68" s="137" t="s">
        <v>201</v>
      </c>
      <c r="B68" s="160">
        <v>0</v>
      </c>
      <c r="C68" s="145">
        <f>D68+F68+H68+J68+L68+N68+P68+R68+T68+V68</f>
        <v>0</v>
      </c>
      <c r="D68" s="139">
        <v>0</v>
      </c>
      <c r="E68" s="151">
        <f>(B68)*D68*((1+Assumptions!$C$15)^E$6)</f>
        <v>0</v>
      </c>
      <c r="F68" s="139">
        <v>0</v>
      </c>
      <c r="G68" s="151">
        <f>(B68)*F68*((1+Assumptions!$C$15)^G$6)</f>
        <v>0</v>
      </c>
      <c r="H68" s="139">
        <v>0</v>
      </c>
      <c r="I68" s="151">
        <f>(B68)*H68*((1+Assumptions!$C$15)^I$6)</f>
        <v>0</v>
      </c>
      <c r="J68" s="139">
        <v>0</v>
      </c>
      <c r="K68" s="151">
        <f>(B68)*J68*((1+Assumptions!$C$15)^K$6)</f>
        <v>0</v>
      </c>
      <c r="L68" s="139">
        <v>0</v>
      </c>
      <c r="M68" s="151">
        <f>(B68)*L68*((1+Assumptions!$C$15)^M$6)</f>
        <v>0</v>
      </c>
      <c r="N68" s="139">
        <v>0</v>
      </c>
      <c r="O68" s="151">
        <f>(B68)*N68*((1+Assumptions!$C$15)^O$6)</f>
        <v>0</v>
      </c>
      <c r="P68" s="139">
        <v>0</v>
      </c>
      <c r="Q68" s="151">
        <f>(B68)*P68*((1+Assumptions!$C$15)^Q$6)</f>
        <v>0</v>
      </c>
      <c r="R68" s="139">
        <v>0</v>
      </c>
      <c r="S68" s="151">
        <f>(B68)*R68*((1+Assumptions!$C$15)^S$6)</f>
        <v>0</v>
      </c>
      <c r="T68" s="139">
        <v>0</v>
      </c>
      <c r="U68" s="151">
        <f>(B68)*T68*((1+Assumptions!$C$15)^U$6)</f>
        <v>0</v>
      </c>
      <c r="V68" s="139">
        <v>0</v>
      </c>
      <c r="W68" s="151">
        <f>(B68)*V68*((1+Assumptions!$C$15)^W$6)</f>
        <v>0</v>
      </c>
      <c r="X68" s="88"/>
    </row>
    <row r="69" spans="1:24" s="89" customFormat="1" ht="12.75" customHeight="1">
      <c r="A69" s="137" t="s">
        <v>202</v>
      </c>
      <c r="B69" s="160">
        <v>0</v>
      </c>
      <c r="C69" s="145">
        <f>D69+F69+H69+J69+L69+N69+P69+R69+T69+V69</f>
        <v>0</v>
      </c>
      <c r="D69" s="139">
        <v>0</v>
      </c>
      <c r="E69" s="151">
        <f>(B69)*D69*((1+Assumptions!$C$15)^E$6)</f>
        <v>0</v>
      </c>
      <c r="F69" s="139">
        <v>0</v>
      </c>
      <c r="G69" s="151">
        <f>(B69)*F69*((1+Assumptions!$C$15)^G$6)</f>
        <v>0</v>
      </c>
      <c r="H69" s="139">
        <v>0</v>
      </c>
      <c r="I69" s="151">
        <f>(B69)*H69*((1+Assumptions!$C$15)^I$6)</f>
        <v>0</v>
      </c>
      <c r="J69" s="139">
        <v>0</v>
      </c>
      <c r="K69" s="151">
        <f>(B69)*J69*((1+Assumptions!$C$15)^K$6)</f>
        <v>0</v>
      </c>
      <c r="L69" s="139">
        <v>0</v>
      </c>
      <c r="M69" s="151">
        <f>(B69)*L69*((1+Assumptions!$C$15)^M$6)</f>
        <v>0</v>
      </c>
      <c r="N69" s="139">
        <v>0</v>
      </c>
      <c r="O69" s="151">
        <f>(B69)*N69*((1+Assumptions!$C$15)^O$6)</f>
        <v>0</v>
      </c>
      <c r="P69" s="139">
        <v>0</v>
      </c>
      <c r="Q69" s="151">
        <f>(B69)*P69*((1+Assumptions!$C$15)^Q$6)</f>
        <v>0</v>
      </c>
      <c r="R69" s="139">
        <v>0</v>
      </c>
      <c r="S69" s="151">
        <f>(B69)*R69*((1+Assumptions!$C$15)^S$6)</f>
        <v>0</v>
      </c>
      <c r="T69" s="139">
        <v>0</v>
      </c>
      <c r="U69" s="151">
        <f>(B69)*T69*((1+Assumptions!$C$15)^U$6)</f>
        <v>0</v>
      </c>
      <c r="V69" s="139">
        <v>0</v>
      </c>
      <c r="W69" s="151">
        <f>(B69)*V69*((1+Assumptions!$C$15)^W$6)</f>
        <v>0</v>
      </c>
      <c r="X69" s="88"/>
    </row>
    <row r="70" spans="1:24" s="89" customFormat="1" ht="12.75" customHeight="1">
      <c r="A70" s="137" t="s">
        <v>203</v>
      </c>
      <c r="B70" s="160">
        <v>0</v>
      </c>
      <c r="C70" s="145">
        <f>D70+F70+H70+J70+L70+N70+P70+R70+T70+V70</f>
        <v>0</v>
      </c>
      <c r="D70" s="139">
        <v>0</v>
      </c>
      <c r="E70" s="151">
        <f>(B70)*D70*((1+Assumptions!$C$15)^E$6)</f>
        <v>0</v>
      </c>
      <c r="F70" s="139">
        <v>0</v>
      </c>
      <c r="G70" s="151">
        <f>(B70)*F70*((1+Assumptions!$C$15)^G$6)</f>
        <v>0</v>
      </c>
      <c r="H70" s="139">
        <v>0</v>
      </c>
      <c r="I70" s="151">
        <f>(B70)*H70*((1+Assumptions!$C$15)^I$6)</f>
        <v>0</v>
      </c>
      <c r="J70" s="139">
        <v>0</v>
      </c>
      <c r="K70" s="151">
        <f>(B70)*J70*((1+Assumptions!$C$15)^K$6)</f>
        <v>0</v>
      </c>
      <c r="L70" s="139">
        <v>0</v>
      </c>
      <c r="M70" s="151">
        <f>(B70)*L70*((1+Assumptions!$C$15)^M$6)</f>
        <v>0</v>
      </c>
      <c r="N70" s="139">
        <v>0</v>
      </c>
      <c r="O70" s="151">
        <f>(B70)*N70*((1+Assumptions!$C$15)^O$6)</f>
        <v>0</v>
      </c>
      <c r="P70" s="139">
        <v>0</v>
      </c>
      <c r="Q70" s="151">
        <f>(B70)*P70*((1+Assumptions!$C$15)^Q$6)</f>
        <v>0</v>
      </c>
      <c r="R70" s="139">
        <v>0</v>
      </c>
      <c r="S70" s="151">
        <f>(B70)*R70*((1+Assumptions!$C$15)^S$6)</f>
        <v>0</v>
      </c>
      <c r="T70" s="139">
        <v>0</v>
      </c>
      <c r="U70" s="151">
        <f>(B70)*T70*((1+Assumptions!$C$15)^U$6)</f>
        <v>0</v>
      </c>
      <c r="V70" s="139">
        <v>0</v>
      </c>
      <c r="W70" s="151">
        <f>(B70)*V70*((1+Assumptions!$C$15)^W$6)</f>
        <v>0</v>
      </c>
      <c r="X70" s="88"/>
    </row>
    <row r="71" spans="1:24" s="110" customFormat="1" ht="12.75" customHeight="1">
      <c r="A71" s="163" t="s">
        <v>49</v>
      </c>
      <c r="B71" s="176"/>
      <c r="C71" s="145">
        <f>D71+F71+H71+J71+L71+N71+P71+R71+T71+V71</f>
        <v>0</v>
      </c>
      <c r="D71" s="146">
        <f aca="true" t="shared" si="3" ref="D71:W71">SUM(D67:D70)</f>
        <v>0</v>
      </c>
      <c r="E71" s="165">
        <f t="shared" si="3"/>
        <v>0</v>
      </c>
      <c r="F71" s="146">
        <f t="shared" si="3"/>
        <v>0</v>
      </c>
      <c r="G71" s="165">
        <f t="shared" si="3"/>
        <v>0</v>
      </c>
      <c r="H71" s="146">
        <f t="shared" si="3"/>
        <v>0</v>
      </c>
      <c r="I71" s="165">
        <f t="shared" si="3"/>
        <v>0</v>
      </c>
      <c r="J71" s="146">
        <f t="shared" si="3"/>
        <v>0</v>
      </c>
      <c r="K71" s="165">
        <f t="shared" si="3"/>
        <v>0</v>
      </c>
      <c r="L71" s="146">
        <f t="shared" si="3"/>
        <v>0</v>
      </c>
      <c r="M71" s="165">
        <f t="shared" si="3"/>
        <v>0</v>
      </c>
      <c r="N71" s="146">
        <f t="shared" si="3"/>
        <v>0</v>
      </c>
      <c r="O71" s="165">
        <f t="shared" si="3"/>
        <v>0</v>
      </c>
      <c r="P71" s="146">
        <f t="shared" si="3"/>
        <v>0</v>
      </c>
      <c r="Q71" s="165">
        <f t="shared" si="3"/>
        <v>0</v>
      </c>
      <c r="R71" s="146">
        <f t="shared" si="3"/>
        <v>0</v>
      </c>
      <c r="S71" s="165">
        <f t="shared" si="3"/>
        <v>0</v>
      </c>
      <c r="T71" s="146">
        <f t="shared" si="3"/>
        <v>0</v>
      </c>
      <c r="U71" s="165">
        <f t="shared" si="3"/>
        <v>0</v>
      </c>
      <c r="V71" s="146">
        <f t="shared" si="3"/>
        <v>0</v>
      </c>
      <c r="W71" s="165">
        <f t="shared" si="3"/>
        <v>0</v>
      </c>
      <c r="X71" s="167"/>
    </row>
    <row r="72" spans="1:24" s="110" customFormat="1" ht="12.75" customHeight="1">
      <c r="A72" s="212"/>
      <c r="B72" s="213"/>
      <c r="C72" s="166"/>
      <c r="D72" s="214"/>
      <c r="E72" s="215"/>
      <c r="F72" s="214"/>
      <c r="G72" s="215"/>
      <c r="H72" s="214"/>
      <c r="I72" s="215"/>
      <c r="J72" s="214"/>
      <c r="K72" s="215"/>
      <c r="L72" s="214"/>
      <c r="M72" s="215"/>
      <c r="N72" s="214"/>
      <c r="O72" s="215"/>
      <c r="P72" s="214"/>
      <c r="Q72" s="215"/>
      <c r="R72" s="214"/>
      <c r="S72" s="215"/>
      <c r="T72" s="214"/>
      <c r="U72" s="215"/>
      <c r="V72" s="214"/>
      <c r="W72" s="215"/>
      <c r="X72" s="167"/>
    </row>
    <row r="73" spans="1:24" s="259" customFormat="1" ht="12.75" customHeight="1">
      <c r="A73" s="474" t="s">
        <v>92</v>
      </c>
      <c r="B73" s="475"/>
      <c r="C73" s="475"/>
      <c r="D73" s="475"/>
      <c r="E73" s="475"/>
      <c r="F73" s="475"/>
      <c r="G73" s="475"/>
      <c r="H73" s="475"/>
      <c r="I73" s="475"/>
      <c r="J73" s="475"/>
      <c r="K73" s="475"/>
      <c r="L73" s="475"/>
      <c r="M73" s="475"/>
      <c r="N73" s="475"/>
      <c r="O73" s="475"/>
      <c r="P73" s="475"/>
      <c r="Q73" s="475"/>
      <c r="R73" s="475"/>
      <c r="S73" s="475"/>
      <c r="T73" s="475"/>
      <c r="U73" s="475"/>
      <c r="V73" s="476"/>
      <c r="W73" s="266"/>
      <c r="X73" s="258"/>
    </row>
    <row r="74" spans="1:24" s="89" customFormat="1" ht="12.75" customHeight="1">
      <c r="A74" s="159" t="s">
        <v>53</v>
      </c>
      <c r="B74" s="160">
        <v>0</v>
      </c>
      <c r="C74" s="145">
        <f t="shared" si="0"/>
        <v>0</v>
      </c>
      <c r="D74" s="139">
        <v>0</v>
      </c>
      <c r="E74" s="151">
        <f>(B74)*D74*((1+Assumptions!$C$15)^E$6)</f>
        <v>0</v>
      </c>
      <c r="F74" s="139">
        <v>0</v>
      </c>
      <c r="G74" s="151">
        <f>(B74)*F74*((1+Assumptions!$C$15)^G$6)</f>
        <v>0</v>
      </c>
      <c r="H74" s="139">
        <v>0</v>
      </c>
      <c r="I74" s="151">
        <f>(B74)*H74*((1+Assumptions!$C$15)^I$6)</f>
        <v>0</v>
      </c>
      <c r="J74" s="139">
        <v>0</v>
      </c>
      <c r="K74" s="151">
        <f>(B74)*J74*((1+Assumptions!$C$15)^K$6)</f>
        <v>0</v>
      </c>
      <c r="L74" s="139">
        <v>0</v>
      </c>
      <c r="M74" s="151">
        <f>(B74)*L74*((1+Assumptions!$C$15)^M$6)</f>
        <v>0</v>
      </c>
      <c r="N74" s="139">
        <v>0</v>
      </c>
      <c r="O74" s="151">
        <f>(B74)*N74*((1+Assumptions!$C$15)^O$6)</f>
        <v>0</v>
      </c>
      <c r="P74" s="139">
        <v>0</v>
      </c>
      <c r="Q74" s="151">
        <f>(B74)*P74*((1+Assumptions!$C$15)^Q$6)</f>
        <v>0</v>
      </c>
      <c r="R74" s="139">
        <v>0</v>
      </c>
      <c r="S74" s="151">
        <f>(B74)*R74*((1+Assumptions!$C$15)^S$6)</f>
        <v>0</v>
      </c>
      <c r="T74" s="139">
        <v>0</v>
      </c>
      <c r="U74" s="151">
        <f>(B74)*T74*((1+Assumptions!$C$15)^U$6)</f>
        <v>0</v>
      </c>
      <c r="V74" s="139">
        <v>0</v>
      </c>
      <c r="W74" s="151">
        <f>(B74)*V74*((1+Assumptions!$C$15)^W$6)</f>
        <v>0</v>
      </c>
      <c r="X74" s="88"/>
    </row>
    <row r="75" spans="1:24" s="89" customFormat="1" ht="12.75" customHeight="1">
      <c r="A75" s="159" t="s">
        <v>54</v>
      </c>
      <c r="B75" s="160">
        <v>0</v>
      </c>
      <c r="C75" s="145">
        <f t="shared" si="0"/>
        <v>0</v>
      </c>
      <c r="D75" s="139">
        <v>0</v>
      </c>
      <c r="E75" s="151">
        <f>(B75)*D75*((1+Assumptions!$C$15)^E$6)</f>
        <v>0</v>
      </c>
      <c r="F75" s="139">
        <v>0</v>
      </c>
      <c r="G75" s="151">
        <f>(B75)*F75*((1+Assumptions!$C$15)^G$6)</f>
        <v>0</v>
      </c>
      <c r="H75" s="139">
        <v>0</v>
      </c>
      <c r="I75" s="151">
        <f>(B75)*H75*((1+Assumptions!$C$15)^I$6)</f>
        <v>0</v>
      </c>
      <c r="J75" s="139">
        <v>0</v>
      </c>
      <c r="K75" s="151">
        <f>(B75)*J75*((1+Assumptions!$C$15)^K$6)</f>
        <v>0</v>
      </c>
      <c r="L75" s="139">
        <v>0</v>
      </c>
      <c r="M75" s="151">
        <f>(B75)*L75*((1+Assumptions!$C$15)^M$6)</f>
        <v>0</v>
      </c>
      <c r="N75" s="139">
        <v>0</v>
      </c>
      <c r="O75" s="151">
        <f>(B75)*N75*((1+Assumptions!$C$15)^O$6)</f>
        <v>0</v>
      </c>
      <c r="P75" s="139">
        <v>0</v>
      </c>
      <c r="Q75" s="151">
        <f>(B75)*P75*((1+Assumptions!$C$15)^Q$6)</f>
        <v>0</v>
      </c>
      <c r="R75" s="139">
        <v>0</v>
      </c>
      <c r="S75" s="151">
        <f>(B75)*R75*((1+Assumptions!$C$15)^S$6)</f>
        <v>0</v>
      </c>
      <c r="T75" s="139">
        <v>0</v>
      </c>
      <c r="U75" s="151">
        <f>(B75)*T75*((1+Assumptions!$C$15)^U$6)</f>
        <v>0</v>
      </c>
      <c r="V75" s="139">
        <v>0</v>
      </c>
      <c r="W75" s="151">
        <f>(B75)*V75*((1+Assumptions!$C$15)^W$6)</f>
        <v>0</v>
      </c>
      <c r="X75" s="88"/>
    </row>
    <row r="76" spans="1:24" s="89" customFormat="1" ht="12.75" customHeight="1">
      <c r="A76" s="159" t="s">
        <v>71</v>
      </c>
      <c r="B76" s="160">
        <v>0</v>
      </c>
      <c r="C76" s="145">
        <f t="shared" si="0"/>
        <v>0</v>
      </c>
      <c r="D76" s="139">
        <v>0</v>
      </c>
      <c r="E76" s="151">
        <f>(B76)*D76*((1+Assumptions!$C$15)^E$6)</f>
        <v>0</v>
      </c>
      <c r="F76" s="139">
        <v>0</v>
      </c>
      <c r="G76" s="151">
        <f>(B76)*F76*((1+Assumptions!$C$15)^G$6)</f>
        <v>0</v>
      </c>
      <c r="H76" s="139">
        <v>0</v>
      </c>
      <c r="I76" s="151">
        <f>(B76)*H76*((1+Assumptions!$C$15)^I$6)</f>
        <v>0</v>
      </c>
      <c r="J76" s="139">
        <v>0</v>
      </c>
      <c r="K76" s="151">
        <f>(B76)*J76*((1+Assumptions!$C$15)^K$6)</f>
        <v>0</v>
      </c>
      <c r="L76" s="139">
        <v>0</v>
      </c>
      <c r="M76" s="151">
        <f>(B76)*L76*((1+Assumptions!$C$15)^M$6)</f>
        <v>0</v>
      </c>
      <c r="N76" s="139">
        <v>0</v>
      </c>
      <c r="O76" s="151">
        <f>(B76)*N76*((1+Assumptions!$C$15)^O$6)</f>
        <v>0</v>
      </c>
      <c r="P76" s="139">
        <v>0</v>
      </c>
      <c r="Q76" s="151">
        <f>(B76)*P76*((1+Assumptions!$C$15)^Q$6)</f>
        <v>0</v>
      </c>
      <c r="R76" s="139">
        <v>0</v>
      </c>
      <c r="S76" s="151">
        <f>(B76)*R76*((1+Assumptions!$C$15)^S$6)</f>
        <v>0</v>
      </c>
      <c r="T76" s="139">
        <v>0</v>
      </c>
      <c r="U76" s="151">
        <f>(B76)*T76*((1+Assumptions!$C$15)^U$6)</f>
        <v>0</v>
      </c>
      <c r="V76" s="139">
        <v>0</v>
      </c>
      <c r="W76" s="151">
        <f>(B76)*V76*((1+Assumptions!$C$15)^W$6)</f>
        <v>0</v>
      </c>
      <c r="X76" s="88"/>
    </row>
    <row r="77" spans="1:24" s="89" customFormat="1" ht="12.75" customHeight="1">
      <c r="A77" s="159" t="s">
        <v>55</v>
      </c>
      <c r="B77" s="160">
        <v>0</v>
      </c>
      <c r="C77" s="145">
        <f t="shared" si="0"/>
        <v>0</v>
      </c>
      <c r="D77" s="139">
        <v>0</v>
      </c>
      <c r="E77" s="151">
        <f>(B77)*D77*((1+Assumptions!$C$15)^E$6)</f>
        <v>0</v>
      </c>
      <c r="F77" s="139">
        <v>0</v>
      </c>
      <c r="G77" s="151">
        <f>(B77)*F77*((1+Assumptions!$C$15)^G$6)</f>
        <v>0</v>
      </c>
      <c r="H77" s="139">
        <v>0</v>
      </c>
      <c r="I77" s="151">
        <f>(B77)*H77*((1+Assumptions!$C$15)^I$6)</f>
        <v>0</v>
      </c>
      <c r="J77" s="139">
        <v>0</v>
      </c>
      <c r="K77" s="151">
        <f>(B77)*J77*((1+Assumptions!$C$15)^K$6)</f>
        <v>0</v>
      </c>
      <c r="L77" s="139">
        <v>0</v>
      </c>
      <c r="M77" s="151">
        <f>(B77)*L77*((1+Assumptions!$C$15)^M$6)</f>
        <v>0</v>
      </c>
      <c r="N77" s="139">
        <v>0</v>
      </c>
      <c r="O77" s="151">
        <f>(B77)*N77*((1+Assumptions!$C$15)^O$6)</f>
        <v>0</v>
      </c>
      <c r="P77" s="139">
        <v>0</v>
      </c>
      <c r="Q77" s="151">
        <f>(B77)*P77*((1+Assumptions!$C$15)^Q$6)</f>
        <v>0</v>
      </c>
      <c r="R77" s="139">
        <v>0</v>
      </c>
      <c r="S77" s="151">
        <f>(B77)*R77*((1+Assumptions!$C$15)^S$6)</f>
        <v>0</v>
      </c>
      <c r="T77" s="139">
        <v>0</v>
      </c>
      <c r="U77" s="151">
        <f>(B77)*T77*((1+Assumptions!$C$15)^U$6)</f>
        <v>0</v>
      </c>
      <c r="V77" s="139">
        <v>0</v>
      </c>
      <c r="W77" s="151">
        <f>(B77)*V77*((1+Assumptions!$C$15)^W$6)</f>
        <v>0</v>
      </c>
      <c r="X77" s="88"/>
    </row>
    <row r="78" spans="1:24" s="89" customFormat="1" ht="12.75" customHeight="1">
      <c r="A78" s="159" t="s">
        <v>56</v>
      </c>
      <c r="B78" s="160">
        <v>0</v>
      </c>
      <c r="C78" s="145">
        <f t="shared" si="0"/>
        <v>0</v>
      </c>
      <c r="D78" s="139">
        <v>0</v>
      </c>
      <c r="E78" s="151">
        <f>(B78)*D78*((1+Assumptions!$C$15)^E$6)</f>
        <v>0</v>
      </c>
      <c r="F78" s="139">
        <v>0</v>
      </c>
      <c r="G78" s="151">
        <f>(B78)*F78*((1+Assumptions!$C$15)^G$6)</f>
        <v>0</v>
      </c>
      <c r="H78" s="139">
        <v>0</v>
      </c>
      <c r="I78" s="151">
        <f>(B78)*H78*((1+Assumptions!$C$15)^I$6)</f>
        <v>0</v>
      </c>
      <c r="J78" s="139">
        <v>0</v>
      </c>
      <c r="K78" s="151">
        <f>(B78)*J78*((1+Assumptions!$C$15)^K$6)</f>
        <v>0</v>
      </c>
      <c r="L78" s="139">
        <v>0</v>
      </c>
      <c r="M78" s="151">
        <f>(B78)*L78*((1+Assumptions!$C$15)^M$6)</f>
        <v>0</v>
      </c>
      <c r="N78" s="139">
        <v>0</v>
      </c>
      <c r="O78" s="151">
        <f>(B78)*N78*((1+Assumptions!$C$15)^O$6)</f>
        <v>0</v>
      </c>
      <c r="P78" s="139">
        <v>0</v>
      </c>
      <c r="Q78" s="151">
        <f>(B78)*P78*((1+Assumptions!$C$15)^Q$6)</f>
        <v>0</v>
      </c>
      <c r="R78" s="139">
        <v>0</v>
      </c>
      <c r="S78" s="151">
        <f>(B78)*R78*((1+Assumptions!$C$15)^S$6)</f>
        <v>0</v>
      </c>
      <c r="T78" s="139">
        <v>0</v>
      </c>
      <c r="U78" s="151">
        <f>(B78)*T78*((1+Assumptions!$C$15)^U$6)</f>
        <v>0</v>
      </c>
      <c r="V78" s="139">
        <v>0</v>
      </c>
      <c r="W78" s="151">
        <f>(B78)*V78*((1+Assumptions!$C$15)^W$6)</f>
        <v>0</v>
      </c>
      <c r="X78" s="88"/>
    </row>
    <row r="79" spans="1:24" s="89" customFormat="1" ht="12.75" customHeight="1">
      <c r="A79" s="159" t="s">
        <v>96</v>
      </c>
      <c r="B79" s="160">
        <v>0</v>
      </c>
      <c r="C79" s="145">
        <f t="shared" si="0"/>
        <v>0</v>
      </c>
      <c r="D79" s="139">
        <v>0</v>
      </c>
      <c r="E79" s="151">
        <f>(B79)*D79*((1+Assumptions!$C$15)^E$6)</f>
        <v>0</v>
      </c>
      <c r="F79" s="139">
        <v>0</v>
      </c>
      <c r="G79" s="151">
        <f>(B79)*F79*((1+Assumptions!$C$15)^G$6)</f>
        <v>0</v>
      </c>
      <c r="H79" s="139">
        <v>0</v>
      </c>
      <c r="I79" s="151">
        <f>(B79)*H79*((1+Assumptions!$C$15)^I$6)</f>
        <v>0</v>
      </c>
      <c r="J79" s="139">
        <v>0</v>
      </c>
      <c r="K79" s="151">
        <f>(B79)*J79*((1+Assumptions!$C$15)^K$6)</f>
        <v>0</v>
      </c>
      <c r="L79" s="139">
        <v>0</v>
      </c>
      <c r="M79" s="151">
        <f>(B79)*L79*((1+Assumptions!$C$15)^M$6)</f>
        <v>0</v>
      </c>
      <c r="N79" s="139">
        <v>0</v>
      </c>
      <c r="O79" s="151">
        <f>(B79)*N79*((1+Assumptions!$C$15)^O$6)</f>
        <v>0</v>
      </c>
      <c r="P79" s="139">
        <v>0</v>
      </c>
      <c r="Q79" s="151">
        <f>(B79)*P79*((1+Assumptions!$C$15)^Q$6)</f>
        <v>0</v>
      </c>
      <c r="R79" s="139">
        <v>0</v>
      </c>
      <c r="S79" s="151">
        <f>(B79)*R79*((1+Assumptions!$C$15)^S$6)</f>
        <v>0</v>
      </c>
      <c r="T79" s="139">
        <v>0</v>
      </c>
      <c r="U79" s="151">
        <f>(B79)*T79*((1+Assumptions!$C$15)^U$6)</f>
        <v>0</v>
      </c>
      <c r="V79" s="139">
        <v>0</v>
      </c>
      <c r="W79" s="151">
        <f>(B79)*V79*((1+Assumptions!$C$15)^W$6)</f>
        <v>0</v>
      </c>
      <c r="X79" s="88"/>
    </row>
    <row r="80" spans="1:24" s="89" customFormat="1" ht="12.75" customHeight="1">
      <c r="A80" s="159" t="s">
        <v>92</v>
      </c>
      <c r="B80" s="160">
        <v>0</v>
      </c>
      <c r="C80" s="145">
        <f t="shared" si="0"/>
        <v>0</v>
      </c>
      <c r="D80" s="139">
        <v>0</v>
      </c>
      <c r="E80" s="151">
        <f>(B80)*D80*((1+Assumptions!$C$15)^E$6)</f>
        <v>0</v>
      </c>
      <c r="F80" s="139">
        <v>0</v>
      </c>
      <c r="G80" s="151">
        <f>(B80)*F80*((1+Assumptions!$C$15)^G$6)</f>
        <v>0</v>
      </c>
      <c r="H80" s="139">
        <v>0</v>
      </c>
      <c r="I80" s="151">
        <f>(B80)*H80*((1+Assumptions!$C$15)^I$6)</f>
        <v>0</v>
      </c>
      <c r="J80" s="139">
        <v>0</v>
      </c>
      <c r="K80" s="151">
        <f>(B80)*J80*((1+Assumptions!$C$15)^K$6)</f>
        <v>0</v>
      </c>
      <c r="L80" s="139">
        <v>0</v>
      </c>
      <c r="M80" s="151">
        <f>(B80)*L80*((1+Assumptions!$C$15)^M$6)</f>
        <v>0</v>
      </c>
      <c r="N80" s="139">
        <v>0</v>
      </c>
      <c r="O80" s="151">
        <f>(B80)*N80*((1+Assumptions!$C$15)^O$6)</f>
        <v>0</v>
      </c>
      <c r="P80" s="139">
        <v>0</v>
      </c>
      <c r="Q80" s="151">
        <f>(B80)*P80*((1+Assumptions!$C$15)^Q$6)</f>
        <v>0</v>
      </c>
      <c r="R80" s="139">
        <v>0</v>
      </c>
      <c r="S80" s="151">
        <f>(B80)*R80*((1+Assumptions!$C$15)^S$6)</f>
        <v>0</v>
      </c>
      <c r="T80" s="139">
        <v>0</v>
      </c>
      <c r="U80" s="151">
        <f>(B80)*T80*((1+Assumptions!$C$15)^U$6)</f>
        <v>0</v>
      </c>
      <c r="V80" s="139">
        <v>0</v>
      </c>
      <c r="W80" s="151">
        <f>(B80)*V80*((1+Assumptions!$C$15)^W$6)</f>
        <v>0</v>
      </c>
      <c r="X80" s="88"/>
    </row>
    <row r="81" spans="1:24" s="89" customFormat="1" ht="12.75" customHeight="1">
      <c r="A81" s="137" t="s">
        <v>236</v>
      </c>
      <c r="B81" s="160">
        <v>0</v>
      </c>
      <c r="C81" s="145">
        <f t="shared" si="0"/>
        <v>0</v>
      </c>
      <c r="D81" s="139">
        <v>0</v>
      </c>
      <c r="E81" s="151">
        <f>(B81)*D81*((1+Assumptions!$C$15)^E$6)</f>
        <v>0</v>
      </c>
      <c r="F81" s="139">
        <v>0</v>
      </c>
      <c r="G81" s="151">
        <f>(B81)*F81*((1+Assumptions!$C$15)^G$6)</f>
        <v>0</v>
      </c>
      <c r="H81" s="139">
        <v>0</v>
      </c>
      <c r="I81" s="151">
        <f>(B81)*H81*((1+Assumptions!$C$15)^I$6)</f>
        <v>0</v>
      </c>
      <c r="J81" s="139">
        <v>0</v>
      </c>
      <c r="K81" s="151">
        <f>(B81)*J81*((1+Assumptions!$C$15)^K$6)</f>
        <v>0</v>
      </c>
      <c r="L81" s="139">
        <v>0</v>
      </c>
      <c r="M81" s="151">
        <f>(B81)*L81*((1+Assumptions!$C$15)^M$6)</f>
        <v>0</v>
      </c>
      <c r="N81" s="139">
        <v>0</v>
      </c>
      <c r="O81" s="151">
        <f>(B81)*N81*((1+Assumptions!$C$15)^O$6)</f>
        <v>0</v>
      </c>
      <c r="P81" s="139">
        <v>0</v>
      </c>
      <c r="Q81" s="151">
        <f>(B81)*P81*((1+Assumptions!$C$15)^Q$6)</f>
        <v>0</v>
      </c>
      <c r="R81" s="139">
        <v>0</v>
      </c>
      <c r="S81" s="151">
        <f>(B81)*R81*((1+Assumptions!$C$15)^S$6)</f>
        <v>0</v>
      </c>
      <c r="T81" s="139">
        <v>0</v>
      </c>
      <c r="U81" s="151">
        <f>(B81)*T81*((1+Assumptions!$C$15)^U$6)</f>
        <v>0</v>
      </c>
      <c r="V81" s="139">
        <v>0</v>
      </c>
      <c r="W81" s="151">
        <f>(B81)*V81*((1+Assumptions!$C$15)^W$6)</f>
        <v>0</v>
      </c>
      <c r="X81" s="88"/>
    </row>
    <row r="82" spans="1:24" s="89" customFormat="1" ht="12" customHeight="1">
      <c r="A82" s="137" t="s">
        <v>197</v>
      </c>
      <c r="B82" s="160">
        <v>0</v>
      </c>
      <c r="C82" s="145">
        <f t="shared" si="0"/>
        <v>0</v>
      </c>
      <c r="D82" s="139">
        <v>0</v>
      </c>
      <c r="E82" s="151">
        <f>(B82)*D82*((1+Assumptions!$C$15)^E$6)</f>
        <v>0</v>
      </c>
      <c r="F82" s="139">
        <v>0</v>
      </c>
      <c r="G82" s="151">
        <f>(B82)*F82*((1+Assumptions!$C$15)^G$6)</f>
        <v>0</v>
      </c>
      <c r="H82" s="139">
        <v>0</v>
      </c>
      <c r="I82" s="151">
        <f>(B82)*H82*((1+Assumptions!$C$15)^I$6)</f>
        <v>0</v>
      </c>
      <c r="J82" s="139">
        <v>0</v>
      </c>
      <c r="K82" s="151">
        <f>(B82)*J82*((1+Assumptions!$C$15)^K$6)</f>
        <v>0</v>
      </c>
      <c r="L82" s="139">
        <v>0</v>
      </c>
      <c r="M82" s="151">
        <f>(B82)*L82*((1+Assumptions!$C$15)^M$6)</f>
        <v>0</v>
      </c>
      <c r="N82" s="139">
        <v>0</v>
      </c>
      <c r="O82" s="151">
        <f>(B82)*N82*((1+Assumptions!$C$15)^O$6)</f>
        <v>0</v>
      </c>
      <c r="P82" s="139">
        <v>0</v>
      </c>
      <c r="Q82" s="151">
        <f>(B82)*P82*((1+Assumptions!$C$15)^Q$6)</f>
        <v>0</v>
      </c>
      <c r="R82" s="139">
        <v>0</v>
      </c>
      <c r="S82" s="151">
        <f>(B82)*R82*((1+Assumptions!$C$15)^S$6)</f>
        <v>0</v>
      </c>
      <c r="T82" s="139">
        <v>0</v>
      </c>
      <c r="U82" s="151">
        <f>(B82)*T82*((1+Assumptions!$C$15)^U$6)</f>
        <v>0</v>
      </c>
      <c r="V82" s="139">
        <v>0</v>
      </c>
      <c r="W82" s="151">
        <f>(B82)*V82*((1+Assumptions!$C$15)^W$6)</f>
        <v>0</v>
      </c>
      <c r="X82" s="88"/>
    </row>
    <row r="83" spans="1:24" s="89" customFormat="1" ht="12" customHeight="1">
      <c r="A83" s="137" t="s">
        <v>197</v>
      </c>
      <c r="B83" s="160">
        <v>0</v>
      </c>
      <c r="C83" s="145">
        <f aca="true" t="shared" si="4" ref="C83:C92">D83+F83+H83+J83+L83+N83+P83+R83+T83+V83</f>
        <v>0</v>
      </c>
      <c r="D83" s="139">
        <v>0</v>
      </c>
      <c r="E83" s="151">
        <f>(B83)*D83*((1+Assumptions!$C$15)^E$6)</f>
        <v>0</v>
      </c>
      <c r="F83" s="139">
        <v>0</v>
      </c>
      <c r="G83" s="151">
        <f>(B83)*F83*((1+Assumptions!$C$15)^G$6)</f>
        <v>0</v>
      </c>
      <c r="H83" s="139">
        <v>0</v>
      </c>
      <c r="I83" s="151">
        <f>(B83)*H83*((1+Assumptions!$C$15)^I$6)</f>
        <v>0</v>
      </c>
      <c r="J83" s="139">
        <v>0</v>
      </c>
      <c r="K83" s="151">
        <f>(B83)*J83*((1+Assumptions!$C$15)^K$6)</f>
        <v>0</v>
      </c>
      <c r="L83" s="139">
        <v>0</v>
      </c>
      <c r="M83" s="151">
        <f>(B83)*L83*((1+Assumptions!$C$15)^M$6)</f>
        <v>0</v>
      </c>
      <c r="N83" s="139">
        <v>0</v>
      </c>
      <c r="O83" s="151">
        <f>(B83)*N83*((1+Assumptions!$C$15)^O$6)</f>
        <v>0</v>
      </c>
      <c r="P83" s="139">
        <v>0</v>
      </c>
      <c r="Q83" s="151">
        <f>(B83)*P83*((1+Assumptions!$C$15)^Q$6)</f>
        <v>0</v>
      </c>
      <c r="R83" s="139">
        <v>0</v>
      </c>
      <c r="S83" s="151">
        <f>(B83)*R83*((1+Assumptions!$C$15)^S$6)</f>
        <v>0</v>
      </c>
      <c r="T83" s="139">
        <v>0</v>
      </c>
      <c r="U83" s="151">
        <f>(B83)*T83*((1+Assumptions!$C$15)^U$6)</f>
        <v>0</v>
      </c>
      <c r="V83" s="139">
        <v>0</v>
      </c>
      <c r="W83" s="151">
        <f>(B83)*V83*((1+Assumptions!$C$15)^W$6)</f>
        <v>0</v>
      </c>
      <c r="X83" s="88"/>
    </row>
    <row r="84" spans="1:24" s="89" customFormat="1" ht="12" customHeight="1">
      <c r="A84" s="137" t="s">
        <v>197</v>
      </c>
      <c r="B84" s="160">
        <v>0</v>
      </c>
      <c r="C84" s="145">
        <f t="shared" si="4"/>
        <v>0</v>
      </c>
      <c r="D84" s="139">
        <v>0</v>
      </c>
      <c r="E84" s="151">
        <f>(B84)*D84*((1+Assumptions!$C$15)^E$6)</f>
        <v>0</v>
      </c>
      <c r="F84" s="139">
        <v>0</v>
      </c>
      <c r="G84" s="151">
        <f>(B84)*F84*((1+Assumptions!$C$15)^G$6)</f>
        <v>0</v>
      </c>
      <c r="H84" s="139">
        <v>0</v>
      </c>
      <c r="I84" s="151">
        <f>(B84)*H84*((1+Assumptions!$C$15)^I$6)</f>
        <v>0</v>
      </c>
      <c r="J84" s="139">
        <v>0</v>
      </c>
      <c r="K84" s="151">
        <f>(B84)*J84*((1+Assumptions!$C$15)^K$6)</f>
        <v>0</v>
      </c>
      <c r="L84" s="139">
        <v>0</v>
      </c>
      <c r="M84" s="151">
        <f>(B84)*L84*((1+Assumptions!$C$15)^M$6)</f>
        <v>0</v>
      </c>
      <c r="N84" s="139">
        <v>0</v>
      </c>
      <c r="O84" s="151">
        <f>(B84)*N84*((1+Assumptions!$C$15)^O$6)</f>
        <v>0</v>
      </c>
      <c r="P84" s="139">
        <v>0</v>
      </c>
      <c r="Q84" s="151">
        <f>(B84)*P84*((1+Assumptions!$C$15)^Q$6)</f>
        <v>0</v>
      </c>
      <c r="R84" s="139">
        <v>0</v>
      </c>
      <c r="S84" s="151">
        <f>(B84)*R84*((1+Assumptions!$C$15)^S$6)</f>
        <v>0</v>
      </c>
      <c r="T84" s="139">
        <v>0</v>
      </c>
      <c r="U84" s="151">
        <f>(B84)*T84*((1+Assumptions!$C$15)^U$6)</f>
        <v>0</v>
      </c>
      <c r="V84" s="139">
        <v>0</v>
      </c>
      <c r="W84" s="151">
        <f>(B84)*V84*((1+Assumptions!$C$15)^W$6)</f>
        <v>0</v>
      </c>
      <c r="X84" s="88"/>
    </row>
    <row r="85" spans="1:24" s="89" customFormat="1" ht="12" customHeight="1">
      <c r="A85" s="137" t="s">
        <v>197</v>
      </c>
      <c r="B85" s="160">
        <v>0</v>
      </c>
      <c r="C85" s="145">
        <f t="shared" si="4"/>
        <v>0</v>
      </c>
      <c r="D85" s="139">
        <v>0</v>
      </c>
      <c r="E85" s="151">
        <f>(B85)*D85*((1+Assumptions!$C$15)^E$6)</f>
        <v>0</v>
      </c>
      <c r="F85" s="139">
        <v>0</v>
      </c>
      <c r="G85" s="151">
        <f>(B85)*F85*((1+Assumptions!$C$15)^G$6)</f>
        <v>0</v>
      </c>
      <c r="H85" s="139">
        <v>0</v>
      </c>
      <c r="I85" s="151">
        <f>(B85)*H85*((1+Assumptions!$C$15)^I$6)</f>
        <v>0</v>
      </c>
      <c r="J85" s="139">
        <v>0</v>
      </c>
      <c r="K85" s="151">
        <f>(B85)*J85*((1+Assumptions!$C$15)^K$6)</f>
        <v>0</v>
      </c>
      <c r="L85" s="139">
        <v>0</v>
      </c>
      <c r="M85" s="151">
        <f>(B85)*L85*((1+Assumptions!$C$15)^M$6)</f>
        <v>0</v>
      </c>
      <c r="N85" s="139">
        <v>0</v>
      </c>
      <c r="O85" s="151">
        <f>(B85)*N85*((1+Assumptions!$C$15)^O$6)</f>
        <v>0</v>
      </c>
      <c r="P85" s="139">
        <v>0</v>
      </c>
      <c r="Q85" s="151">
        <f>(B85)*P85*((1+Assumptions!$C$15)^Q$6)</f>
        <v>0</v>
      </c>
      <c r="R85" s="139">
        <v>0</v>
      </c>
      <c r="S85" s="151">
        <f>(B85)*R85*((1+Assumptions!$C$15)^S$6)</f>
        <v>0</v>
      </c>
      <c r="T85" s="139">
        <v>0</v>
      </c>
      <c r="U85" s="151">
        <f>(B85)*T85*((1+Assumptions!$C$15)^U$6)</f>
        <v>0</v>
      </c>
      <c r="V85" s="139">
        <v>0</v>
      </c>
      <c r="W85" s="151">
        <f>(B85)*V85*((1+Assumptions!$C$15)^W$6)</f>
        <v>0</v>
      </c>
      <c r="X85" s="88"/>
    </row>
    <row r="86" spans="1:24" s="89" customFormat="1" ht="12" customHeight="1">
      <c r="A86" s="137" t="s">
        <v>197</v>
      </c>
      <c r="B86" s="160">
        <v>0</v>
      </c>
      <c r="C86" s="145">
        <f t="shared" si="4"/>
        <v>0</v>
      </c>
      <c r="D86" s="139">
        <v>0</v>
      </c>
      <c r="E86" s="151">
        <f>(B86)*D86*((1+Assumptions!$C$15)^E$6)</f>
        <v>0</v>
      </c>
      <c r="F86" s="139">
        <v>0</v>
      </c>
      <c r="G86" s="151">
        <f>(B86)*F86*((1+Assumptions!$C$15)^G$6)</f>
        <v>0</v>
      </c>
      <c r="H86" s="139">
        <v>0</v>
      </c>
      <c r="I86" s="151">
        <f>(B86)*H86*((1+Assumptions!$C$15)^I$6)</f>
        <v>0</v>
      </c>
      <c r="J86" s="139">
        <v>0</v>
      </c>
      <c r="K86" s="151">
        <f>(B86)*J86*((1+Assumptions!$C$15)^K$6)</f>
        <v>0</v>
      </c>
      <c r="L86" s="139">
        <v>0</v>
      </c>
      <c r="M86" s="151">
        <f>(B86)*L86*((1+Assumptions!$C$15)^M$6)</f>
        <v>0</v>
      </c>
      <c r="N86" s="139">
        <v>0</v>
      </c>
      <c r="O86" s="151">
        <f>(B86)*N86*((1+Assumptions!$C$15)^O$6)</f>
        <v>0</v>
      </c>
      <c r="P86" s="139">
        <v>0</v>
      </c>
      <c r="Q86" s="151">
        <f>(B86)*P86*((1+Assumptions!$C$15)^Q$6)</f>
        <v>0</v>
      </c>
      <c r="R86" s="139">
        <v>0</v>
      </c>
      <c r="S86" s="151">
        <f>(B86)*R86*((1+Assumptions!$C$15)^S$6)</f>
        <v>0</v>
      </c>
      <c r="T86" s="139">
        <v>0</v>
      </c>
      <c r="U86" s="151">
        <f>(B86)*T86*((1+Assumptions!$C$15)^U$6)</f>
        <v>0</v>
      </c>
      <c r="V86" s="139">
        <v>0</v>
      </c>
      <c r="W86" s="151">
        <f>(B86)*V86*((1+Assumptions!$C$15)^W$6)</f>
        <v>0</v>
      </c>
      <c r="X86" s="88"/>
    </row>
    <row r="87" spans="1:24" s="89" customFormat="1" ht="12" customHeight="1">
      <c r="A87" s="137" t="s">
        <v>197</v>
      </c>
      <c r="B87" s="160">
        <v>0</v>
      </c>
      <c r="C87" s="145">
        <f t="shared" si="4"/>
        <v>0</v>
      </c>
      <c r="D87" s="139">
        <v>0</v>
      </c>
      <c r="E87" s="151">
        <f>(B87)*D87*((1+Assumptions!$C$15)^E$6)</f>
        <v>0</v>
      </c>
      <c r="F87" s="139">
        <v>0</v>
      </c>
      <c r="G87" s="151">
        <f>(B87)*F87*((1+Assumptions!$C$15)^G$6)</f>
        <v>0</v>
      </c>
      <c r="H87" s="139">
        <v>0</v>
      </c>
      <c r="I87" s="151">
        <f>(B87)*H87*((1+Assumptions!$C$15)^I$6)</f>
        <v>0</v>
      </c>
      <c r="J87" s="139">
        <v>0</v>
      </c>
      <c r="K87" s="151">
        <f>(B87)*J87*((1+Assumptions!$C$15)^K$6)</f>
        <v>0</v>
      </c>
      <c r="L87" s="139">
        <v>0</v>
      </c>
      <c r="M87" s="151">
        <f>(B87)*L87*((1+Assumptions!$C$15)^M$6)</f>
        <v>0</v>
      </c>
      <c r="N87" s="139">
        <v>0</v>
      </c>
      <c r="O87" s="151">
        <f>(B87)*N87*((1+Assumptions!$C$15)^O$6)</f>
        <v>0</v>
      </c>
      <c r="P87" s="139">
        <v>0</v>
      </c>
      <c r="Q87" s="151">
        <f>(B87)*P87*((1+Assumptions!$C$15)^Q$6)</f>
        <v>0</v>
      </c>
      <c r="R87" s="139">
        <v>0</v>
      </c>
      <c r="S87" s="151">
        <f>(B87)*R87*((1+Assumptions!$C$15)^S$6)</f>
        <v>0</v>
      </c>
      <c r="T87" s="139">
        <v>0</v>
      </c>
      <c r="U87" s="151">
        <f>(B87)*T87*((1+Assumptions!$C$15)^U$6)</f>
        <v>0</v>
      </c>
      <c r="V87" s="139">
        <v>0</v>
      </c>
      <c r="W87" s="151">
        <f>(B87)*V87*((1+Assumptions!$C$15)^W$6)</f>
        <v>0</v>
      </c>
      <c r="X87" s="88"/>
    </row>
    <row r="88" spans="1:24" s="89" customFormat="1" ht="12" customHeight="1">
      <c r="A88" s="137" t="s">
        <v>197</v>
      </c>
      <c r="B88" s="160">
        <v>0</v>
      </c>
      <c r="C88" s="145">
        <f t="shared" si="4"/>
        <v>0</v>
      </c>
      <c r="D88" s="139">
        <v>0</v>
      </c>
      <c r="E88" s="151">
        <f>(B88)*D88*((1+Assumptions!$C$15)^E$6)</f>
        <v>0</v>
      </c>
      <c r="F88" s="139">
        <v>0</v>
      </c>
      <c r="G88" s="151">
        <f>(B88)*F88*((1+Assumptions!$C$15)^G$6)</f>
        <v>0</v>
      </c>
      <c r="H88" s="139">
        <v>0</v>
      </c>
      <c r="I88" s="151">
        <f>(B88)*H88*((1+Assumptions!$C$15)^I$6)</f>
        <v>0</v>
      </c>
      <c r="J88" s="139">
        <v>0</v>
      </c>
      <c r="K88" s="151">
        <f>(B88)*J88*((1+Assumptions!$C$15)^K$6)</f>
        <v>0</v>
      </c>
      <c r="L88" s="139">
        <v>0</v>
      </c>
      <c r="M88" s="151">
        <f>(B88)*L88*((1+Assumptions!$C$15)^M$6)</f>
        <v>0</v>
      </c>
      <c r="N88" s="139">
        <v>0</v>
      </c>
      <c r="O88" s="151">
        <f>(B88)*N88*((1+Assumptions!$C$15)^O$6)</f>
        <v>0</v>
      </c>
      <c r="P88" s="139">
        <v>0</v>
      </c>
      <c r="Q88" s="151">
        <f>(B88)*P88*((1+Assumptions!$C$15)^Q$6)</f>
        <v>0</v>
      </c>
      <c r="R88" s="139">
        <v>0</v>
      </c>
      <c r="S88" s="151">
        <f>(B88)*R88*((1+Assumptions!$C$15)^S$6)</f>
        <v>0</v>
      </c>
      <c r="T88" s="139">
        <v>0</v>
      </c>
      <c r="U88" s="151">
        <f>(B88)*T88*((1+Assumptions!$C$15)^U$6)</f>
        <v>0</v>
      </c>
      <c r="V88" s="139">
        <v>0</v>
      </c>
      <c r="W88" s="151">
        <f>(B88)*V88*((1+Assumptions!$C$15)^W$6)</f>
        <v>0</v>
      </c>
      <c r="X88" s="88"/>
    </row>
    <row r="89" spans="1:24" s="89" customFormat="1" ht="12" customHeight="1">
      <c r="A89" s="137" t="s">
        <v>197</v>
      </c>
      <c r="B89" s="160">
        <v>0</v>
      </c>
      <c r="C89" s="145">
        <f t="shared" si="4"/>
        <v>0</v>
      </c>
      <c r="D89" s="139">
        <v>0</v>
      </c>
      <c r="E89" s="151">
        <f>(B89)*D89*((1+Assumptions!$C$15)^E$6)</f>
        <v>0</v>
      </c>
      <c r="F89" s="139">
        <v>0</v>
      </c>
      <c r="G89" s="151">
        <f>(B89)*F89*((1+Assumptions!$C$15)^G$6)</f>
        <v>0</v>
      </c>
      <c r="H89" s="139">
        <v>0</v>
      </c>
      <c r="I89" s="151">
        <f>(B89)*H89*((1+Assumptions!$C$15)^I$6)</f>
        <v>0</v>
      </c>
      <c r="J89" s="139">
        <v>0</v>
      </c>
      <c r="K89" s="151">
        <f>(B89)*J89*((1+Assumptions!$C$15)^K$6)</f>
        <v>0</v>
      </c>
      <c r="L89" s="139">
        <v>0</v>
      </c>
      <c r="M89" s="151">
        <f>(B89)*L89*((1+Assumptions!$C$15)^M$6)</f>
        <v>0</v>
      </c>
      <c r="N89" s="139">
        <v>0</v>
      </c>
      <c r="O89" s="151">
        <f>(B89)*N89*((1+Assumptions!$C$15)^O$6)</f>
        <v>0</v>
      </c>
      <c r="P89" s="139">
        <v>0</v>
      </c>
      <c r="Q89" s="151">
        <f>(B89)*P89*((1+Assumptions!$C$15)^Q$6)</f>
        <v>0</v>
      </c>
      <c r="R89" s="139">
        <v>0</v>
      </c>
      <c r="S89" s="151">
        <f>(B89)*R89*((1+Assumptions!$C$15)^S$6)</f>
        <v>0</v>
      </c>
      <c r="T89" s="139">
        <v>0</v>
      </c>
      <c r="U89" s="151">
        <f>(B89)*T89*((1+Assumptions!$C$15)^U$6)</f>
        <v>0</v>
      </c>
      <c r="V89" s="139">
        <v>0</v>
      </c>
      <c r="W89" s="151">
        <f>(B89)*V89*((1+Assumptions!$C$15)^W$6)</f>
        <v>0</v>
      </c>
      <c r="X89" s="88"/>
    </row>
    <row r="90" spans="1:24" s="89" customFormat="1" ht="12" customHeight="1">
      <c r="A90" s="137" t="s">
        <v>197</v>
      </c>
      <c r="B90" s="160">
        <v>0</v>
      </c>
      <c r="C90" s="145">
        <f t="shared" si="4"/>
        <v>0</v>
      </c>
      <c r="D90" s="139">
        <v>0</v>
      </c>
      <c r="E90" s="151">
        <f>(B90)*D90*((1+Assumptions!$C$15)^E$6)</f>
        <v>0</v>
      </c>
      <c r="F90" s="139">
        <v>0</v>
      </c>
      <c r="G90" s="151">
        <f>(B90)*F90*((1+Assumptions!$C$15)^G$6)</f>
        <v>0</v>
      </c>
      <c r="H90" s="139">
        <v>0</v>
      </c>
      <c r="I90" s="151">
        <f>(B90)*H90*((1+Assumptions!$C$15)^I$6)</f>
        <v>0</v>
      </c>
      <c r="J90" s="139">
        <v>0</v>
      </c>
      <c r="K90" s="151">
        <f>(B90)*J90*((1+Assumptions!$C$15)^K$6)</f>
        <v>0</v>
      </c>
      <c r="L90" s="139">
        <v>0</v>
      </c>
      <c r="M90" s="151">
        <f>(B90)*L90*((1+Assumptions!$C$15)^M$6)</f>
        <v>0</v>
      </c>
      <c r="N90" s="139">
        <v>0</v>
      </c>
      <c r="O90" s="151">
        <f>(B90)*N90*((1+Assumptions!$C$15)^O$6)</f>
        <v>0</v>
      </c>
      <c r="P90" s="139">
        <v>0</v>
      </c>
      <c r="Q90" s="151">
        <f>(B90)*P90*((1+Assumptions!$C$15)^Q$6)</f>
        <v>0</v>
      </c>
      <c r="R90" s="139">
        <v>0</v>
      </c>
      <c r="S90" s="151">
        <f>(B90)*R90*((1+Assumptions!$C$15)^S$6)</f>
        <v>0</v>
      </c>
      <c r="T90" s="139">
        <v>0</v>
      </c>
      <c r="U90" s="151">
        <f>(B90)*T90*((1+Assumptions!$C$15)^U$6)</f>
        <v>0</v>
      </c>
      <c r="V90" s="139">
        <v>0</v>
      </c>
      <c r="W90" s="151">
        <f>(B90)*V90*((1+Assumptions!$C$15)^W$6)</f>
        <v>0</v>
      </c>
      <c r="X90" s="88"/>
    </row>
    <row r="91" spans="1:24" s="89" customFormat="1" ht="12" customHeight="1">
      <c r="A91" s="137" t="s">
        <v>197</v>
      </c>
      <c r="B91" s="160">
        <v>0</v>
      </c>
      <c r="C91" s="145">
        <f t="shared" si="4"/>
        <v>0</v>
      </c>
      <c r="D91" s="139">
        <v>0</v>
      </c>
      <c r="E91" s="151">
        <f>(B91)*D91*((1+Assumptions!$C$15)^E$6)</f>
        <v>0</v>
      </c>
      <c r="F91" s="139">
        <v>0</v>
      </c>
      <c r="G91" s="151">
        <f>(B91)*F91*((1+Assumptions!$C$15)^G$6)</f>
        <v>0</v>
      </c>
      <c r="H91" s="139">
        <v>0</v>
      </c>
      <c r="I91" s="151">
        <f>(B91)*H91*((1+Assumptions!$C$15)^I$6)</f>
        <v>0</v>
      </c>
      <c r="J91" s="139">
        <v>0</v>
      </c>
      <c r="K91" s="151">
        <f>(B91)*J91*((1+Assumptions!$C$15)^K$6)</f>
        <v>0</v>
      </c>
      <c r="L91" s="139">
        <v>0</v>
      </c>
      <c r="M91" s="151">
        <f>(B91)*L91*((1+Assumptions!$C$15)^M$6)</f>
        <v>0</v>
      </c>
      <c r="N91" s="139">
        <v>0</v>
      </c>
      <c r="O91" s="151">
        <f>(B91)*N91*((1+Assumptions!$C$15)^O$6)</f>
        <v>0</v>
      </c>
      <c r="P91" s="139">
        <v>0</v>
      </c>
      <c r="Q91" s="151">
        <f>(B91)*P91*((1+Assumptions!$C$15)^Q$6)</f>
        <v>0</v>
      </c>
      <c r="R91" s="139">
        <v>0</v>
      </c>
      <c r="S91" s="151">
        <f>(B91)*R91*((1+Assumptions!$C$15)^S$6)</f>
        <v>0</v>
      </c>
      <c r="T91" s="139">
        <v>0</v>
      </c>
      <c r="U91" s="151">
        <f>(B91)*T91*((1+Assumptions!$C$15)^U$6)</f>
        <v>0</v>
      </c>
      <c r="V91" s="139">
        <v>0</v>
      </c>
      <c r="W91" s="151">
        <f>(B91)*V91*((1+Assumptions!$C$15)^W$6)</f>
        <v>0</v>
      </c>
      <c r="X91" s="88"/>
    </row>
    <row r="92" spans="1:23" s="89" customFormat="1" ht="12" customHeight="1">
      <c r="A92" s="137" t="s">
        <v>197</v>
      </c>
      <c r="B92" s="160">
        <v>0</v>
      </c>
      <c r="C92" s="145">
        <f t="shared" si="4"/>
        <v>0</v>
      </c>
      <c r="D92" s="139">
        <v>0</v>
      </c>
      <c r="E92" s="151">
        <f>(B92)*D92*((1+Assumptions!$C$15)^E$6)</f>
        <v>0</v>
      </c>
      <c r="F92" s="139">
        <v>0</v>
      </c>
      <c r="G92" s="151">
        <f>(B92)*F92*((1+Assumptions!$C$15)^G$6)</f>
        <v>0</v>
      </c>
      <c r="H92" s="139">
        <v>0</v>
      </c>
      <c r="I92" s="151">
        <f>(B92)*H92*((1+Assumptions!$C$15)^I$6)</f>
        <v>0</v>
      </c>
      <c r="J92" s="139">
        <v>0</v>
      </c>
      <c r="K92" s="151">
        <f>(B92)*J92*((1+Assumptions!$C$15)^K$6)</f>
        <v>0</v>
      </c>
      <c r="L92" s="139">
        <v>0</v>
      </c>
      <c r="M92" s="151">
        <f>(B92)*L92*((1+Assumptions!$C$15)^M$6)</f>
        <v>0</v>
      </c>
      <c r="N92" s="139">
        <v>0</v>
      </c>
      <c r="O92" s="151">
        <f>(B92)*N92*((1+Assumptions!$C$15)^O$6)</f>
        <v>0</v>
      </c>
      <c r="P92" s="139">
        <v>0</v>
      </c>
      <c r="Q92" s="151">
        <f>(B92)*P92*((1+Assumptions!$C$15)^Q$6)</f>
        <v>0</v>
      </c>
      <c r="R92" s="139">
        <v>0</v>
      </c>
      <c r="S92" s="151">
        <f>(B92)*R92*((1+Assumptions!$C$15)^S$6)</f>
        <v>0</v>
      </c>
      <c r="T92" s="139">
        <v>0</v>
      </c>
      <c r="U92" s="151">
        <f>(B92)*T92*((1+Assumptions!$C$15)^U$6)</f>
        <v>0</v>
      </c>
      <c r="V92" s="139">
        <v>0</v>
      </c>
      <c r="W92" s="151">
        <f>(B92)*V92*((1+Assumptions!$C$15)^W$6)</f>
        <v>0</v>
      </c>
    </row>
    <row r="93" spans="1:24" s="178" customFormat="1" ht="12.75" customHeight="1">
      <c r="A93" s="182" t="s">
        <v>49</v>
      </c>
      <c r="B93" s="183"/>
      <c r="C93" s="183"/>
      <c r="D93" s="187"/>
      <c r="E93" s="184">
        <f>SUM(E74:E92)</f>
        <v>0</v>
      </c>
      <c r="F93" s="185"/>
      <c r="G93" s="184">
        <f>SUM(G74:G92)</f>
        <v>0</v>
      </c>
      <c r="H93" s="185"/>
      <c r="I93" s="184">
        <f>SUM(I74:I92)</f>
        <v>0</v>
      </c>
      <c r="J93" s="185"/>
      <c r="K93" s="184">
        <f>SUM(K74:K92)</f>
        <v>0</v>
      </c>
      <c r="L93" s="185"/>
      <c r="M93" s="184">
        <f>SUM(M74:M92)</f>
        <v>0</v>
      </c>
      <c r="N93" s="185"/>
      <c r="O93" s="184">
        <f>SUM(O74:O92)</f>
        <v>0</v>
      </c>
      <c r="P93" s="185"/>
      <c r="Q93" s="184">
        <f>SUM(Q74:Q92)</f>
        <v>0</v>
      </c>
      <c r="R93" s="185"/>
      <c r="S93" s="184">
        <f>SUM(S74:S92)</f>
        <v>0</v>
      </c>
      <c r="T93" s="185"/>
      <c r="U93" s="184">
        <f>SUM(U74:U92)</f>
        <v>0</v>
      </c>
      <c r="V93" s="186"/>
      <c r="W93" s="184">
        <f>SUM(W74:W92)</f>
        <v>0</v>
      </c>
      <c r="X93" s="177"/>
    </row>
    <row r="94" spans="1:24" s="81" customFormat="1" ht="12.75" customHeight="1">
      <c r="A94" s="179"/>
      <c r="B94" s="164"/>
      <c r="C94" s="164"/>
      <c r="D94" s="164"/>
      <c r="E94" s="180"/>
      <c r="F94" s="181"/>
      <c r="G94" s="180"/>
      <c r="H94" s="181"/>
      <c r="I94" s="180"/>
      <c r="J94" s="181"/>
      <c r="K94" s="180"/>
      <c r="L94" s="181"/>
      <c r="M94" s="180"/>
      <c r="N94" s="181"/>
      <c r="O94" s="180"/>
      <c r="P94" s="181"/>
      <c r="Q94" s="180"/>
      <c r="R94" s="181"/>
      <c r="S94" s="180"/>
      <c r="T94" s="181"/>
      <c r="U94" s="180"/>
      <c r="V94" s="181"/>
      <c r="W94" s="180"/>
      <c r="X94" s="80"/>
    </row>
    <row r="95" spans="1:24" s="178" customFormat="1" ht="12.75" customHeight="1">
      <c r="A95" s="142" t="s">
        <v>198</v>
      </c>
      <c r="B95" s="188"/>
      <c r="C95" s="169"/>
      <c r="D95" s="169"/>
      <c r="E95" s="162">
        <f>E8+E62+E67+E68</f>
        <v>315000</v>
      </c>
      <c r="F95" s="161"/>
      <c r="G95" s="162">
        <f>G8+G62+G67+G68</f>
        <v>0</v>
      </c>
      <c r="H95" s="161"/>
      <c r="I95" s="162">
        <f>I8+I62+I67+I68</f>
        <v>0</v>
      </c>
      <c r="J95" s="161"/>
      <c r="K95" s="162">
        <f>K8+K62+K67+K68</f>
        <v>0</v>
      </c>
      <c r="L95" s="161"/>
      <c r="M95" s="162">
        <f>M8+M62+M67+M68</f>
        <v>382884.46875000006</v>
      </c>
      <c r="N95" s="161"/>
      <c r="O95" s="162">
        <f>O8+O62+O67+O68</f>
        <v>0</v>
      </c>
      <c r="P95" s="161"/>
      <c r="Q95" s="162">
        <f>Q8+Q62+Q67+Q68</f>
        <v>0</v>
      </c>
      <c r="R95" s="161"/>
      <c r="S95" s="162">
        <f>S8+S62+S67+S68</f>
        <v>0</v>
      </c>
      <c r="T95" s="188"/>
      <c r="U95" s="162">
        <f>U8+U62+U67+U68</f>
        <v>0</v>
      </c>
      <c r="V95" s="161"/>
      <c r="W95" s="162">
        <f>W8+W62+W67+W68</f>
        <v>0</v>
      </c>
      <c r="X95" s="80"/>
    </row>
    <row r="96" spans="1:24" s="178" customFormat="1" ht="12.75" customHeight="1">
      <c r="A96" s="142" t="s">
        <v>196</v>
      </c>
      <c r="B96" s="188"/>
      <c r="C96" s="161"/>
      <c r="D96" s="161"/>
      <c r="E96" s="188">
        <f>E93</f>
        <v>0</v>
      </c>
      <c r="F96" s="161"/>
      <c r="G96" s="188">
        <f>G93</f>
        <v>0</v>
      </c>
      <c r="H96" s="161"/>
      <c r="I96" s="188">
        <f>I93</f>
        <v>0</v>
      </c>
      <c r="J96" s="161"/>
      <c r="K96" s="188">
        <f>K93</f>
        <v>0</v>
      </c>
      <c r="L96" s="161"/>
      <c r="M96" s="188">
        <f>M93</f>
        <v>0</v>
      </c>
      <c r="N96" s="161"/>
      <c r="O96" s="188">
        <f>O93</f>
        <v>0</v>
      </c>
      <c r="P96" s="161"/>
      <c r="Q96" s="188">
        <f>Q93</f>
        <v>0</v>
      </c>
      <c r="R96" s="161"/>
      <c r="S96" s="188">
        <f>S93</f>
        <v>0</v>
      </c>
      <c r="T96" s="188"/>
      <c r="U96" s="188">
        <f>U93</f>
        <v>0</v>
      </c>
      <c r="V96" s="161"/>
      <c r="W96" s="188">
        <f>W93</f>
        <v>0</v>
      </c>
      <c r="X96" s="80"/>
    </row>
    <row r="97" spans="1:24" s="178" customFormat="1" ht="12.75" customHeight="1">
      <c r="A97" s="142" t="s">
        <v>218</v>
      </c>
      <c r="B97" s="188"/>
      <c r="C97" s="237"/>
      <c r="D97" s="237"/>
      <c r="E97" s="162">
        <f>E96+E95</f>
        <v>315000</v>
      </c>
      <c r="F97" s="161"/>
      <c r="G97" s="162">
        <f>G96+G95</f>
        <v>0</v>
      </c>
      <c r="H97" s="161"/>
      <c r="I97" s="162">
        <f>I96+I95</f>
        <v>0</v>
      </c>
      <c r="J97" s="161"/>
      <c r="K97" s="162">
        <f>K96+K95</f>
        <v>0</v>
      </c>
      <c r="L97" s="161"/>
      <c r="M97" s="162">
        <f>M96+M95</f>
        <v>382884.46875000006</v>
      </c>
      <c r="N97" s="161"/>
      <c r="O97" s="162">
        <f>O96+O95</f>
        <v>0</v>
      </c>
      <c r="P97" s="161"/>
      <c r="Q97" s="162">
        <f>Q96+Q95</f>
        <v>0</v>
      </c>
      <c r="R97" s="161"/>
      <c r="S97" s="162">
        <f>S96+S95</f>
        <v>0</v>
      </c>
      <c r="T97" s="188"/>
      <c r="U97" s="162">
        <f>U96+U95</f>
        <v>0</v>
      </c>
      <c r="V97" s="161"/>
      <c r="W97" s="162">
        <f>W96+W95</f>
        <v>0</v>
      </c>
      <c r="X97" s="276"/>
    </row>
    <row r="98" spans="1:24" s="178" customFormat="1" ht="12.75" customHeight="1">
      <c r="A98" s="142" t="s">
        <v>199</v>
      </c>
      <c r="B98" s="188"/>
      <c r="C98" s="169"/>
      <c r="D98" s="169"/>
      <c r="E98" s="162">
        <f>E60+E65+E71-E95</f>
        <v>0</v>
      </c>
      <c r="F98" s="161"/>
      <c r="G98" s="162">
        <f>G60+G65+G71-G95</f>
        <v>0</v>
      </c>
      <c r="H98" s="161"/>
      <c r="I98" s="162">
        <f>I60+I65+I71-I95</f>
        <v>0</v>
      </c>
      <c r="J98" s="161"/>
      <c r="K98" s="162">
        <f>K60+K65+K71-K95</f>
        <v>546977.8125</v>
      </c>
      <c r="L98" s="161"/>
      <c r="M98" s="162">
        <f>M60+M65+M71-M95</f>
        <v>0</v>
      </c>
      <c r="N98" s="161"/>
      <c r="O98" s="162">
        <f>O60+O65+O71-O95</f>
        <v>0</v>
      </c>
      <c r="P98" s="161"/>
      <c r="Q98" s="162">
        <f>Q60+Q65+Q71-Q95</f>
        <v>633195.1901953126</v>
      </c>
      <c r="R98" s="161"/>
      <c r="S98" s="162">
        <f>S60+S65+S71-S95</f>
        <v>0</v>
      </c>
      <c r="T98" s="188"/>
      <c r="U98" s="162">
        <f>U60+U65+U71-U95</f>
        <v>0</v>
      </c>
      <c r="V98" s="161"/>
      <c r="W98" s="162">
        <f>W60+W65+W71-W95</f>
        <v>0</v>
      </c>
      <c r="X98" s="80"/>
    </row>
    <row r="99" spans="1:24" s="178" customFormat="1" ht="12.75" customHeight="1">
      <c r="A99" s="189" t="s">
        <v>195</v>
      </c>
      <c r="B99" s="169"/>
      <c r="C99" s="161"/>
      <c r="D99" s="190"/>
      <c r="E99" s="188">
        <f>E97+E98</f>
        <v>315000</v>
      </c>
      <c r="F99" s="190"/>
      <c r="G99" s="188">
        <f>G97+G98</f>
        <v>0</v>
      </c>
      <c r="H99" s="190"/>
      <c r="I99" s="188">
        <f>I97+I98</f>
        <v>0</v>
      </c>
      <c r="J99" s="190"/>
      <c r="K99" s="188">
        <f>K97+K98</f>
        <v>546977.8125</v>
      </c>
      <c r="L99" s="190"/>
      <c r="M99" s="188">
        <f>M97+M98</f>
        <v>382884.46875000006</v>
      </c>
      <c r="N99" s="190"/>
      <c r="O99" s="188">
        <f>O97+O98</f>
        <v>0</v>
      </c>
      <c r="P99" s="190"/>
      <c r="Q99" s="188">
        <f>Q97+Q98</f>
        <v>633195.1901953126</v>
      </c>
      <c r="R99" s="190"/>
      <c r="S99" s="188">
        <f>S97+S98</f>
        <v>0</v>
      </c>
      <c r="T99" s="190"/>
      <c r="U99" s="188">
        <f>U97+U98</f>
        <v>0</v>
      </c>
      <c r="V99" s="190"/>
      <c r="W99" s="188">
        <f>W97+W98</f>
        <v>0</v>
      </c>
      <c r="X99" s="296"/>
    </row>
    <row r="100" spans="2:23" s="89" customFormat="1" ht="10.5">
      <c r="B100" s="116"/>
      <c r="C100" s="110"/>
      <c r="E100" s="116"/>
      <c r="G100" s="116"/>
      <c r="I100" s="116"/>
      <c r="K100" s="116"/>
      <c r="M100" s="116"/>
      <c r="O100" s="116"/>
      <c r="Q100" s="116"/>
      <c r="S100" s="116"/>
      <c r="U100" s="116"/>
      <c r="W100" s="116"/>
    </row>
    <row r="101" spans="2:23" s="89" customFormat="1" ht="10.5">
      <c r="B101" s="116"/>
      <c r="C101" s="110"/>
      <c r="E101" s="116"/>
      <c r="G101" s="116"/>
      <c r="I101" s="116"/>
      <c r="K101" s="116"/>
      <c r="M101" s="116"/>
      <c r="O101" s="116"/>
      <c r="Q101" s="116"/>
      <c r="S101" s="116"/>
      <c r="U101" s="116"/>
      <c r="W101" s="116"/>
    </row>
    <row r="102" spans="2:23" s="89" customFormat="1" ht="10.5">
      <c r="B102" s="116"/>
      <c r="C102" s="110"/>
      <c r="E102" s="116"/>
      <c r="G102" s="116"/>
      <c r="I102" s="116"/>
      <c r="K102" s="116"/>
      <c r="M102" s="116"/>
      <c r="O102" s="116"/>
      <c r="Q102" s="116"/>
      <c r="S102" s="116"/>
      <c r="U102" s="116"/>
      <c r="W102" s="116"/>
    </row>
    <row r="103" spans="2:23" s="89" customFormat="1" ht="10.5">
      <c r="B103" s="116"/>
      <c r="C103" s="110"/>
      <c r="E103" s="116"/>
      <c r="G103" s="116"/>
      <c r="I103" s="116"/>
      <c r="K103" s="116"/>
      <c r="M103" s="116"/>
      <c r="O103" s="116"/>
      <c r="Q103" s="116"/>
      <c r="S103" s="116"/>
      <c r="U103" s="116"/>
      <c r="W103" s="116"/>
    </row>
    <row r="104" spans="2:23" s="89" customFormat="1" ht="10.5">
      <c r="B104" s="116"/>
      <c r="C104" s="110"/>
      <c r="E104" s="116"/>
      <c r="G104" s="116"/>
      <c r="I104" s="116"/>
      <c r="K104" s="116"/>
      <c r="M104" s="116"/>
      <c r="O104" s="116"/>
      <c r="Q104" s="116"/>
      <c r="S104" s="116"/>
      <c r="U104" s="116"/>
      <c r="W104" s="116"/>
    </row>
    <row r="105" spans="2:23" s="89" customFormat="1" ht="10.5">
      <c r="B105" s="116"/>
      <c r="C105" s="110"/>
      <c r="E105" s="116"/>
      <c r="G105" s="116"/>
      <c r="I105" s="116"/>
      <c r="K105" s="116"/>
      <c r="M105" s="116"/>
      <c r="O105" s="116"/>
      <c r="Q105" s="116"/>
      <c r="S105" s="116"/>
      <c r="U105" s="116"/>
      <c r="W105" s="116"/>
    </row>
    <row r="106" spans="2:23" s="89" customFormat="1" ht="10.5">
      <c r="B106" s="116"/>
      <c r="C106" s="110"/>
      <c r="E106" s="116"/>
      <c r="G106" s="116"/>
      <c r="I106" s="116"/>
      <c r="K106" s="116"/>
      <c r="M106" s="116"/>
      <c r="O106" s="116"/>
      <c r="Q106" s="116"/>
      <c r="S106" s="116"/>
      <c r="U106" s="116"/>
      <c r="W106" s="116"/>
    </row>
    <row r="107" spans="2:23" s="89" customFormat="1" ht="10.5">
      <c r="B107" s="116"/>
      <c r="C107" s="110"/>
      <c r="E107" s="116"/>
      <c r="G107" s="116"/>
      <c r="I107" s="116"/>
      <c r="K107" s="116"/>
      <c r="M107" s="116"/>
      <c r="O107" s="116"/>
      <c r="Q107" s="116"/>
      <c r="S107" s="116"/>
      <c r="U107" s="116"/>
      <c r="W107" s="116"/>
    </row>
    <row r="108" spans="2:23" s="5" customFormat="1" ht="14.25">
      <c r="B108" s="28"/>
      <c r="C108" s="52"/>
      <c r="E108" s="28"/>
      <c r="G108" s="28"/>
      <c r="I108" s="28"/>
      <c r="K108" s="28"/>
      <c r="M108" s="28"/>
      <c r="O108" s="28"/>
      <c r="Q108" s="28"/>
      <c r="S108" s="28"/>
      <c r="U108" s="28"/>
      <c r="W108" s="28"/>
    </row>
    <row r="109" spans="2:23" s="5" customFormat="1" ht="14.25">
      <c r="B109" s="28"/>
      <c r="C109" s="52"/>
      <c r="E109" s="28"/>
      <c r="G109" s="28"/>
      <c r="I109" s="28"/>
      <c r="K109" s="28"/>
      <c r="M109" s="28"/>
      <c r="O109" s="28"/>
      <c r="Q109" s="28"/>
      <c r="S109" s="28"/>
      <c r="U109" s="28"/>
      <c r="W109" s="28"/>
    </row>
    <row r="110" spans="2:23" s="5" customFormat="1" ht="14.25">
      <c r="B110" s="28"/>
      <c r="C110" s="52"/>
      <c r="E110" s="28"/>
      <c r="G110" s="28"/>
      <c r="I110" s="28"/>
      <c r="K110" s="28"/>
      <c r="M110" s="28"/>
      <c r="O110" s="28"/>
      <c r="Q110" s="28"/>
      <c r="S110" s="28"/>
      <c r="U110" s="28"/>
      <c r="W110" s="28"/>
    </row>
    <row r="111" spans="2:23" s="5" customFormat="1" ht="14.25">
      <c r="B111" s="28"/>
      <c r="C111" s="52"/>
      <c r="E111" s="28"/>
      <c r="G111" s="28"/>
      <c r="I111" s="28"/>
      <c r="K111" s="28"/>
      <c r="M111" s="28"/>
      <c r="O111" s="28"/>
      <c r="Q111" s="28"/>
      <c r="S111" s="28"/>
      <c r="U111" s="28"/>
      <c r="W111" s="28"/>
    </row>
    <row r="112" spans="2:23" s="5" customFormat="1" ht="14.25">
      <c r="B112" s="28"/>
      <c r="C112" s="52"/>
      <c r="E112" s="28"/>
      <c r="G112" s="28"/>
      <c r="I112" s="28"/>
      <c r="K112" s="28"/>
      <c r="M112" s="28"/>
      <c r="O112" s="28"/>
      <c r="Q112" s="28"/>
      <c r="S112" s="28"/>
      <c r="U112" s="28"/>
      <c r="W112" s="28"/>
    </row>
  </sheetData>
  <sheetProtection/>
  <mergeCells count="15">
    <mergeCell ref="A5:W5"/>
    <mergeCell ref="N4:O4"/>
    <mergeCell ref="P4:Q4"/>
    <mergeCell ref="R4:S4"/>
    <mergeCell ref="T4:U4"/>
    <mergeCell ref="A1:V1"/>
    <mergeCell ref="A2:V2"/>
    <mergeCell ref="A73:V73"/>
    <mergeCell ref="A3:V3"/>
    <mergeCell ref="D4:E4"/>
    <mergeCell ref="F4:G4"/>
    <mergeCell ref="H4:I4"/>
    <mergeCell ref="J4:K4"/>
    <mergeCell ref="L4:M4"/>
    <mergeCell ref="V4:W4"/>
  </mergeCells>
  <printOptions/>
  <pageMargins left="0.73" right="0.33" top="1" bottom="1" header="0.5" footer="0.5"/>
  <pageSetup firstPageNumber="3" useFirstPageNumber="1" fitToHeight="3" fitToWidth="1" horizontalDpi="600" verticalDpi="600" orientation="landscape" paperSize="3" scale="69" r:id="rId1"/>
  <headerFooter alignWithMargins="0">
    <oddFooter>&amp;L&amp;10Tindale-Oliver&amp; Associates, Inc.   
October 2007&amp;C&amp;10&amp;P&amp;R&amp;10Florida Transit TDP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B505"/>
  <sheetViews>
    <sheetView zoomScalePageLayoutView="0" workbookViewId="0" topLeftCell="A1">
      <selection activeCell="D51" sqref="D51"/>
    </sheetView>
  </sheetViews>
  <sheetFormatPr defaultColWidth="7.10546875" defaultRowHeight="15"/>
  <cols>
    <col min="1" max="1" width="1.2265625" style="191" customWidth="1"/>
    <col min="2" max="2" width="17.4453125" style="191" customWidth="1"/>
    <col min="3" max="3" width="3.99609375" style="191" customWidth="1"/>
    <col min="4" max="5" width="7.88671875" style="191" customWidth="1"/>
    <col min="6" max="6" width="8.10546875" style="191" customWidth="1"/>
    <col min="7" max="7" width="8.21484375" style="191" customWidth="1"/>
    <col min="8" max="9" width="7.88671875" style="191" customWidth="1"/>
    <col min="10" max="10" width="8.10546875" style="191" customWidth="1"/>
    <col min="11" max="11" width="8.21484375" style="191" customWidth="1"/>
    <col min="12" max="13" width="7.88671875" style="191" customWidth="1"/>
    <col min="14" max="15" width="7.99609375" style="191" customWidth="1"/>
    <col min="16" max="17" width="7.88671875" style="191" customWidth="1"/>
    <col min="18" max="19" width="8.10546875" style="191" customWidth="1"/>
    <col min="20" max="21" width="7.88671875" style="191" customWidth="1"/>
    <col min="22" max="23" width="8.4453125" style="191" customWidth="1"/>
    <col min="24" max="25" width="7.88671875" style="191" customWidth="1"/>
    <col min="26" max="27" width="8.21484375" style="191" customWidth="1"/>
    <col min="28" max="29" width="7.88671875" style="191" customWidth="1"/>
    <col min="30" max="31" width="8.21484375" style="191" customWidth="1"/>
    <col min="32" max="33" width="7.88671875" style="191" customWidth="1"/>
    <col min="34" max="35" width="8.3359375" style="191" customWidth="1"/>
    <col min="36" max="37" width="7.88671875" style="191" customWidth="1"/>
    <col min="38" max="38" width="8.77734375" style="191" customWidth="1"/>
    <col min="39" max="39" width="8.10546875" style="191" customWidth="1"/>
    <col min="40" max="41" width="7.88671875" style="191" customWidth="1"/>
    <col min="42" max="42" width="8.88671875" style="191" customWidth="1"/>
    <col min="43" max="43" width="8.5546875" style="191" customWidth="1"/>
    <col min="44" max="44" width="8.3359375" style="191" customWidth="1"/>
    <col min="45" max="45" width="7.88671875" style="191" customWidth="1"/>
    <col min="46" max="46" width="9.10546875" style="191" customWidth="1"/>
    <col min="47" max="47" width="9.77734375" style="191" customWidth="1"/>
    <col min="48" max="49" width="11.4453125" style="191" customWidth="1"/>
    <col min="50" max="53" width="5.88671875" style="191" bestFit="1" customWidth="1"/>
    <col min="54" max="54" width="4.4453125" style="191" bestFit="1" customWidth="1"/>
    <col min="55" max="57" width="9.21484375" style="191" bestFit="1" customWidth="1"/>
    <col min="58" max="58" width="11.99609375" style="191" bestFit="1" customWidth="1"/>
    <col min="59" max="59" width="9.88671875" style="191" bestFit="1" customWidth="1"/>
    <col min="60" max="60" width="8.10546875" style="191" bestFit="1" customWidth="1"/>
    <col min="61" max="62" width="15.4453125" style="191" bestFit="1" customWidth="1"/>
    <col min="63" max="65" width="7.10546875" style="191" customWidth="1"/>
    <col min="66" max="66" width="6.5546875" style="191" customWidth="1"/>
    <col min="67" max="67" width="6.10546875" style="191" customWidth="1"/>
    <col min="68" max="68" width="11.5546875" style="191" bestFit="1" customWidth="1"/>
    <col min="69" max="69" width="9.99609375" style="191" bestFit="1" customWidth="1"/>
    <col min="70" max="70" width="5.88671875" style="191" bestFit="1" customWidth="1"/>
    <col min="71" max="71" width="7.77734375" style="191" bestFit="1" customWidth="1"/>
    <col min="72" max="72" width="6.88671875" style="191" bestFit="1" customWidth="1"/>
    <col min="73" max="74" width="6.88671875" style="191" customWidth="1"/>
    <col min="75" max="75" width="4.5546875" style="191" bestFit="1" customWidth="1"/>
    <col min="76" max="76" width="7.6640625" style="191" bestFit="1" customWidth="1"/>
    <col min="77" max="77" width="10.3359375" style="191" bestFit="1" customWidth="1"/>
    <col min="78" max="78" width="8.6640625" style="191" bestFit="1" customWidth="1"/>
    <col min="79" max="79" width="13.10546875" style="191" bestFit="1" customWidth="1"/>
    <col min="80" max="80" width="4.4453125" style="191" bestFit="1" customWidth="1"/>
    <col min="81" max="83" width="8.10546875" style="191" customWidth="1"/>
    <col min="84" max="84" width="13.10546875" style="191" bestFit="1" customWidth="1"/>
    <col min="85" max="85" width="7.10546875" style="191" customWidth="1"/>
    <col min="86" max="88" width="13.10546875" style="191" bestFit="1" customWidth="1"/>
    <col min="89" max="89" width="7.10546875" style="191" customWidth="1"/>
    <col min="90" max="92" width="13.10546875" style="191" bestFit="1" customWidth="1"/>
    <col min="93" max="93" width="7.10546875" style="191" customWidth="1"/>
    <col min="94" max="96" width="13.10546875" style="191" bestFit="1" customWidth="1"/>
    <col min="97" max="16384" width="7.10546875" style="191" customWidth="1"/>
  </cols>
  <sheetData>
    <row r="1" ht="11.25" thickBot="1"/>
    <row r="2" ht="21.75" customHeight="1">
      <c r="B2" s="267" t="s">
        <v>204</v>
      </c>
    </row>
    <row r="3" ht="12" customHeight="1">
      <c r="B3" s="268" t="s">
        <v>2</v>
      </c>
    </row>
    <row r="4" spans="2:12" ht="12" customHeight="1">
      <c r="B4" s="268" t="s">
        <v>3</v>
      </c>
      <c r="L4" s="331" t="s">
        <v>232</v>
      </c>
    </row>
    <row r="5" ht="12" customHeight="1">
      <c r="B5" s="268" t="s">
        <v>4</v>
      </c>
    </row>
    <row r="6" ht="12" customHeight="1">
      <c r="B6" s="268" t="s">
        <v>5</v>
      </c>
    </row>
    <row r="7" ht="12" customHeight="1">
      <c r="B7" s="268" t="s">
        <v>6</v>
      </c>
    </row>
    <row r="8" ht="12" customHeight="1">
      <c r="B8" s="268" t="s">
        <v>7</v>
      </c>
    </row>
    <row r="9" ht="12" customHeight="1">
      <c r="B9" s="268" t="s">
        <v>8</v>
      </c>
    </row>
    <row r="10" ht="12" customHeight="1">
      <c r="B10" s="268" t="s">
        <v>262</v>
      </c>
    </row>
    <row r="11" ht="12" customHeight="1">
      <c r="B11" s="268" t="s">
        <v>206</v>
      </c>
    </row>
    <row r="12" ht="12" customHeight="1">
      <c r="B12" s="268" t="s">
        <v>264</v>
      </c>
    </row>
    <row r="13" ht="12" customHeight="1">
      <c r="B13" s="268" t="s">
        <v>9</v>
      </c>
    </row>
    <row r="14" ht="12" customHeight="1">
      <c r="B14" s="268" t="s">
        <v>10</v>
      </c>
    </row>
    <row r="15" ht="12" customHeight="1">
      <c r="B15" s="268" t="s">
        <v>11</v>
      </c>
    </row>
    <row r="16" ht="12" customHeight="1">
      <c r="B16" s="268" t="s">
        <v>12</v>
      </c>
    </row>
    <row r="17" ht="12" customHeight="1">
      <c r="B17" s="268" t="s">
        <v>13</v>
      </c>
    </row>
    <row r="18" ht="12" customHeight="1">
      <c r="B18" s="268" t="s">
        <v>14</v>
      </c>
    </row>
    <row r="19" ht="12" customHeight="1">
      <c r="B19" s="268" t="s">
        <v>15</v>
      </c>
    </row>
    <row r="20" ht="12" customHeight="1">
      <c r="B20" s="268" t="s">
        <v>16</v>
      </c>
    </row>
    <row r="21" ht="12" customHeight="1">
      <c r="B21" s="268" t="s">
        <v>207</v>
      </c>
    </row>
    <row r="22" ht="12" customHeight="1">
      <c r="B22" s="268" t="s">
        <v>208</v>
      </c>
    </row>
    <row r="23" ht="12" customHeight="1">
      <c r="B23" s="268" t="s">
        <v>209</v>
      </c>
    </row>
    <row r="24" ht="12" customHeight="1">
      <c r="B24" s="268" t="s">
        <v>99</v>
      </c>
    </row>
    <row r="25" ht="12" customHeight="1">
      <c r="B25" s="268" t="s">
        <v>100</v>
      </c>
    </row>
    <row r="26" ht="12" customHeight="1">
      <c r="B26" s="268" t="s">
        <v>17</v>
      </c>
    </row>
    <row r="27" ht="12" customHeight="1">
      <c r="B27" s="268" t="s">
        <v>18</v>
      </c>
    </row>
    <row r="28" ht="12" customHeight="1">
      <c r="B28" s="268" t="s">
        <v>19</v>
      </c>
    </row>
    <row r="29" ht="12" customHeight="1">
      <c r="B29" s="268" t="s">
        <v>20</v>
      </c>
    </row>
    <row r="30" ht="12" customHeight="1">
      <c r="B30" s="268" t="s">
        <v>21</v>
      </c>
    </row>
    <row r="31" ht="12" customHeight="1">
      <c r="B31" s="268" t="s">
        <v>210</v>
      </c>
    </row>
    <row r="32" ht="12" customHeight="1">
      <c r="B32" s="268" t="s">
        <v>211</v>
      </c>
    </row>
    <row r="33" ht="12" customHeight="1" thickBot="1">
      <c r="B33" s="269" t="s">
        <v>212</v>
      </c>
    </row>
    <row r="34" ht="15" customHeight="1"/>
    <row r="35" ht="15" customHeight="1"/>
    <row r="36" spans="2:47" s="223" customFormat="1" ht="15.75" customHeight="1">
      <c r="B36" s="482" t="s">
        <v>216</v>
      </c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  <c r="AQ36" s="482"/>
      <c r="AR36" s="482"/>
      <c r="AS36" s="482"/>
      <c r="AT36" s="482"/>
      <c r="AU36" s="482"/>
    </row>
    <row r="37" spans="2:47" s="223" customFormat="1" ht="16.5" customHeight="1">
      <c r="B37" s="482" t="s">
        <v>219</v>
      </c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</row>
    <row r="38" spans="2:47" s="223" customFormat="1" ht="16.5" customHeight="1" thickBot="1">
      <c r="B38" s="483" t="s">
        <v>223</v>
      </c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2"/>
      <c r="AT38" s="482"/>
      <c r="AU38" s="482"/>
    </row>
    <row r="39" spans="2:47" s="192" customFormat="1" ht="15" customHeight="1">
      <c r="B39" s="249"/>
      <c r="C39" s="250"/>
      <c r="D39" s="484">
        <f>'Capital Cost Element'!D4:E4</f>
        <v>2009</v>
      </c>
      <c r="E39" s="485"/>
      <c r="F39" s="485"/>
      <c r="G39" s="486"/>
      <c r="H39" s="484">
        <f>D39+1</f>
        <v>2010</v>
      </c>
      <c r="I39" s="485"/>
      <c r="J39" s="485"/>
      <c r="K39" s="486"/>
      <c r="L39" s="484">
        <f>H39+1</f>
        <v>2011</v>
      </c>
      <c r="M39" s="485"/>
      <c r="N39" s="485"/>
      <c r="O39" s="487"/>
      <c r="P39" s="484">
        <f>L39+1</f>
        <v>2012</v>
      </c>
      <c r="Q39" s="485"/>
      <c r="R39" s="485"/>
      <c r="S39" s="486"/>
      <c r="T39" s="488">
        <f>P39+1</f>
        <v>2013</v>
      </c>
      <c r="U39" s="485"/>
      <c r="V39" s="485"/>
      <c r="W39" s="487"/>
      <c r="X39" s="484">
        <f>T39+1</f>
        <v>2014</v>
      </c>
      <c r="Y39" s="485"/>
      <c r="Z39" s="485"/>
      <c r="AA39" s="486"/>
      <c r="AB39" s="488">
        <f>X39+1</f>
        <v>2015</v>
      </c>
      <c r="AC39" s="485"/>
      <c r="AD39" s="485"/>
      <c r="AE39" s="487"/>
      <c r="AF39" s="484">
        <f>AB39+1</f>
        <v>2016</v>
      </c>
      <c r="AG39" s="485"/>
      <c r="AH39" s="485"/>
      <c r="AI39" s="486"/>
      <c r="AJ39" s="488">
        <f>AF39+1</f>
        <v>2017</v>
      </c>
      <c r="AK39" s="485"/>
      <c r="AL39" s="485"/>
      <c r="AM39" s="487"/>
      <c r="AN39" s="484">
        <f>AJ39+1</f>
        <v>2018</v>
      </c>
      <c r="AO39" s="485"/>
      <c r="AP39" s="485"/>
      <c r="AQ39" s="486"/>
      <c r="AR39" s="488" t="s">
        <v>215</v>
      </c>
      <c r="AS39" s="485"/>
      <c r="AT39" s="485"/>
      <c r="AU39" s="486"/>
    </row>
    <row r="40" spans="2:47" s="192" customFormat="1" ht="14.25" customHeight="1" thickBot="1">
      <c r="B40" s="270" t="s">
        <v>73</v>
      </c>
      <c r="C40" s="271" t="s">
        <v>213</v>
      </c>
      <c r="D40" s="272" t="s">
        <v>101</v>
      </c>
      <c r="E40" s="273" t="s">
        <v>102</v>
      </c>
      <c r="F40" s="273" t="s">
        <v>103</v>
      </c>
      <c r="G40" s="274" t="s">
        <v>70</v>
      </c>
      <c r="H40" s="272" t="s">
        <v>101</v>
      </c>
      <c r="I40" s="273" t="s">
        <v>102</v>
      </c>
      <c r="J40" s="273" t="s">
        <v>103</v>
      </c>
      <c r="K40" s="274" t="s">
        <v>70</v>
      </c>
      <c r="L40" s="272" t="s">
        <v>101</v>
      </c>
      <c r="M40" s="273" t="s">
        <v>102</v>
      </c>
      <c r="N40" s="273" t="s">
        <v>103</v>
      </c>
      <c r="O40" s="274" t="s">
        <v>70</v>
      </c>
      <c r="P40" s="272" t="s">
        <v>101</v>
      </c>
      <c r="Q40" s="273" t="s">
        <v>102</v>
      </c>
      <c r="R40" s="273" t="s">
        <v>103</v>
      </c>
      <c r="S40" s="274" t="s">
        <v>70</v>
      </c>
      <c r="T40" s="272" t="s">
        <v>101</v>
      </c>
      <c r="U40" s="273" t="s">
        <v>102</v>
      </c>
      <c r="V40" s="273" t="s">
        <v>103</v>
      </c>
      <c r="W40" s="274" t="s">
        <v>70</v>
      </c>
      <c r="X40" s="272" t="s">
        <v>101</v>
      </c>
      <c r="Y40" s="273" t="s">
        <v>102</v>
      </c>
      <c r="Z40" s="273" t="s">
        <v>103</v>
      </c>
      <c r="AA40" s="274" t="s">
        <v>70</v>
      </c>
      <c r="AB40" s="272" t="s">
        <v>101</v>
      </c>
      <c r="AC40" s="273" t="s">
        <v>102</v>
      </c>
      <c r="AD40" s="273" t="s">
        <v>103</v>
      </c>
      <c r="AE40" s="274" t="s">
        <v>70</v>
      </c>
      <c r="AF40" s="272" t="s">
        <v>101</v>
      </c>
      <c r="AG40" s="273" t="s">
        <v>102</v>
      </c>
      <c r="AH40" s="273" t="s">
        <v>103</v>
      </c>
      <c r="AI40" s="274" t="s">
        <v>70</v>
      </c>
      <c r="AJ40" s="272" t="s">
        <v>101</v>
      </c>
      <c r="AK40" s="273" t="s">
        <v>102</v>
      </c>
      <c r="AL40" s="273" t="s">
        <v>103</v>
      </c>
      <c r="AM40" s="274" t="s">
        <v>70</v>
      </c>
      <c r="AN40" s="272" t="s">
        <v>101</v>
      </c>
      <c r="AO40" s="273" t="s">
        <v>102</v>
      </c>
      <c r="AP40" s="273" t="s">
        <v>103</v>
      </c>
      <c r="AQ40" s="274" t="s">
        <v>70</v>
      </c>
      <c r="AR40" s="275" t="s">
        <v>101</v>
      </c>
      <c r="AS40" s="273"/>
      <c r="AT40" s="273" t="s">
        <v>103</v>
      </c>
      <c r="AU40" s="274" t="s">
        <v>70</v>
      </c>
    </row>
    <row r="41" spans="2:49" s="233" customFormat="1" ht="12" customHeight="1">
      <c r="B41" s="232" t="s">
        <v>81</v>
      </c>
      <c r="C41" s="199"/>
      <c r="D41" s="393">
        <f>'Operating Cost Element'!$D$118</f>
        <v>388416.70800000004</v>
      </c>
      <c r="E41" s="394"/>
      <c r="F41" s="394">
        <f>'Capital Cost Element'!$E$97</f>
        <v>315000</v>
      </c>
      <c r="G41" s="198">
        <f>D41+E41+F41</f>
        <v>703416.7080000001</v>
      </c>
      <c r="H41" s="393">
        <f>'Operating Cost Element'!$E$118</f>
        <v>400069.20924</v>
      </c>
      <c r="I41" s="394"/>
      <c r="J41" s="394">
        <f>'Capital Cost Element'!$G$97</f>
        <v>0</v>
      </c>
      <c r="K41" s="198">
        <f>H41+I41+J41</f>
        <v>400069.20924</v>
      </c>
      <c r="L41" s="393">
        <f>'Operating Cost Element'!$F$118</f>
        <v>412071.2855172</v>
      </c>
      <c r="M41" s="394"/>
      <c r="N41" s="394">
        <f>'Capital Cost Element'!$I$97</f>
        <v>0</v>
      </c>
      <c r="O41" s="198">
        <f>L41+M41+N41</f>
        <v>412071.2855172</v>
      </c>
      <c r="P41" s="393">
        <f>'Operating Cost Element'!$G$118</f>
        <v>424433.424082716</v>
      </c>
      <c r="Q41" s="394"/>
      <c r="R41" s="394">
        <f>'Capital Cost Element'!$K$97</f>
        <v>0</v>
      </c>
      <c r="S41" s="198">
        <f>P41+Q41+R41</f>
        <v>424433.424082716</v>
      </c>
      <c r="T41" s="393">
        <f>'Operating Cost Element'!$H$118</f>
        <v>437166.42680519744</v>
      </c>
      <c r="U41" s="394"/>
      <c r="V41" s="394">
        <f>'Capital Cost Element'!$M$97</f>
        <v>382884.46875000006</v>
      </c>
      <c r="W41" s="198">
        <f>T41+U41+V41</f>
        <v>820050.8955551975</v>
      </c>
      <c r="X41" s="393">
        <f>'Operating Cost Element'!$I$118</f>
        <v>450281.4196093534</v>
      </c>
      <c r="Y41" s="394"/>
      <c r="Z41" s="394">
        <f>'Capital Cost Element'!$O$97</f>
        <v>0</v>
      </c>
      <c r="AA41" s="198">
        <f>X41+Y41+Z41</f>
        <v>450281.4196093534</v>
      </c>
      <c r="AB41" s="393">
        <f>'Operating Cost Element'!$J$118</f>
        <v>463789.86219763407</v>
      </c>
      <c r="AC41" s="394"/>
      <c r="AD41" s="394">
        <f>'Capital Cost Element'!$Q$97</f>
        <v>0</v>
      </c>
      <c r="AE41" s="198">
        <f>AB41+AC41+AD41</f>
        <v>463789.86219763407</v>
      </c>
      <c r="AF41" s="393">
        <f>'Operating Cost Element'!$K$118</f>
        <v>477703.558063563</v>
      </c>
      <c r="AG41" s="394"/>
      <c r="AH41" s="394">
        <f>'Capital Cost Element'!$S$97</f>
        <v>0</v>
      </c>
      <c r="AI41" s="198">
        <f>AF41+AG41+AH41</f>
        <v>477703.558063563</v>
      </c>
      <c r="AJ41" s="393">
        <f>'Operating Cost Element'!$L$118</f>
        <v>492034.6648054699</v>
      </c>
      <c r="AK41" s="394"/>
      <c r="AL41" s="394">
        <f>'Capital Cost Element'!$U$97</f>
        <v>0</v>
      </c>
      <c r="AM41" s="198">
        <f>AJ41+AK41+AL41</f>
        <v>492034.6648054699</v>
      </c>
      <c r="AN41" s="393">
        <f>'Operating Cost Element'!$M$118</f>
        <v>506795.704749634</v>
      </c>
      <c r="AO41" s="394"/>
      <c r="AP41" s="394">
        <f>'Capital Cost Element'!$W$97</f>
        <v>0</v>
      </c>
      <c r="AQ41" s="198">
        <f>AN41+AO41+AP41</f>
        <v>506795.704749634</v>
      </c>
      <c r="AR41" s="201">
        <f>D41+H41+L41+P41+T41+X41+AB41+AF41+AJ41+AN41</f>
        <v>4452762.263070768</v>
      </c>
      <c r="AS41" s="199"/>
      <c r="AT41" s="201">
        <f>F41+J41+N41+R41+V41+Z41+AD41+AH41+AL41+AP41</f>
        <v>697884.46875</v>
      </c>
      <c r="AU41" s="203">
        <f>AR41+AS41+AT41</f>
        <v>5150646.731820768</v>
      </c>
      <c r="AV41" s="199"/>
      <c r="AW41" s="199"/>
    </row>
    <row r="42" spans="2:47" ht="12" customHeight="1">
      <c r="B42" s="225" t="s">
        <v>2</v>
      </c>
      <c r="C42" s="252">
        <f>AU42/$AU$57</f>
        <v>0.736010862428883</v>
      </c>
      <c r="D42" s="395">
        <v>75000</v>
      </c>
      <c r="E42" s="396"/>
      <c r="F42" s="396">
        <v>315000</v>
      </c>
      <c r="G42" s="198">
        <f>D42+E42+F42</f>
        <v>390000</v>
      </c>
      <c r="H42" s="395">
        <v>75000</v>
      </c>
      <c r="I42" s="396"/>
      <c r="J42" s="396">
        <v>0</v>
      </c>
      <c r="K42" s="198">
        <f aca="true" t="shared" si="0" ref="K42:K56">H42+I42+J42</f>
        <v>75000</v>
      </c>
      <c r="L42" s="395">
        <v>75000</v>
      </c>
      <c r="M42" s="396"/>
      <c r="N42" s="396">
        <v>0</v>
      </c>
      <c r="O42" s="198">
        <f aca="true" t="shared" si="1" ref="O42:O56">L42+M42+N42</f>
        <v>75000</v>
      </c>
      <c r="P42" s="395">
        <v>75000</v>
      </c>
      <c r="Q42" s="396"/>
      <c r="R42" s="396">
        <v>0</v>
      </c>
      <c r="S42" s="198">
        <f aca="true" t="shared" si="2" ref="S42:S56">P42+Q42+R42</f>
        <v>75000</v>
      </c>
      <c r="T42" s="395">
        <v>75000</v>
      </c>
      <c r="U42" s="396"/>
      <c r="V42" s="396">
        <v>382884</v>
      </c>
      <c r="W42" s="198">
        <f aca="true" t="shared" si="3" ref="W42:W56">T42+U42+V42</f>
        <v>457884</v>
      </c>
      <c r="X42" s="395">
        <v>75000</v>
      </c>
      <c r="Y42" s="396"/>
      <c r="Z42" s="396">
        <v>500</v>
      </c>
      <c r="AA42" s="198">
        <f aca="true" t="shared" si="4" ref="AA42:AA56">X42+Y42+Z42</f>
        <v>75500</v>
      </c>
      <c r="AB42" s="395">
        <v>75000</v>
      </c>
      <c r="AC42" s="396"/>
      <c r="AD42" s="396">
        <v>0</v>
      </c>
      <c r="AE42" s="198">
        <f aca="true" t="shared" si="5" ref="AE42:AE56">AB42+AC42+AD42</f>
        <v>75000</v>
      </c>
      <c r="AF42" s="395">
        <v>75000</v>
      </c>
      <c r="AG42" s="396"/>
      <c r="AH42" s="396">
        <v>0</v>
      </c>
      <c r="AI42" s="198">
        <f aca="true" t="shared" si="6" ref="AI42:AI56">AF42+AG42+AH42</f>
        <v>75000</v>
      </c>
      <c r="AJ42" s="395">
        <v>75000</v>
      </c>
      <c r="AK42" s="396"/>
      <c r="AL42" s="396">
        <v>0</v>
      </c>
      <c r="AM42" s="198">
        <f aca="true" t="shared" si="7" ref="AM42:AM56">AJ42+AK42+AL42</f>
        <v>75000</v>
      </c>
      <c r="AN42" s="395">
        <v>75000</v>
      </c>
      <c r="AO42" s="396"/>
      <c r="AP42" s="396">
        <v>0</v>
      </c>
      <c r="AQ42" s="198">
        <f aca="true" t="shared" si="8" ref="AQ42:AQ56">AN42+AO42+AP42</f>
        <v>75000</v>
      </c>
      <c r="AR42" s="201">
        <f>D42+H42+L42+P42+T42+X42+AB42+AF42+AJ42+AN42</f>
        <v>750000</v>
      </c>
      <c r="AS42" s="201"/>
      <c r="AT42" s="201">
        <f>F42+J42+N42+R42+V42+Z42+AD42+AH42+AL42+AP42</f>
        <v>698384</v>
      </c>
      <c r="AU42" s="203">
        <f>AR42+AS42+AT42</f>
        <v>1448384</v>
      </c>
    </row>
    <row r="43" spans="2:47" ht="12" customHeight="1">
      <c r="B43" s="225" t="s">
        <v>262</v>
      </c>
      <c r="C43" s="252">
        <f aca="true" t="shared" si="9" ref="C43:C56">AU43/$AU$57</f>
        <v>0.12729408847269452</v>
      </c>
      <c r="D43" s="395">
        <v>25000</v>
      </c>
      <c r="E43" s="396"/>
      <c r="F43" s="396">
        <v>0</v>
      </c>
      <c r="G43" s="198">
        <f aca="true" t="shared" si="10" ref="G43:G56">D43+E43+F43</f>
        <v>25000</v>
      </c>
      <c r="H43" s="395">
        <v>25000</v>
      </c>
      <c r="I43" s="396"/>
      <c r="J43" s="396">
        <v>0</v>
      </c>
      <c r="K43" s="198">
        <f t="shared" si="0"/>
        <v>25000</v>
      </c>
      <c r="L43" s="395">
        <v>25000</v>
      </c>
      <c r="M43" s="396"/>
      <c r="N43" s="396">
        <v>0</v>
      </c>
      <c r="O43" s="198">
        <f t="shared" si="1"/>
        <v>25000</v>
      </c>
      <c r="P43" s="395">
        <v>25000</v>
      </c>
      <c r="Q43" s="396"/>
      <c r="R43" s="396">
        <v>0</v>
      </c>
      <c r="S43" s="198">
        <f t="shared" si="2"/>
        <v>25000</v>
      </c>
      <c r="T43" s="395">
        <v>25000</v>
      </c>
      <c r="U43" s="396"/>
      <c r="V43" s="396">
        <v>0</v>
      </c>
      <c r="W43" s="198">
        <f t="shared" si="3"/>
        <v>25000</v>
      </c>
      <c r="X43" s="395">
        <v>25000</v>
      </c>
      <c r="Y43" s="396"/>
      <c r="Z43" s="396">
        <v>500</v>
      </c>
      <c r="AA43" s="198">
        <f t="shared" si="4"/>
        <v>25500</v>
      </c>
      <c r="AB43" s="395">
        <v>25000</v>
      </c>
      <c r="AC43" s="396"/>
      <c r="AD43" s="396">
        <v>0</v>
      </c>
      <c r="AE43" s="198">
        <f t="shared" si="5"/>
        <v>25000</v>
      </c>
      <c r="AF43" s="395">
        <v>25000</v>
      </c>
      <c r="AG43" s="396"/>
      <c r="AH43" s="396">
        <v>0</v>
      </c>
      <c r="AI43" s="198">
        <f t="shared" si="6"/>
        <v>25000</v>
      </c>
      <c r="AJ43" s="395">
        <v>25000</v>
      </c>
      <c r="AK43" s="396"/>
      <c r="AL43" s="396">
        <v>0</v>
      </c>
      <c r="AM43" s="198">
        <f t="shared" si="7"/>
        <v>25000</v>
      </c>
      <c r="AN43" s="395">
        <v>25000</v>
      </c>
      <c r="AO43" s="396"/>
      <c r="AP43" s="396">
        <v>0</v>
      </c>
      <c r="AQ43" s="198">
        <f t="shared" si="8"/>
        <v>25000</v>
      </c>
      <c r="AR43" s="201">
        <f aca="true" t="shared" si="11" ref="AR43:AR56">D43+H43+L43+P43+T43+X43+AB43+AF43+AJ43+AN43</f>
        <v>250000</v>
      </c>
      <c r="AS43" s="201"/>
      <c r="AT43" s="201">
        <f aca="true" t="shared" si="12" ref="AT43:AT56">F43+J43+N43+R43+V43+Z43+AD43+AH43+AL43+AP43</f>
        <v>500</v>
      </c>
      <c r="AU43" s="203">
        <f aca="true" t="shared" si="13" ref="AU43:AU56">AR43+AS43+AT43</f>
        <v>250500</v>
      </c>
    </row>
    <row r="44" spans="2:47" ht="12" customHeight="1">
      <c r="B44" s="225" t="s">
        <v>18</v>
      </c>
      <c r="C44" s="252">
        <f t="shared" si="9"/>
        <v>0.12729408847269452</v>
      </c>
      <c r="D44" s="395">
        <f>D43</f>
        <v>25000</v>
      </c>
      <c r="E44" s="396"/>
      <c r="F44" s="396">
        <v>0</v>
      </c>
      <c r="G44" s="198">
        <f t="shared" si="10"/>
        <v>25000</v>
      </c>
      <c r="H44" s="395">
        <f>H43</f>
        <v>25000</v>
      </c>
      <c r="I44" s="396"/>
      <c r="J44" s="396">
        <v>0</v>
      </c>
      <c r="K44" s="198">
        <f t="shared" si="0"/>
        <v>25000</v>
      </c>
      <c r="L44" s="395">
        <f>L43</f>
        <v>25000</v>
      </c>
      <c r="M44" s="396"/>
      <c r="N44" s="396">
        <v>0</v>
      </c>
      <c r="O44" s="198">
        <f t="shared" si="1"/>
        <v>25000</v>
      </c>
      <c r="P44" s="395">
        <f>P43</f>
        <v>25000</v>
      </c>
      <c r="Q44" s="396"/>
      <c r="R44" s="396">
        <v>0</v>
      </c>
      <c r="S44" s="198">
        <f t="shared" si="2"/>
        <v>25000</v>
      </c>
      <c r="T44" s="395">
        <f>T43</f>
        <v>25000</v>
      </c>
      <c r="U44" s="396"/>
      <c r="V44" s="396">
        <v>0</v>
      </c>
      <c r="W44" s="198">
        <f t="shared" si="3"/>
        <v>25000</v>
      </c>
      <c r="X44" s="395">
        <f>X43</f>
        <v>25000</v>
      </c>
      <c r="Y44" s="396"/>
      <c r="Z44" s="396">
        <v>500</v>
      </c>
      <c r="AA44" s="198">
        <f t="shared" si="4"/>
        <v>25500</v>
      </c>
      <c r="AB44" s="395">
        <f>AB43</f>
        <v>25000</v>
      </c>
      <c r="AC44" s="396"/>
      <c r="AD44" s="396">
        <v>0</v>
      </c>
      <c r="AE44" s="198">
        <f t="shared" si="5"/>
        <v>25000</v>
      </c>
      <c r="AF44" s="395">
        <f>AF43</f>
        <v>25000</v>
      </c>
      <c r="AG44" s="396"/>
      <c r="AH44" s="396">
        <v>0</v>
      </c>
      <c r="AI44" s="198">
        <f t="shared" si="6"/>
        <v>25000</v>
      </c>
      <c r="AJ44" s="395">
        <f>AJ43</f>
        <v>25000</v>
      </c>
      <c r="AK44" s="396"/>
      <c r="AL44" s="396">
        <v>0</v>
      </c>
      <c r="AM44" s="198">
        <f t="shared" si="7"/>
        <v>25000</v>
      </c>
      <c r="AN44" s="395">
        <f>AN43</f>
        <v>25000</v>
      </c>
      <c r="AO44" s="396"/>
      <c r="AP44" s="396">
        <v>0</v>
      </c>
      <c r="AQ44" s="198">
        <f t="shared" si="8"/>
        <v>25000</v>
      </c>
      <c r="AR44" s="201">
        <f t="shared" si="11"/>
        <v>250000</v>
      </c>
      <c r="AS44" s="201"/>
      <c r="AT44" s="201">
        <f t="shared" si="12"/>
        <v>500</v>
      </c>
      <c r="AU44" s="203">
        <f t="shared" si="13"/>
        <v>250500</v>
      </c>
    </row>
    <row r="45" spans="2:47" ht="12" customHeight="1">
      <c r="B45" s="225" t="s">
        <v>9</v>
      </c>
      <c r="C45" s="252">
        <f t="shared" si="9"/>
        <v>0.0007622400507346978</v>
      </c>
      <c r="D45" s="395">
        <v>0</v>
      </c>
      <c r="E45" s="396"/>
      <c r="F45" s="396">
        <v>0</v>
      </c>
      <c r="G45" s="198">
        <f t="shared" si="10"/>
        <v>0</v>
      </c>
      <c r="H45" s="395">
        <v>0</v>
      </c>
      <c r="I45" s="396"/>
      <c r="J45" s="396">
        <v>0</v>
      </c>
      <c r="K45" s="198">
        <f t="shared" si="0"/>
        <v>0</v>
      </c>
      <c r="L45" s="395">
        <v>0</v>
      </c>
      <c r="M45" s="396"/>
      <c r="N45" s="396">
        <v>0</v>
      </c>
      <c r="O45" s="198">
        <f t="shared" si="1"/>
        <v>0</v>
      </c>
      <c r="P45" s="395">
        <v>0</v>
      </c>
      <c r="Q45" s="396"/>
      <c r="R45" s="396">
        <v>0</v>
      </c>
      <c r="S45" s="198">
        <f t="shared" si="2"/>
        <v>0</v>
      </c>
      <c r="T45" s="395">
        <v>0</v>
      </c>
      <c r="U45" s="396"/>
      <c r="V45" s="396">
        <v>0</v>
      </c>
      <c r="W45" s="198">
        <f t="shared" si="3"/>
        <v>0</v>
      </c>
      <c r="X45" s="395">
        <v>1000</v>
      </c>
      <c r="Y45" s="396"/>
      <c r="Z45" s="396">
        <v>500</v>
      </c>
      <c r="AA45" s="198">
        <f t="shared" si="4"/>
        <v>1500</v>
      </c>
      <c r="AB45" s="395">
        <v>0</v>
      </c>
      <c r="AC45" s="396"/>
      <c r="AD45" s="396">
        <v>0</v>
      </c>
      <c r="AE45" s="198">
        <f t="shared" si="5"/>
        <v>0</v>
      </c>
      <c r="AF45" s="395">
        <v>0</v>
      </c>
      <c r="AG45" s="396"/>
      <c r="AH45" s="396">
        <v>0</v>
      </c>
      <c r="AI45" s="198">
        <f t="shared" si="6"/>
        <v>0</v>
      </c>
      <c r="AJ45" s="395">
        <v>0</v>
      </c>
      <c r="AK45" s="396"/>
      <c r="AL45" s="396">
        <v>0</v>
      </c>
      <c r="AM45" s="198">
        <f t="shared" si="7"/>
        <v>0</v>
      </c>
      <c r="AN45" s="395">
        <v>0</v>
      </c>
      <c r="AO45" s="396"/>
      <c r="AP45" s="396">
        <v>0</v>
      </c>
      <c r="AQ45" s="198">
        <f t="shared" si="8"/>
        <v>0</v>
      </c>
      <c r="AR45" s="201">
        <f t="shared" si="11"/>
        <v>1000</v>
      </c>
      <c r="AS45" s="201"/>
      <c r="AT45" s="201">
        <f t="shared" si="12"/>
        <v>500</v>
      </c>
      <c r="AU45" s="203">
        <f t="shared" si="13"/>
        <v>1500</v>
      </c>
    </row>
    <row r="46" spans="2:47" ht="12" customHeight="1">
      <c r="B46" s="225" t="s">
        <v>6</v>
      </c>
      <c r="C46" s="252">
        <f t="shared" si="9"/>
        <v>0.0007622400507346978</v>
      </c>
      <c r="D46" s="395">
        <v>0</v>
      </c>
      <c r="E46" s="396"/>
      <c r="F46" s="396">
        <v>0</v>
      </c>
      <c r="G46" s="198">
        <f t="shared" si="10"/>
        <v>0</v>
      </c>
      <c r="H46" s="395">
        <v>0</v>
      </c>
      <c r="I46" s="396"/>
      <c r="J46" s="396">
        <v>0</v>
      </c>
      <c r="K46" s="198">
        <f t="shared" si="0"/>
        <v>0</v>
      </c>
      <c r="L46" s="395">
        <v>0</v>
      </c>
      <c r="M46" s="396"/>
      <c r="N46" s="396">
        <v>0</v>
      </c>
      <c r="O46" s="198">
        <f t="shared" si="1"/>
        <v>0</v>
      </c>
      <c r="P46" s="395">
        <v>0</v>
      </c>
      <c r="Q46" s="396"/>
      <c r="R46" s="396">
        <v>0</v>
      </c>
      <c r="S46" s="198">
        <f t="shared" si="2"/>
        <v>0</v>
      </c>
      <c r="T46" s="395">
        <v>0</v>
      </c>
      <c r="U46" s="396"/>
      <c r="V46" s="396">
        <v>0</v>
      </c>
      <c r="W46" s="198">
        <f t="shared" si="3"/>
        <v>0</v>
      </c>
      <c r="X46" s="395">
        <v>1000</v>
      </c>
      <c r="Y46" s="396"/>
      <c r="Z46" s="396">
        <v>500</v>
      </c>
      <c r="AA46" s="198">
        <f t="shared" si="4"/>
        <v>1500</v>
      </c>
      <c r="AB46" s="395">
        <v>0</v>
      </c>
      <c r="AC46" s="396"/>
      <c r="AD46" s="396">
        <v>0</v>
      </c>
      <c r="AE46" s="198">
        <f t="shared" si="5"/>
        <v>0</v>
      </c>
      <c r="AF46" s="395">
        <v>0</v>
      </c>
      <c r="AG46" s="396"/>
      <c r="AH46" s="396">
        <v>0</v>
      </c>
      <c r="AI46" s="198">
        <f t="shared" si="6"/>
        <v>0</v>
      </c>
      <c r="AJ46" s="395">
        <v>0</v>
      </c>
      <c r="AK46" s="396"/>
      <c r="AL46" s="396">
        <v>0</v>
      </c>
      <c r="AM46" s="198">
        <f t="shared" si="7"/>
        <v>0</v>
      </c>
      <c r="AN46" s="395">
        <v>0</v>
      </c>
      <c r="AO46" s="396"/>
      <c r="AP46" s="396">
        <v>0</v>
      </c>
      <c r="AQ46" s="198">
        <f t="shared" si="8"/>
        <v>0</v>
      </c>
      <c r="AR46" s="201">
        <f t="shared" si="11"/>
        <v>1000</v>
      </c>
      <c r="AS46" s="201"/>
      <c r="AT46" s="201">
        <f t="shared" si="12"/>
        <v>500</v>
      </c>
      <c r="AU46" s="203">
        <f t="shared" si="13"/>
        <v>1500</v>
      </c>
    </row>
    <row r="47" spans="2:47" ht="12" customHeight="1">
      <c r="B47" s="225" t="s">
        <v>7</v>
      </c>
      <c r="C47" s="252">
        <f t="shared" si="9"/>
        <v>0.0010163200676462636</v>
      </c>
      <c r="D47" s="395">
        <v>0</v>
      </c>
      <c r="E47" s="396"/>
      <c r="F47" s="396">
        <v>0</v>
      </c>
      <c r="G47" s="198">
        <f t="shared" si="10"/>
        <v>0</v>
      </c>
      <c r="H47" s="395">
        <v>0</v>
      </c>
      <c r="I47" s="396"/>
      <c r="J47" s="396">
        <v>0</v>
      </c>
      <c r="K47" s="198">
        <f t="shared" si="0"/>
        <v>0</v>
      </c>
      <c r="L47" s="395">
        <v>0</v>
      </c>
      <c r="M47" s="396"/>
      <c r="N47" s="396">
        <v>0</v>
      </c>
      <c r="O47" s="198">
        <f t="shared" si="1"/>
        <v>0</v>
      </c>
      <c r="P47" s="395">
        <v>0</v>
      </c>
      <c r="Q47" s="396"/>
      <c r="R47" s="396">
        <v>0</v>
      </c>
      <c r="S47" s="198">
        <f t="shared" si="2"/>
        <v>0</v>
      </c>
      <c r="T47" s="395">
        <v>0</v>
      </c>
      <c r="U47" s="396"/>
      <c r="V47" s="396">
        <v>500</v>
      </c>
      <c r="W47" s="198">
        <f t="shared" si="3"/>
        <v>500</v>
      </c>
      <c r="X47" s="395">
        <v>1000</v>
      </c>
      <c r="Y47" s="396"/>
      <c r="Z47" s="396">
        <v>500</v>
      </c>
      <c r="AA47" s="198">
        <f t="shared" si="4"/>
        <v>1500</v>
      </c>
      <c r="AB47" s="395">
        <v>0</v>
      </c>
      <c r="AC47" s="396"/>
      <c r="AD47" s="396">
        <v>0</v>
      </c>
      <c r="AE47" s="198">
        <f t="shared" si="5"/>
        <v>0</v>
      </c>
      <c r="AF47" s="395">
        <v>0</v>
      </c>
      <c r="AG47" s="396"/>
      <c r="AH47" s="396">
        <v>0</v>
      </c>
      <c r="AI47" s="198">
        <f t="shared" si="6"/>
        <v>0</v>
      </c>
      <c r="AJ47" s="395">
        <v>0</v>
      </c>
      <c r="AK47" s="396"/>
      <c r="AL47" s="396">
        <v>0</v>
      </c>
      <c r="AM47" s="198">
        <f t="shared" si="7"/>
        <v>0</v>
      </c>
      <c r="AN47" s="395">
        <v>0</v>
      </c>
      <c r="AO47" s="396"/>
      <c r="AP47" s="396">
        <v>0</v>
      </c>
      <c r="AQ47" s="198">
        <f t="shared" si="8"/>
        <v>0</v>
      </c>
      <c r="AR47" s="201">
        <f t="shared" si="11"/>
        <v>1000</v>
      </c>
      <c r="AS47" s="201"/>
      <c r="AT47" s="201">
        <f t="shared" si="12"/>
        <v>1000</v>
      </c>
      <c r="AU47" s="203">
        <f t="shared" si="13"/>
        <v>2000</v>
      </c>
    </row>
    <row r="48" spans="2:47" ht="12" customHeight="1">
      <c r="B48" s="225" t="s">
        <v>8</v>
      </c>
      <c r="C48" s="252">
        <f t="shared" si="9"/>
        <v>0.0007622400507346978</v>
      </c>
      <c r="D48" s="395">
        <v>0</v>
      </c>
      <c r="E48" s="396"/>
      <c r="F48" s="396">
        <v>0</v>
      </c>
      <c r="G48" s="198">
        <f t="shared" si="10"/>
        <v>0</v>
      </c>
      <c r="H48" s="395">
        <v>0</v>
      </c>
      <c r="I48" s="396"/>
      <c r="J48" s="396">
        <v>0</v>
      </c>
      <c r="K48" s="198">
        <f t="shared" si="0"/>
        <v>0</v>
      </c>
      <c r="L48" s="395">
        <v>0</v>
      </c>
      <c r="M48" s="396"/>
      <c r="N48" s="396">
        <v>0</v>
      </c>
      <c r="O48" s="198">
        <f t="shared" si="1"/>
        <v>0</v>
      </c>
      <c r="P48" s="395">
        <v>0</v>
      </c>
      <c r="Q48" s="396"/>
      <c r="R48" s="396">
        <v>0</v>
      </c>
      <c r="S48" s="198">
        <f t="shared" si="2"/>
        <v>0</v>
      </c>
      <c r="T48" s="395">
        <v>0</v>
      </c>
      <c r="U48" s="396"/>
      <c r="V48" s="396">
        <v>0</v>
      </c>
      <c r="W48" s="198">
        <f t="shared" si="3"/>
        <v>0</v>
      </c>
      <c r="X48" s="395">
        <v>1000</v>
      </c>
      <c r="Y48" s="396"/>
      <c r="Z48" s="396">
        <v>500</v>
      </c>
      <c r="AA48" s="198">
        <f t="shared" si="4"/>
        <v>1500</v>
      </c>
      <c r="AB48" s="395">
        <v>0</v>
      </c>
      <c r="AC48" s="396"/>
      <c r="AD48" s="396">
        <v>0</v>
      </c>
      <c r="AE48" s="198">
        <f t="shared" si="5"/>
        <v>0</v>
      </c>
      <c r="AF48" s="395">
        <v>0</v>
      </c>
      <c r="AG48" s="396"/>
      <c r="AH48" s="396">
        <v>0</v>
      </c>
      <c r="AI48" s="198">
        <f t="shared" si="6"/>
        <v>0</v>
      </c>
      <c r="AJ48" s="395">
        <v>0</v>
      </c>
      <c r="AK48" s="396"/>
      <c r="AL48" s="396">
        <v>0</v>
      </c>
      <c r="AM48" s="198">
        <f t="shared" si="7"/>
        <v>0</v>
      </c>
      <c r="AN48" s="395">
        <v>0</v>
      </c>
      <c r="AO48" s="396"/>
      <c r="AP48" s="396">
        <v>0</v>
      </c>
      <c r="AQ48" s="198">
        <f t="shared" si="8"/>
        <v>0</v>
      </c>
      <c r="AR48" s="201">
        <f t="shared" si="11"/>
        <v>1000</v>
      </c>
      <c r="AS48" s="201"/>
      <c r="AT48" s="201">
        <f t="shared" si="12"/>
        <v>500</v>
      </c>
      <c r="AU48" s="203">
        <f t="shared" si="13"/>
        <v>1500</v>
      </c>
    </row>
    <row r="49" spans="2:47" ht="12" customHeight="1">
      <c r="B49" s="225" t="s">
        <v>205</v>
      </c>
      <c r="C49" s="252">
        <f t="shared" si="9"/>
        <v>0.0007622400507346978</v>
      </c>
      <c r="D49" s="395">
        <v>0</v>
      </c>
      <c r="E49" s="396"/>
      <c r="F49" s="396">
        <v>0</v>
      </c>
      <c r="G49" s="198">
        <f t="shared" si="10"/>
        <v>0</v>
      </c>
      <c r="H49" s="395">
        <v>0</v>
      </c>
      <c r="I49" s="396"/>
      <c r="J49" s="396">
        <v>0</v>
      </c>
      <c r="K49" s="198">
        <f t="shared" si="0"/>
        <v>0</v>
      </c>
      <c r="L49" s="395">
        <v>0</v>
      </c>
      <c r="M49" s="396"/>
      <c r="N49" s="396">
        <v>0</v>
      </c>
      <c r="O49" s="198">
        <f t="shared" si="1"/>
        <v>0</v>
      </c>
      <c r="P49" s="395">
        <v>0</v>
      </c>
      <c r="Q49" s="396"/>
      <c r="R49" s="396">
        <v>0</v>
      </c>
      <c r="S49" s="198">
        <f t="shared" si="2"/>
        <v>0</v>
      </c>
      <c r="T49" s="395">
        <v>0</v>
      </c>
      <c r="U49" s="396"/>
      <c r="V49" s="396">
        <v>0</v>
      </c>
      <c r="W49" s="198">
        <f t="shared" si="3"/>
        <v>0</v>
      </c>
      <c r="X49" s="395">
        <v>1000</v>
      </c>
      <c r="Y49" s="396"/>
      <c r="Z49" s="396">
        <v>500</v>
      </c>
      <c r="AA49" s="198">
        <f t="shared" si="4"/>
        <v>1500</v>
      </c>
      <c r="AB49" s="395">
        <v>0</v>
      </c>
      <c r="AC49" s="396"/>
      <c r="AD49" s="396">
        <v>0</v>
      </c>
      <c r="AE49" s="198">
        <f t="shared" si="5"/>
        <v>0</v>
      </c>
      <c r="AF49" s="395">
        <v>0</v>
      </c>
      <c r="AG49" s="396"/>
      <c r="AH49" s="396">
        <v>0</v>
      </c>
      <c r="AI49" s="198">
        <f t="shared" si="6"/>
        <v>0</v>
      </c>
      <c r="AJ49" s="395">
        <v>0</v>
      </c>
      <c r="AK49" s="396"/>
      <c r="AL49" s="396">
        <v>0</v>
      </c>
      <c r="AM49" s="198">
        <f t="shared" si="7"/>
        <v>0</v>
      </c>
      <c r="AN49" s="395">
        <v>0</v>
      </c>
      <c r="AO49" s="396"/>
      <c r="AP49" s="396">
        <v>0</v>
      </c>
      <c r="AQ49" s="198">
        <f t="shared" si="8"/>
        <v>0</v>
      </c>
      <c r="AR49" s="201">
        <f t="shared" si="11"/>
        <v>1000</v>
      </c>
      <c r="AS49" s="201"/>
      <c r="AT49" s="201">
        <f t="shared" si="12"/>
        <v>500</v>
      </c>
      <c r="AU49" s="203">
        <f t="shared" si="13"/>
        <v>1500</v>
      </c>
    </row>
    <row r="50" spans="2:47" ht="12" customHeight="1">
      <c r="B50" s="225" t="s">
        <v>206</v>
      </c>
      <c r="C50" s="252">
        <f t="shared" si="9"/>
        <v>0.0007622400507346978</v>
      </c>
      <c r="D50" s="395">
        <v>0</v>
      </c>
      <c r="E50" s="396"/>
      <c r="F50" s="396">
        <v>0</v>
      </c>
      <c r="G50" s="198">
        <f t="shared" si="10"/>
        <v>0</v>
      </c>
      <c r="H50" s="395">
        <v>0</v>
      </c>
      <c r="I50" s="396"/>
      <c r="J50" s="396">
        <v>0</v>
      </c>
      <c r="K50" s="198">
        <f t="shared" si="0"/>
        <v>0</v>
      </c>
      <c r="L50" s="395">
        <v>0</v>
      </c>
      <c r="M50" s="396"/>
      <c r="N50" s="396">
        <v>0</v>
      </c>
      <c r="O50" s="198">
        <f t="shared" si="1"/>
        <v>0</v>
      </c>
      <c r="P50" s="395">
        <v>0</v>
      </c>
      <c r="Q50" s="396"/>
      <c r="R50" s="396">
        <v>0</v>
      </c>
      <c r="S50" s="198">
        <f t="shared" si="2"/>
        <v>0</v>
      </c>
      <c r="T50" s="395">
        <v>0</v>
      </c>
      <c r="U50" s="396"/>
      <c r="V50" s="396">
        <v>0</v>
      </c>
      <c r="W50" s="198">
        <f t="shared" si="3"/>
        <v>0</v>
      </c>
      <c r="X50" s="395">
        <v>1000</v>
      </c>
      <c r="Y50" s="396"/>
      <c r="Z50" s="396">
        <v>500</v>
      </c>
      <c r="AA50" s="198">
        <f t="shared" si="4"/>
        <v>1500</v>
      </c>
      <c r="AB50" s="395">
        <v>0</v>
      </c>
      <c r="AC50" s="396"/>
      <c r="AD50" s="396">
        <v>0</v>
      </c>
      <c r="AE50" s="198">
        <f t="shared" si="5"/>
        <v>0</v>
      </c>
      <c r="AF50" s="395">
        <v>0</v>
      </c>
      <c r="AG50" s="396"/>
      <c r="AH50" s="396">
        <v>0</v>
      </c>
      <c r="AI50" s="198">
        <f t="shared" si="6"/>
        <v>0</v>
      </c>
      <c r="AJ50" s="395">
        <v>0</v>
      </c>
      <c r="AK50" s="396"/>
      <c r="AL50" s="396">
        <v>0</v>
      </c>
      <c r="AM50" s="198">
        <f t="shared" si="7"/>
        <v>0</v>
      </c>
      <c r="AN50" s="395">
        <v>0</v>
      </c>
      <c r="AO50" s="396"/>
      <c r="AP50" s="396">
        <v>0</v>
      </c>
      <c r="AQ50" s="198">
        <f t="shared" si="8"/>
        <v>0</v>
      </c>
      <c r="AR50" s="201">
        <f t="shared" si="11"/>
        <v>1000</v>
      </c>
      <c r="AS50" s="201"/>
      <c r="AT50" s="201">
        <f t="shared" si="12"/>
        <v>500</v>
      </c>
      <c r="AU50" s="203">
        <f t="shared" si="13"/>
        <v>1500</v>
      </c>
    </row>
    <row r="51" spans="2:47" ht="12" customHeight="1">
      <c r="B51" s="225" t="s">
        <v>264</v>
      </c>
      <c r="C51" s="252">
        <f t="shared" si="9"/>
        <v>0.0007622400507346978</v>
      </c>
      <c r="D51" s="395">
        <v>0</v>
      </c>
      <c r="E51" s="396"/>
      <c r="F51" s="396">
        <v>0</v>
      </c>
      <c r="G51" s="198">
        <f t="shared" si="10"/>
        <v>0</v>
      </c>
      <c r="H51" s="395">
        <v>0</v>
      </c>
      <c r="I51" s="396"/>
      <c r="J51" s="396">
        <v>0</v>
      </c>
      <c r="K51" s="198">
        <f t="shared" si="0"/>
        <v>0</v>
      </c>
      <c r="L51" s="395">
        <v>0</v>
      </c>
      <c r="M51" s="396"/>
      <c r="N51" s="396">
        <v>0</v>
      </c>
      <c r="O51" s="198">
        <f t="shared" si="1"/>
        <v>0</v>
      </c>
      <c r="P51" s="395">
        <v>0</v>
      </c>
      <c r="Q51" s="396"/>
      <c r="R51" s="396">
        <v>0</v>
      </c>
      <c r="S51" s="198">
        <f t="shared" si="2"/>
        <v>0</v>
      </c>
      <c r="T51" s="395">
        <v>0</v>
      </c>
      <c r="U51" s="396"/>
      <c r="V51" s="396">
        <v>0</v>
      </c>
      <c r="W51" s="198">
        <f t="shared" si="3"/>
        <v>0</v>
      </c>
      <c r="X51" s="395">
        <v>1000</v>
      </c>
      <c r="Y51" s="396"/>
      <c r="Z51" s="396">
        <v>500</v>
      </c>
      <c r="AA51" s="198">
        <f t="shared" si="4"/>
        <v>1500</v>
      </c>
      <c r="AB51" s="395">
        <v>0</v>
      </c>
      <c r="AC51" s="396"/>
      <c r="AD51" s="396">
        <v>0</v>
      </c>
      <c r="AE51" s="198">
        <f t="shared" si="5"/>
        <v>0</v>
      </c>
      <c r="AF51" s="395">
        <v>0</v>
      </c>
      <c r="AG51" s="396"/>
      <c r="AH51" s="396">
        <v>0</v>
      </c>
      <c r="AI51" s="198">
        <f t="shared" si="6"/>
        <v>0</v>
      </c>
      <c r="AJ51" s="395">
        <v>0</v>
      </c>
      <c r="AK51" s="396"/>
      <c r="AL51" s="396">
        <v>0</v>
      </c>
      <c r="AM51" s="198">
        <f t="shared" si="7"/>
        <v>0</v>
      </c>
      <c r="AN51" s="395">
        <v>0</v>
      </c>
      <c r="AO51" s="396"/>
      <c r="AP51" s="396">
        <v>0</v>
      </c>
      <c r="AQ51" s="198">
        <f t="shared" si="8"/>
        <v>0</v>
      </c>
      <c r="AR51" s="201">
        <f t="shared" si="11"/>
        <v>1000</v>
      </c>
      <c r="AS51" s="201"/>
      <c r="AT51" s="201">
        <f t="shared" si="12"/>
        <v>500</v>
      </c>
      <c r="AU51" s="203">
        <f t="shared" si="13"/>
        <v>1500</v>
      </c>
    </row>
    <row r="52" spans="2:47" ht="12" customHeight="1">
      <c r="B52" s="225" t="s">
        <v>9</v>
      </c>
      <c r="C52" s="252">
        <f t="shared" si="9"/>
        <v>0.0007622400507346978</v>
      </c>
      <c r="D52" s="395">
        <v>0</v>
      </c>
      <c r="E52" s="396"/>
      <c r="F52" s="396">
        <v>0</v>
      </c>
      <c r="G52" s="198">
        <f t="shared" si="10"/>
        <v>0</v>
      </c>
      <c r="H52" s="395">
        <v>0</v>
      </c>
      <c r="I52" s="396"/>
      <c r="J52" s="396">
        <v>0</v>
      </c>
      <c r="K52" s="198">
        <f t="shared" si="0"/>
        <v>0</v>
      </c>
      <c r="L52" s="395">
        <v>0</v>
      </c>
      <c r="M52" s="396"/>
      <c r="N52" s="396">
        <v>0</v>
      </c>
      <c r="O52" s="198">
        <f>L52+M52+N52</f>
        <v>0</v>
      </c>
      <c r="P52" s="395">
        <v>0</v>
      </c>
      <c r="Q52" s="396"/>
      <c r="R52" s="396">
        <v>0</v>
      </c>
      <c r="S52" s="198">
        <f t="shared" si="2"/>
        <v>0</v>
      </c>
      <c r="T52" s="395">
        <v>0</v>
      </c>
      <c r="U52" s="396"/>
      <c r="V52" s="396">
        <v>0</v>
      </c>
      <c r="W52" s="198">
        <f t="shared" si="3"/>
        <v>0</v>
      </c>
      <c r="X52" s="395">
        <v>1000</v>
      </c>
      <c r="Y52" s="396"/>
      <c r="Z52" s="396">
        <v>500</v>
      </c>
      <c r="AA52" s="198">
        <f t="shared" si="4"/>
        <v>1500</v>
      </c>
      <c r="AB52" s="395">
        <v>0</v>
      </c>
      <c r="AC52" s="396"/>
      <c r="AD52" s="396">
        <v>0</v>
      </c>
      <c r="AE52" s="198">
        <f t="shared" si="5"/>
        <v>0</v>
      </c>
      <c r="AF52" s="395">
        <v>0</v>
      </c>
      <c r="AG52" s="396"/>
      <c r="AH52" s="396">
        <v>0</v>
      </c>
      <c r="AI52" s="198">
        <f t="shared" si="6"/>
        <v>0</v>
      </c>
      <c r="AJ52" s="395">
        <v>0</v>
      </c>
      <c r="AK52" s="396"/>
      <c r="AL52" s="396">
        <v>0</v>
      </c>
      <c r="AM52" s="198">
        <f t="shared" si="7"/>
        <v>0</v>
      </c>
      <c r="AN52" s="395">
        <v>0</v>
      </c>
      <c r="AO52" s="396"/>
      <c r="AP52" s="396">
        <v>0</v>
      </c>
      <c r="AQ52" s="198">
        <f t="shared" si="8"/>
        <v>0</v>
      </c>
      <c r="AR52" s="201">
        <f t="shared" si="11"/>
        <v>1000</v>
      </c>
      <c r="AS52" s="201"/>
      <c r="AT52" s="201">
        <f t="shared" si="12"/>
        <v>500</v>
      </c>
      <c r="AU52" s="203">
        <f t="shared" si="13"/>
        <v>1500</v>
      </c>
    </row>
    <row r="53" spans="2:47" ht="12" customHeight="1">
      <c r="B53" s="225" t="s">
        <v>10</v>
      </c>
      <c r="C53" s="252">
        <f t="shared" si="9"/>
        <v>0.0007622400507346978</v>
      </c>
      <c r="D53" s="395">
        <v>0</v>
      </c>
      <c r="E53" s="396"/>
      <c r="F53" s="396">
        <v>0</v>
      </c>
      <c r="G53" s="198">
        <f t="shared" si="10"/>
        <v>0</v>
      </c>
      <c r="H53" s="395">
        <v>0</v>
      </c>
      <c r="I53" s="396"/>
      <c r="J53" s="396">
        <v>0</v>
      </c>
      <c r="K53" s="198">
        <f t="shared" si="0"/>
        <v>0</v>
      </c>
      <c r="L53" s="395">
        <v>0</v>
      </c>
      <c r="M53" s="396"/>
      <c r="N53" s="396">
        <v>0</v>
      </c>
      <c r="O53" s="198">
        <f t="shared" si="1"/>
        <v>0</v>
      </c>
      <c r="P53" s="395">
        <v>0</v>
      </c>
      <c r="Q53" s="396"/>
      <c r="R53" s="396">
        <v>0</v>
      </c>
      <c r="S53" s="198">
        <f t="shared" si="2"/>
        <v>0</v>
      </c>
      <c r="T53" s="395">
        <v>0</v>
      </c>
      <c r="U53" s="396"/>
      <c r="V53" s="396">
        <v>0</v>
      </c>
      <c r="W53" s="198">
        <f t="shared" si="3"/>
        <v>0</v>
      </c>
      <c r="X53" s="395">
        <v>1000</v>
      </c>
      <c r="Y53" s="396"/>
      <c r="Z53" s="396">
        <v>500</v>
      </c>
      <c r="AA53" s="198">
        <f t="shared" si="4"/>
        <v>1500</v>
      </c>
      <c r="AB53" s="395">
        <v>0</v>
      </c>
      <c r="AC53" s="396"/>
      <c r="AD53" s="396">
        <v>0</v>
      </c>
      <c r="AE53" s="198">
        <f t="shared" si="5"/>
        <v>0</v>
      </c>
      <c r="AF53" s="395">
        <v>0</v>
      </c>
      <c r="AG53" s="396"/>
      <c r="AH53" s="396">
        <v>0</v>
      </c>
      <c r="AI53" s="198">
        <f t="shared" si="6"/>
        <v>0</v>
      </c>
      <c r="AJ53" s="395">
        <v>0</v>
      </c>
      <c r="AK53" s="396"/>
      <c r="AL53" s="396">
        <v>0</v>
      </c>
      <c r="AM53" s="198">
        <f t="shared" si="7"/>
        <v>0</v>
      </c>
      <c r="AN53" s="395">
        <v>0</v>
      </c>
      <c r="AO53" s="396"/>
      <c r="AP53" s="396">
        <v>0</v>
      </c>
      <c r="AQ53" s="198">
        <f t="shared" si="8"/>
        <v>0</v>
      </c>
      <c r="AR53" s="201">
        <f t="shared" si="11"/>
        <v>1000</v>
      </c>
      <c r="AS53" s="201"/>
      <c r="AT53" s="201">
        <f t="shared" si="12"/>
        <v>500</v>
      </c>
      <c r="AU53" s="203">
        <f t="shared" si="13"/>
        <v>1500</v>
      </c>
    </row>
    <row r="54" spans="2:47" ht="12" customHeight="1">
      <c r="B54" s="225" t="s">
        <v>13</v>
      </c>
      <c r="C54" s="252">
        <f t="shared" si="9"/>
        <v>0.0007622400507346978</v>
      </c>
      <c r="D54" s="395">
        <v>0</v>
      </c>
      <c r="E54" s="396"/>
      <c r="F54" s="396">
        <v>0</v>
      </c>
      <c r="G54" s="198">
        <f t="shared" si="10"/>
        <v>0</v>
      </c>
      <c r="H54" s="395">
        <v>0</v>
      </c>
      <c r="I54" s="396"/>
      <c r="J54" s="396">
        <v>0</v>
      </c>
      <c r="K54" s="198">
        <f t="shared" si="0"/>
        <v>0</v>
      </c>
      <c r="L54" s="395">
        <v>0</v>
      </c>
      <c r="M54" s="396"/>
      <c r="N54" s="396">
        <v>0</v>
      </c>
      <c r="O54" s="198">
        <f t="shared" si="1"/>
        <v>0</v>
      </c>
      <c r="P54" s="395">
        <v>0</v>
      </c>
      <c r="Q54" s="396"/>
      <c r="R54" s="396">
        <v>0</v>
      </c>
      <c r="S54" s="198">
        <f t="shared" si="2"/>
        <v>0</v>
      </c>
      <c r="T54" s="395">
        <v>0</v>
      </c>
      <c r="U54" s="396"/>
      <c r="V54" s="396">
        <v>0</v>
      </c>
      <c r="W54" s="198">
        <f t="shared" si="3"/>
        <v>0</v>
      </c>
      <c r="X54" s="395">
        <v>1000</v>
      </c>
      <c r="Y54" s="396"/>
      <c r="Z54" s="396">
        <v>500</v>
      </c>
      <c r="AA54" s="198">
        <f t="shared" si="4"/>
        <v>1500</v>
      </c>
      <c r="AB54" s="395">
        <v>0</v>
      </c>
      <c r="AC54" s="396"/>
      <c r="AD54" s="396">
        <v>0</v>
      </c>
      <c r="AE54" s="198">
        <f t="shared" si="5"/>
        <v>0</v>
      </c>
      <c r="AF54" s="395">
        <v>0</v>
      </c>
      <c r="AG54" s="396"/>
      <c r="AH54" s="396">
        <v>0</v>
      </c>
      <c r="AI54" s="198">
        <f t="shared" si="6"/>
        <v>0</v>
      </c>
      <c r="AJ54" s="395">
        <v>0</v>
      </c>
      <c r="AK54" s="396"/>
      <c r="AL54" s="396">
        <v>0</v>
      </c>
      <c r="AM54" s="198">
        <f t="shared" si="7"/>
        <v>0</v>
      </c>
      <c r="AN54" s="395">
        <v>0</v>
      </c>
      <c r="AO54" s="396"/>
      <c r="AP54" s="396">
        <v>0</v>
      </c>
      <c r="AQ54" s="198">
        <f t="shared" si="8"/>
        <v>0</v>
      </c>
      <c r="AR54" s="201">
        <f t="shared" si="11"/>
        <v>1000</v>
      </c>
      <c r="AS54" s="201"/>
      <c r="AT54" s="201">
        <f t="shared" si="12"/>
        <v>500</v>
      </c>
      <c r="AU54" s="203">
        <f t="shared" si="13"/>
        <v>1500</v>
      </c>
    </row>
    <row r="55" spans="2:47" ht="12" customHeight="1">
      <c r="B55" s="225" t="s">
        <v>12</v>
      </c>
      <c r="C55" s="252">
        <f t="shared" si="9"/>
        <v>0.0007622400507346978</v>
      </c>
      <c r="D55" s="395">
        <v>0</v>
      </c>
      <c r="E55" s="396"/>
      <c r="F55" s="396">
        <v>0</v>
      </c>
      <c r="G55" s="198">
        <f t="shared" si="10"/>
        <v>0</v>
      </c>
      <c r="H55" s="395">
        <v>0</v>
      </c>
      <c r="I55" s="396"/>
      <c r="J55" s="396">
        <v>0</v>
      </c>
      <c r="K55" s="198">
        <f t="shared" si="0"/>
        <v>0</v>
      </c>
      <c r="L55" s="395">
        <v>0</v>
      </c>
      <c r="M55" s="396"/>
      <c r="N55" s="396">
        <v>0</v>
      </c>
      <c r="O55" s="198">
        <f t="shared" si="1"/>
        <v>0</v>
      </c>
      <c r="P55" s="395">
        <v>0</v>
      </c>
      <c r="Q55" s="396"/>
      <c r="R55" s="396">
        <v>0</v>
      </c>
      <c r="S55" s="198">
        <f t="shared" si="2"/>
        <v>0</v>
      </c>
      <c r="T55" s="395">
        <v>0</v>
      </c>
      <c r="U55" s="396"/>
      <c r="V55" s="396">
        <v>0</v>
      </c>
      <c r="W55" s="198">
        <f t="shared" si="3"/>
        <v>0</v>
      </c>
      <c r="X55" s="395">
        <v>1000</v>
      </c>
      <c r="Y55" s="396"/>
      <c r="Z55" s="396">
        <v>500</v>
      </c>
      <c r="AA55" s="198">
        <f t="shared" si="4"/>
        <v>1500</v>
      </c>
      <c r="AB55" s="395">
        <v>0</v>
      </c>
      <c r="AC55" s="396"/>
      <c r="AD55" s="396">
        <v>0</v>
      </c>
      <c r="AE55" s="198">
        <f t="shared" si="5"/>
        <v>0</v>
      </c>
      <c r="AF55" s="395">
        <v>0</v>
      </c>
      <c r="AG55" s="396"/>
      <c r="AH55" s="396">
        <v>0</v>
      </c>
      <c r="AI55" s="198">
        <f t="shared" si="6"/>
        <v>0</v>
      </c>
      <c r="AJ55" s="395">
        <v>0</v>
      </c>
      <c r="AK55" s="396"/>
      <c r="AL55" s="396">
        <v>0</v>
      </c>
      <c r="AM55" s="198">
        <f t="shared" si="7"/>
        <v>0</v>
      </c>
      <c r="AN55" s="395">
        <v>0</v>
      </c>
      <c r="AO55" s="396"/>
      <c r="AP55" s="396">
        <v>0</v>
      </c>
      <c r="AQ55" s="198">
        <f t="shared" si="8"/>
        <v>0</v>
      </c>
      <c r="AR55" s="201">
        <f t="shared" si="11"/>
        <v>1000</v>
      </c>
      <c r="AS55" s="201"/>
      <c r="AT55" s="201">
        <f t="shared" si="12"/>
        <v>500</v>
      </c>
      <c r="AU55" s="203">
        <f t="shared" si="13"/>
        <v>1500</v>
      </c>
    </row>
    <row r="56" spans="2:47" ht="12" customHeight="1">
      <c r="B56" s="225" t="s">
        <v>13</v>
      </c>
      <c r="C56" s="252">
        <f t="shared" si="9"/>
        <v>0.0007622400507346978</v>
      </c>
      <c r="D56" s="395">
        <v>0</v>
      </c>
      <c r="E56" s="396"/>
      <c r="F56" s="396">
        <v>0</v>
      </c>
      <c r="G56" s="198">
        <f t="shared" si="10"/>
        <v>0</v>
      </c>
      <c r="H56" s="395">
        <v>0</v>
      </c>
      <c r="I56" s="396"/>
      <c r="J56" s="396">
        <v>0</v>
      </c>
      <c r="K56" s="198">
        <f t="shared" si="0"/>
        <v>0</v>
      </c>
      <c r="L56" s="395">
        <v>0</v>
      </c>
      <c r="M56" s="396"/>
      <c r="N56" s="396">
        <v>0</v>
      </c>
      <c r="O56" s="198">
        <f t="shared" si="1"/>
        <v>0</v>
      </c>
      <c r="P56" s="395">
        <v>0</v>
      </c>
      <c r="Q56" s="396"/>
      <c r="R56" s="396">
        <v>0</v>
      </c>
      <c r="S56" s="198">
        <f t="shared" si="2"/>
        <v>0</v>
      </c>
      <c r="T56" s="395">
        <v>0</v>
      </c>
      <c r="U56" s="396"/>
      <c r="V56" s="396">
        <v>0</v>
      </c>
      <c r="W56" s="198">
        <f t="shared" si="3"/>
        <v>0</v>
      </c>
      <c r="X56" s="395">
        <v>1000</v>
      </c>
      <c r="Y56" s="396"/>
      <c r="Z56" s="396">
        <v>500</v>
      </c>
      <c r="AA56" s="198">
        <f t="shared" si="4"/>
        <v>1500</v>
      </c>
      <c r="AB56" s="395">
        <v>0</v>
      </c>
      <c r="AC56" s="396"/>
      <c r="AD56" s="396">
        <v>0</v>
      </c>
      <c r="AE56" s="198">
        <f t="shared" si="5"/>
        <v>0</v>
      </c>
      <c r="AF56" s="395">
        <v>0</v>
      </c>
      <c r="AG56" s="396"/>
      <c r="AH56" s="396">
        <v>0</v>
      </c>
      <c r="AI56" s="198">
        <f t="shared" si="6"/>
        <v>0</v>
      </c>
      <c r="AJ56" s="395">
        <v>0</v>
      </c>
      <c r="AK56" s="396"/>
      <c r="AL56" s="396">
        <v>0</v>
      </c>
      <c r="AM56" s="198">
        <f t="shared" si="7"/>
        <v>0</v>
      </c>
      <c r="AN56" s="395">
        <v>0</v>
      </c>
      <c r="AO56" s="396"/>
      <c r="AP56" s="396">
        <v>0</v>
      </c>
      <c r="AQ56" s="198">
        <f t="shared" si="8"/>
        <v>0</v>
      </c>
      <c r="AR56" s="201">
        <f t="shared" si="11"/>
        <v>1000</v>
      </c>
      <c r="AS56" s="201"/>
      <c r="AT56" s="201">
        <f t="shared" si="12"/>
        <v>500</v>
      </c>
      <c r="AU56" s="203">
        <f t="shared" si="13"/>
        <v>1500</v>
      </c>
    </row>
    <row r="57" spans="2:47" ht="12" customHeight="1">
      <c r="B57" s="234" t="s">
        <v>79</v>
      </c>
      <c r="C57" s="253">
        <f>SUM(C42:C56)</f>
        <v>0.9999999999999997</v>
      </c>
      <c r="D57" s="397">
        <f>SUM(D42:E56)</f>
        <v>125000</v>
      </c>
      <c r="E57" s="398"/>
      <c r="F57" s="398">
        <f>SUM(F42:F56)</f>
        <v>315000</v>
      </c>
      <c r="G57" s="251">
        <f>SUM(G42:G56)</f>
        <v>440000</v>
      </c>
      <c r="H57" s="397">
        <f>SUM(H42:H56)</f>
        <v>125000</v>
      </c>
      <c r="I57" s="398"/>
      <c r="J57" s="398">
        <f>SUM(J42:J56)</f>
        <v>0</v>
      </c>
      <c r="K57" s="251">
        <f>SUM(K42:K56)</f>
        <v>125000</v>
      </c>
      <c r="L57" s="397">
        <f>SUM(L42:L56)</f>
        <v>125000</v>
      </c>
      <c r="M57" s="398"/>
      <c r="N57" s="398">
        <f>SUM(N42:N56)</f>
        <v>0</v>
      </c>
      <c r="O57" s="251">
        <f>SUM(O42:O56)</f>
        <v>125000</v>
      </c>
      <c r="P57" s="397">
        <f>SUM(P42:P56)</f>
        <v>125000</v>
      </c>
      <c r="Q57" s="398"/>
      <c r="R57" s="398">
        <f>SUM(R42:R56)</f>
        <v>0</v>
      </c>
      <c r="S57" s="251">
        <f>SUM(S42:S56)</f>
        <v>125000</v>
      </c>
      <c r="T57" s="397">
        <f>SUM(T42:T56)</f>
        <v>125000</v>
      </c>
      <c r="U57" s="398"/>
      <c r="V57" s="398">
        <f>SUM(V42:V56)</f>
        <v>383384</v>
      </c>
      <c r="W57" s="251">
        <f>SUM(W42:W56)</f>
        <v>508384</v>
      </c>
      <c r="X57" s="397">
        <f>SUM(X42:X56)</f>
        <v>137000</v>
      </c>
      <c r="Y57" s="398"/>
      <c r="Z57" s="398">
        <f>SUM(Z42:Z56)</f>
        <v>7500</v>
      </c>
      <c r="AA57" s="251">
        <f>SUM(AA42:AA56)</f>
        <v>144500</v>
      </c>
      <c r="AB57" s="397">
        <f>SUM(AB42:AB56)</f>
        <v>125000</v>
      </c>
      <c r="AC57" s="398"/>
      <c r="AD57" s="398">
        <f>SUM(AD42:AD56)</f>
        <v>0</v>
      </c>
      <c r="AE57" s="251">
        <f>SUM(AE42:AE56)</f>
        <v>125000</v>
      </c>
      <c r="AF57" s="397">
        <f>SUM(AF42:AF56)</f>
        <v>125000</v>
      </c>
      <c r="AG57" s="398"/>
      <c r="AH57" s="398">
        <f>SUM(AH42:AH56)</f>
        <v>0</v>
      </c>
      <c r="AI57" s="251">
        <f>SUM(AI42:AI56)</f>
        <v>125000</v>
      </c>
      <c r="AJ57" s="397">
        <f>SUM(AJ42:AJ56)</f>
        <v>125000</v>
      </c>
      <c r="AK57" s="398"/>
      <c r="AL57" s="398">
        <f>SUM(AL42:AL56)</f>
        <v>0</v>
      </c>
      <c r="AM57" s="251">
        <f>SUM(AM42:AM56)</f>
        <v>125000</v>
      </c>
      <c r="AN57" s="397">
        <f>SUM(AN42:AN56)</f>
        <v>125000</v>
      </c>
      <c r="AO57" s="398"/>
      <c r="AP57" s="398">
        <f>SUM(AP42:AP56)</f>
        <v>0</v>
      </c>
      <c r="AQ57" s="251">
        <f>SUM(AQ42:AQ56)</f>
        <v>125000</v>
      </c>
      <c r="AR57" s="254">
        <f>SUM(AR42:AR56)</f>
        <v>1262000</v>
      </c>
      <c r="AS57" s="236"/>
      <c r="AT57" s="251">
        <f>SUM(AT42:AT56)</f>
        <v>705884</v>
      </c>
      <c r="AU57" s="251">
        <f>SUM(AU42:AU56)</f>
        <v>1967884</v>
      </c>
    </row>
    <row r="58" spans="2:47" s="192" customFormat="1" ht="12" customHeight="1">
      <c r="B58" s="281" t="s">
        <v>217</v>
      </c>
      <c r="C58" s="282"/>
      <c r="D58" s="399">
        <f>D57-D41+0.01</f>
        <v>-263416.69800000003</v>
      </c>
      <c r="E58" s="400"/>
      <c r="F58" s="400">
        <f>F57-F41</f>
        <v>0</v>
      </c>
      <c r="G58" s="401">
        <f>G57-G41+0.01</f>
        <v>-263416.6980000001</v>
      </c>
      <c r="H58" s="399">
        <f>H57-H41</f>
        <v>-275069.20924</v>
      </c>
      <c r="I58" s="400">
        <f>I57-M41</f>
        <v>0</v>
      </c>
      <c r="J58" s="400">
        <f>J57-J41</f>
        <v>0</v>
      </c>
      <c r="K58" s="401">
        <f>K57-K41</f>
        <v>-275069.20924</v>
      </c>
      <c r="L58" s="399">
        <f>L57-L41</f>
        <v>-287071.2855172</v>
      </c>
      <c r="M58" s="400">
        <f>M57-Q41</f>
        <v>0</v>
      </c>
      <c r="N58" s="400">
        <f>N57-N41</f>
        <v>0</v>
      </c>
      <c r="O58" s="401">
        <f>O57-O41</f>
        <v>-287071.2855172</v>
      </c>
      <c r="P58" s="399">
        <f>P57-P41</f>
        <v>-299433.424082716</v>
      </c>
      <c r="Q58" s="400">
        <f>Q57-U41</f>
        <v>0</v>
      </c>
      <c r="R58" s="400">
        <f>R57-R41</f>
        <v>0</v>
      </c>
      <c r="S58" s="401">
        <f>S57-S41</f>
        <v>-299433.424082716</v>
      </c>
      <c r="T58" s="399">
        <f>T57-T41</f>
        <v>-312166.42680519744</v>
      </c>
      <c r="U58" s="400">
        <f>U57-Y41</f>
        <v>0</v>
      </c>
      <c r="V58" s="400">
        <f>V57-V41</f>
        <v>499.5312499999418</v>
      </c>
      <c r="W58" s="401">
        <f>W57-W41</f>
        <v>-311666.8955551975</v>
      </c>
      <c r="X58" s="399">
        <f>X57-X41</f>
        <v>-313281.4196093534</v>
      </c>
      <c r="Y58" s="400">
        <f>Y57-AC41</f>
        <v>0</v>
      </c>
      <c r="Z58" s="400">
        <f>Z57-Z41</f>
        <v>7500</v>
      </c>
      <c r="AA58" s="401">
        <f>AA57-AA41</f>
        <v>-305781.4196093534</v>
      </c>
      <c r="AB58" s="399">
        <f>AB57-AB41</f>
        <v>-338789.86219763407</v>
      </c>
      <c r="AC58" s="400">
        <f>AC57-AG41</f>
        <v>0</v>
      </c>
      <c r="AD58" s="400">
        <f>AD57-AD41</f>
        <v>0</v>
      </c>
      <c r="AE58" s="401">
        <f>AE57-AE41</f>
        <v>-338789.86219763407</v>
      </c>
      <c r="AF58" s="399">
        <f>AF57-AF41</f>
        <v>-352703.558063563</v>
      </c>
      <c r="AG58" s="400">
        <f>AG57-AK41</f>
        <v>0</v>
      </c>
      <c r="AH58" s="400">
        <f>AH57-AH41</f>
        <v>0</v>
      </c>
      <c r="AI58" s="401">
        <f>AI57-AI41</f>
        <v>-352703.558063563</v>
      </c>
      <c r="AJ58" s="399">
        <f>AJ57-AJ41</f>
        <v>-367034.6648054699</v>
      </c>
      <c r="AK58" s="400">
        <f>AK57-AO41</f>
        <v>0</v>
      </c>
      <c r="AL58" s="400">
        <f>AL57-AL41</f>
        <v>0</v>
      </c>
      <c r="AM58" s="401">
        <f>AM57-AM41</f>
        <v>-367034.6648054699</v>
      </c>
      <c r="AN58" s="399">
        <f>AN57-AN41</f>
        <v>-381795.704749634</v>
      </c>
      <c r="AO58" s="400">
        <f>AO57-AQ41</f>
        <v>-506795.704749634</v>
      </c>
      <c r="AP58" s="400">
        <f>AP57-AP41</f>
        <v>0</v>
      </c>
      <c r="AQ58" s="401">
        <f>AQ57-AQ41</f>
        <v>-381795.704749634</v>
      </c>
      <c r="AR58" s="283">
        <f>AR57-AR41</f>
        <v>-3190762.2630707677</v>
      </c>
      <c r="AS58" s="284">
        <f>AS57-AS41</f>
        <v>0</v>
      </c>
      <c r="AT58" s="284">
        <f>AT57-AV41</f>
        <v>705884</v>
      </c>
      <c r="AU58" s="285">
        <f>AU57-AU41</f>
        <v>-3182762.7318207677</v>
      </c>
    </row>
    <row r="59" spans="2:47" ht="12" customHeight="1">
      <c r="B59" s="226" t="str">
        <f>'Operating Cost Element'!A63</f>
        <v>Take Smart Route</v>
      </c>
      <c r="D59" s="393">
        <f>'Operating Cost Element'!$D$63</f>
        <v>0</v>
      </c>
      <c r="E59" s="394"/>
      <c r="F59" s="402">
        <f>'Capital Cost Element'!$E$9</f>
        <v>0</v>
      </c>
      <c r="G59" s="198">
        <f aca="true" t="shared" si="14" ref="G59:G64">D59+E59+F59</f>
        <v>0</v>
      </c>
      <c r="H59" s="393">
        <f>'Operating Cost Element'!$E$63</f>
        <v>0</v>
      </c>
      <c r="I59" s="394"/>
      <c r="J59" s="402">
        <f>'Capital Cost Element'!$G$9</f>
        <v>0</v>
      </c>
      <c r="K59" s="198">
        <f aca="true" t="shared" si="15" ref="K59:K64">H59+I59+J59</f>
        <v>0</v>
      </c>
      <c r="L59" s="393">
        <f>'Operating Cost Element'!$F$63</f>
        <v>0</v>
      </c>
      <c r="M59" s="394"/>
      <c r="N59" s="402">
        <f>'Capital Cost Element'!$I$9</f>
        <v>0</v>
      </c>
      <c r="O59" s="198">
        <f aca="true" t="shared" si="16" ref="O59:O64">L59+M59+N59</f>
        <v>0</v>
      </c>
      <c r="P59" s="393">
        <f>'Operating Cost Element'!$G$63</f>
        <v>0</v>
      </c>
      <c r="Q59" s="394"/>
      <c r="R59" s="394">
        <f>'Capital Cost Element'!$K$9</f>
        <v>546977.8125</v>
      </c>
      <c r="S59" s="198">
        <f aca="true" t="shared" si="17" ref="S59:S64">P59+Q59+R59</f>
        <v>546977.8125</v>
      </c>
      <c r="T59" s="393">
        <f>'Operating Cost Element'!$H$63</f>
        <v>437166.42680519744</v>
      </c>
      <c r="U59" s="394"/>
      <c r="V59" s="402">
        <f>'Capital Cost Element'!$M$9</f>
        <v>0</v>
      </c>
      <c r="W59" s="198">
        <f aca="true" t="shared" si="18" ref="W59:W64">T59+U59+V59</f>
        <v>437166.42680519744</v>
      </c>
      <c r="X59" s="393">
        <f>'Operating Cost Element'!$I$63</f>
        <v>450281.4196093534</v>
      </c>
      <c r="Y59" s="394"/>
      <c r="Z59" s="402">
        <f>'Capital Cost Element'!$O$9</f>
        <v>0</v>
      </c>
      <c r="AA59" s="198">
        <f aca="true" t="shared" si="19" ref="AA59:AA64">X59+Y59+Z59</f>
        <v>450281.4196093534</v>
      </c>
      <c r="AB59" s="393">
        <f>'Operating Cost Element'!$J$63</f>
        <v>463789.86219763407</v>
      </c>
      <c r="AC59" s="394"/>
      <c r="AD59" s="402">
        <f>'Capital Cost Element'!$Q$9</f>
        <v>0</v>
      </c>
      <c r="AE59" s="198">
        <f aca="true" t="shared" si="20" ref="AE59:AE64">AB59+AC59+AD59</f>
        <v>463789.86219763407</v>
      </c>
      <c r="AF59" s="393">
        <f>'Operating Cost Element'!$K$63</f>
        <v>477703.558063563</v>
      </c>
      <c r="AG59" s="394"/>
      <c r="AH59" s="402">
        <f>'Capital Cost Element'!$S$9</f>
        <v>0</v>
      </c>
      <c r="AI59" s="198">
        <f aca="true" t="shared" si="21" ref="AI59:AI64">AF59+AG59+AH59</f>
        <v>477703.558063563</v>
      </c>
      <c r="AJ59" s="393">
        <f>'Operating Cost Element'!$L$63</f>
        <v>492034.6648054699</v>
      </c>
      <c r="AK59" s="394"/>
      <c r="AL59" s="402">
        <f>'Capital Cost Element'!$U$9</f>
        <v>0</v>
      </c>
      <c r="AM59" s="198">
        <f aca="true" t="shared" si="22" ref="AM59:AM64">AJ59+AK59+AL59</f>
        <v>492034.6648054699</v>
      </c>
      <c r="AN59" s="393">
        <f>'Operating Cost Element'!$M$63</f>
        <v>506795.704749634</v>
      </c>
      <c r="AO59" s="394"/>
      <c r="AP59" s="402">
        <f>'Capital Cost Element'!$W$9</f>
        <v>0</v>
      </c>
      <c r="AQ59" s="198">
        <f aca="true" t="shared" si="23" ref="AQ59:AQ64">AN59+AO59+AP59</f>
        <v>506795.704749634</v>
      </c>
      <c r="AR59" s="201">
        <f aca="true" t="shared" si="24" ref="AR59:AR64">D59+H59+L59+P59+T59+X59+AB59+AF59+AJ59+AN59</f>
        <v>2827771.636230852</v>
      </c>
      <c r="AS59" s="199"/>
      <c r="AT59" s="201">
        <f aca="true" t="shared" si="25" ref="AT59:AT64">F59+J59+N59+R59+V59+Z59+AD59+AH59+AL59+AP59</f>
        <v>546977.8125</v>
      </c>
      <c r="AU59" s="203">
        <f aca="true" t="shared" si="26" ref="AU59:AU64">AR59+AS59+AT59</f>
        <v>3374749.448730852</v>
      </c>
    </row>
    <row r="60" spans="2:47" ht="12" customHeight="1">
      <c r="B60" s="225" t="s">
        <v>14</v>
      </c>
      <c r="C60" s="252">
        <f>AU60/$AU$65</f>
        <v>0.5810397661825981</v>
      </c>
      <c r="D60" s="395">
        <v>0</v>
      </c>
      <c r="E60" s="396"/>
      <c r="F60" s="396">
        <v>0</v>
      </c>
      <c r="G60" s="198">
        <f t="shared" si="14"/>
        <v>0</v>
      </c>
      <c r="H60" s="395">
        <v>0</v>
      </c>
      <c r="I60" s="396"/>
      <c r="J60" s="396">
        <v>0</v>
      </c>
      <c r="K60" s="198">
        <f t="shared" si="15"/>
        <v>0</v>
      </c>
      <c r="L60" s="395">
        <v>0</v>
      </c>
      <c r="M60" s="396"/>
      <c r="N60" s="396">
        <v>0</v>
      </c>
      <c r="O60" s="198">
        <f t="shared" si="16"/>
        <v>0</v>
      </c>
      <c r="P60" s="395">
        <v>0</v>
      </c>
      <c r="Q60" s="396"/>
      <c r="R60" s="396">
        <f>R59</f>
        <v>546977.8125</v>
      </c>
      <c r="S60" s="198">
        <f t="shared" si="17"/>
        <v>546977.8125</v>
      </c>
      <c r="T60" s="395">
        <f>T59*0.5</f>
        <v>218583.21340259872</v>
      </c>
      <c r="U60" s="396"/>
      <c r="V60" s="396">
        <v>0</v>
      </c>
      <c r="W60" s="198">
        <f t="shared" si="18"/>
        <v>218583.21340259872</v>
      </c>
      <c r="X60" s="395">
        <f>X59*0.5</f>
        <v>225140.7098046767</v>
      </c>
      <c r="Y60" s="396"/>
      <c r="Z60" s="396">
        <v>0</v>
      </c>
      <c r="AA60" s="198">
        <f t="shared" si="19"/>
        <v>225140.7098046767</v>
      </c>
      <c r="AB60" s="395">
        <f>AB59*0.5</f>
        <v>231894.93109881703</v>
      </c>
      <c r="AC60" s="396"/>
      <c r="AD60" s="396">
        <v>0</v>
      </c>
      <c r="AE60" s="198">
        <f t="shared" si="20"/>
        <v>231894.93109881703</v>
      </c>
      <c r="AF60" s="395">
        <f>AF59*0.5</f>
        <v>238851.7790317815</v>
      </c>
      <c r="AG60" s="396"/>
      <c r="AH60" s="396">
        <v>0</v>
      </c>
      <c r="AI60" s="198">
        <f t="shared" si="21"/>
        <v>238851.7790317815</v>
      </c>
      <c r="AJ60" s="395">
        <f>AJ59*0.5</f>
        <v>246017.33240273496</v>
      </c>
      <c r="AK60" s="396"/>
      <c r="AL60" s="396">
        <v>0</v>
      </c>
      <c r="AM60" s="198">
        <f t="shared" si="22"/>
        <v>246017.33240273496</v>
      </c>
      <c r="AN60" s="395">
        <f>AN59*0.5</f>
        <v>253397.852374817</v>
      </c>
      <c r="AO60" s="396"/>
      <c r="AP60" s="396">
        <v>0</v>
      </c>
      <c r="AQ60" s="198">
        <f t="shared" si="23"/>
        <v>253397.852374817</v>
      </c>
      <c r="AR60" s="201">
        <f t="shared" si="24"/>
        <v>1413885.818115426</v>
      </c>
      <c r="AS60" s="199"/>
      <c r="AT60" s="201">
        <f t="shared" si="25"/>
        <v>546977.8125</v>
      </c>
      <c r="AU60" s="203">
        <f t="shared" si="26"/>
        <v>1960863.630615426</v>
      </c>
    </row>
    <row r="61" spans="2:47" ht="12" customHeight="1">
      <c r="B61" s="225" t="s">
        <v>15</v>
      </c>
      <c r="C61" s="252">
        <f>AU61/$AU$65</f>
        <v>0.20948011690870097</v>
      </c>
      <c r="D61" s="395">
        <v>0</v>
      </c>
      <c r="E61" s="396"/>
      <c r="F61" s="396">
        <v>0</v>
      </c>
      <c r="G61" s="198">
        <f t="shared" si="14"/>
        <v>0</v>
      </c>
      <c r="H61" s="395">
        <v>0</v>
      </c>
      <c r="I61" s="396"/>
      <c r="J61" s="396">
        <v>0</v>
      </c>
      <c r="K61" s="198">
        <f t="shared" si="15"/>
        <v>0</v>
      </c>
      <c r="L61" s="395">
        <v>0</v>
      </c>
      <c r="M61" s="396"/>
      <c r="N61" s="396">
        <v>0</v>
      </c>
      <c r="O61" s="198">
        <f t="shared" si="16"/>
        <v>0</v>
      </c>
      <c r="P61" s="395">
        <v>0</v>
      </c>
      <c r="Q61" s="396"/>
      <c r="R61" s="396">
        <v>0</v>
      </c>
      <c r="S61" s="198">
        <f t="shared" si="17"/>
        <v>0</v>
      </c>
      <c r="T61" s="395">
        <f>T59*0.25</f>
        <v>109291.60670129936</v>
      </c>
      <c r="U61" s="396"/>
      <c r="V61" s="396">
        <v>0</v>
      </c>
      <c r="W61" s="198">
        <f t="shared" si="18"/>
        <v>109291.60670129936</v>
      </c>
      <c r="X61" s="395">
        <f>X59*0.25</f>
        <v>112570.35490233835</v>
      </c>
      <c r="Y61" s="396"/>
      <c r="Z61" s="396">
        <v>0</v>
      </c>
      <c r="AA61" s="198">
        <f t="shared" si="19"/>
        <v>112570.35490233835</v>
      </c>
      <c r="AB61" s="395">
        <f>AB59*0.25</f>
        <v>115947.46554940852</v>
      </c>
      <c r="AC61" s="396"/>
      <c r="AD61" s="396">
        <v>0</v>
      </c>
      <c r="AE61" s="198">
        <f t="shared" si="20"/>
        <v>115947.46554940852</v>
      </c>
      <c r="AF61" s="395">
        <f>AF59*0.25</f>
        <v>119425.88951589075</v>
      </c>
      <c r="AG61" s="396"/>
      <c r="AH61" s="396">
        <v>0</v>
      </c>
      <c r="AI61" s="198">
        <f t="shared" si="21"/>
        <v>119425.88951589075</v>
      </c>
      <c r="AJ61" s="395">
        <f>AJ59*0.25</f>
        <v>123008.66620136748</v>
      </c>
      <c r="AK61" s="396"/>
      <c r="AL61" s="396">
        <v>0</v>
      </c>
      <c r="AM61" s="198">
        <f t="shared" si="22"/>
        <v>123008.66620136748</v>
      </c>
      <c r="AN61" s="395">
        <f>AN59*0.25</f>
        <v>126698.9261874085</v>
      </c>
      <c r="AO61" s="396"/>
      <c r="AP61" s="396">
        <v>0</v>
      </c>
      <c r="AQ61" s="198">
        <f t="shared" si="23"/>
        <v>126698.9261874085</v>
      </c>
      <c r="AR61" s="201">
        <f t="shared" si="24"/>
        <v>706942.909057713</v>
      </c>
      <c r="AS61" s="199"/>
      <c r="AT61" s="201">
        <f t="shared" si="25"/>
        <v>0</v>
      </c>
      <c r="AU61" s="203">
        <f t="shared" si="26"/>
        <v>706942.909057713</v>
      </c>
    </row>
    <row r="62" spans="2:47" ht="12" customHeight="1">
      <c r="B62" s="225" t="s">
        <v>16</v>
      </c>
      <c r="C62" s="252">
        <f>AU62/$AU$65</f>
        <v>0.20948011690870097</v>
      </c>
      <c r="D62" s="395">
        <v>0</v>
      </c>
      <c r="E62" s="396"/>
      <c r="F62" s="396">
        <v>0</v>
      </c>
      <c r="G62" s="198">
        <f t="shared" si="14"/>
        <v>0</v>
      </c>
      <c r="H62" s="395">
        <v>0</v>
      </c>
      <c r="I62" s="396"/>
      <c r="J62" s="396">
        <v>0</v>
      </c>
      <c r="K62" s="198">
        <f t="shared" si="15"/>
        <v>0</v>
      </c>
      <c r="L62" s="395">
        <v>0</v>
      </c>
      <c r="M62" s="396"/>
      <c r="N62" s="396">
        <v>0</v>
      </c>
      <c r="O62" s="198">
        <f t="shared" si="16"/>
        <v>0</v>
      </c>
      <c r="P62" s="395">
        <v>0</v>
      </c>
      <c r="Q62" s="396"/>
      <c r="R62" s="396">
        <v>0</v>
      </c>
      <c r="S62" s="198">
        <f t="shared" si="17"/>
        <v>0</v>
      </c>
      <c r="T62" s="395">
        <f>T59*0.25</f>
        <v>109291.60670129936</v>
      </c>
      <c r="U62" s="396"/>
      <c r="V62" s="396">
        <v>0</v>
      </c>
      <c r="W62" s="198">
        <f t="shared" si="18"/>
        <v>109291.60670129936</v>
      </c>
      <c r="X62" s="395">
        <f>X59*0.25</f>
        <v>112570.35490233835</v>
      </c>
      <c r="Y62" s="396"/>
      <c r="Z62" s="396">
        <v>0</v>
      </c>
      <c r="AA62" s="198">
        <f t="shared" si="19"/>
        <v>112570.35490233835</v>
      </c>
      <c r="AB62" s="395">
        <f>AB59*0.25</f>
        <v>115947.46554940852</v>
      </c>
      <c r="AC62" s="396"/>
      <c r="AD62" s="396">
        <v>0</v>
      </c>
      <c r="AE62" s="198">
        <f t="shared" si="20"/>
        <v>115947.46554940852</v>
      </c>
      <c r="AF62" s="395">
        <f>AF59*0.25</f>
        <v>119425.88951589075</v>
      </c>
      <c r="AG62" s="396"/>
      <c r="AH62" s="396">
        <v>0</v>
      </c>
      <c r="AI62" s="198">
        <f t="shared" si="21"/>
        <v>119425.88951589075</v>
      </c>
      <c r="AJ62" s="395">
        <f>AJ59*0.25</f>
        <v>123008.66620136748</v>
      </c>
      <c r="AK62" s="396"/>
      <c r="AL62" s="396">
        <v>0</v>
      </c>
      <c r="AM62" s="198">
        <f t="shared" si="22"/>
        <v>123008.66620136748</v>
      </c>
      <c r="AN62" s="395">
        <f>AN59*0.25</f>
        <v>126698.9261874085</v>
      </c>
      <c r="AO62" s="396"/>
      <c r="AP62" s="396">
        <v>0</v>
      </c>
      <c r="AQ62" s="198">
        <f t="shared" si="23"/>
        <v>126698.9261874085</v>
      </c>
      <c r="AR62" s="201">
        <f t="shared" si="24"/>
        <v>706942.909057713</v>
      </c>
      <c r="AS62" s="199"/>
      <c r="AT62" s="201">
        <f t="shared" si="25"/>
        <v>0</v>
      </c>
      <c r="AU62" s="203">
        <f t="shared" si="26"/>
        <v>706942.909057713</v>
      </c>
    </row>
    <row r="63" spans="2:47" ht="12" customHeight="1">
      <c r="B63" s="225" t="s">
        <v>207</v>
      </c>
      <c r="C63" s="252">
        <f>AU63/$AU$65</f>
        <v>0</v>
      </c>
      <c r="D63" s="395">
        <v>0</v>
      </c>
      <c r="E63" s="396"/>
      <c r="F63" s="396">
        <v>0</v>
      </c>
      <c r="G63" s="198">
        <f t="shared" si="14"/>
        <v>0</v>
      </c>
      <c r="H63" s="395">
        <v>0</v>
      </c>
      <c r="I63" s="396"/>
      <c r="J63" s="396">
        <v>0</v>
      </c>
      <c r="K63" s="198">
        <f t="shared" si="15"/>
        <v>0</v>
      </c>
      <c r="L63" s="395">
        <v>0</v>
      </c>
      <c r="M63" s="396"/>
      <c r="N63" s="396">
        <v>0</v>
      </c>
      <c r="O63" s="198">
        <f t="shared" si="16"/>
        <v>0</v>
      </c>
      <c r="P63" s="395">
        <v>0</v>
      </c>
      <c r="Q63" s="396"/>
      <c r="R63" s="396">
        <v>0</v>
      </c>
      <c r="S63" s="198">
        <f t="shared" si="17"/>
        <v>0</v>
      </c>
      <c r="T63" s="395">
        <v>0</v>
      </c>
      <c r="U63" s="396"/>
      <c r="V63" s="396">
        <v>0</v>
      </c>
      <c r="W63" s="198">
        <f t="shared" si="18"/>
        <v>0</v>
      </c>
      <c r="X63" s="395">
        <v>0</v>
      </c>
      <c r="Y63" s="396"/>
      <c r="Z63" s="396">
        <v>0</v>
      </c>
      <c r="AA63" s="198">
        <f t="shared" si="19"/>
        <v>0</v>
      </c>
      <c r="AB63" s="395">
        <v>0</v>
      </c>
      <c r="AC63" s="396"/>
      <c r="AD63" s="396">
        <v>0</v>
      </c>
      <c r="AE63" s="198">
        <f t="shared" si="20"/>
        <v>0</v>
      </c>
      <c r="AF63" s="395">
        <v>0</v>
      </c>
      <c r="AG63" s="396"/>
      <c r="AH63" s="396">
        <v>0</v>
      </c>
      <c r="AI63" s="198">
        <f t="shared" si="21"/>
        <v>0</v>
      </c>
      <c r="AJ63" s="395">
        <v>0</v>
      </c>
      <c r="AK63" s="396"/>
      <c r="AL63" s="396">
        <v>0</v>
      </c>
      <c r="AM63" s="198">
        <f t="shared" si="22"/>
        <v>0</v>
      </c>
      <c r="AN63" s="395">
        <v>0</v>
      </c>
      <c r="AO63" s="396"/>
      <c r="AP63" s="396">
        <v>0</v>
      </c>
      <c r="AQ63" s="198">
        <f t="shared" si="23"/>
        <v>0</v>
      </c>
      <c r="AR63" s="201">
        <f t="shared" si="24"/>
        <v>0</v>
      </c>
      <c r="AS63" s="199"/>
      <c r="AT63" s="201">
        <f t="shared" si="25"/>
        <v>0</v>
      </c>
      <c r="AU63" s="203">
        <f t="shared" si="26"/>
        <v>0</v>
      </c>
    </row>
    <row r="64" spans="2:47" ht="12" customHeight="1">
      <c r="B64" s="225" t="s">
        <v>208</v>
      </c>
      <c r="C64" s="252">
        <f>AU64/$AU$65</f>
        <v>0</v>
      </c>
      <c r="D64" s="395">
        <v>0</v>
      </c>
      <c r="E64" s="396"/>
      <c r="F64" s="396">
        <v>0</v>
      </c>
      <c r="G64" s="198">
        <f t="shared" si="14"/>
        <v>0</v>
      </c>
      <c r="H64" s="395">
        <v>0</v>
      </c>
      <c r="I64" s="396"/>
      <c r="J64" s="396">
        <v>0</v>
      </c>
      <c r="K64" s="198">
        <f t="shared" si="15"/>
        <v>0</v>
      </c>
      <c r="L64" s="395">
        <v>0</v>
      </c>
      <c r="M64" s="396"/>
      <c r="N64" s="396">
        <v>0</v>
      </c>
      <c r="O64" s="198">
        <f t="shared" si="16"/>
        <v>0</v>
      </c>
      <c r="P64" s="395">
        <v>0</v>
      </c>
      <c r="Q64" s="396"/>
      <c r="R64" s="396">
        <v>0</v>
      </c>
      <c r="S64" s="198">
        <f t="shared" si="17"/>
        <v>0</v>
      </c>
      <c r="T64" s="395">
        <v>0</v>
      </c>
      <c r="U64" s="396"/>
      <c r="V64" s="396">
        <v>0</v>
      </c>
      <c r="W64" s="198">
        <f t="shared" si="18"/>
        <v>0</v>
      </c>
      <c r="X64" s="395">
        <v>0</v>
      </c>
      <c r="Y64" s="396"/>
      <c r="Z64" s="396">
        <v>0</v>
      </c>
      <c r="AA64" s="198">
        <f t="shared" si="19"/>
        <v>0</v>
      </c>
      <c r="AB64" s="395">
        <v>0</v>
      </c>
      <c r="AC64" s="396"/>
      <c r="AD64" s="396">
        <v>0</v>
      </c>
      <c r="AE64" s="198">
        <f t="shared" si="20"/>
        <v>0</v>
      </c>
      <c r="AF64" s="395">
        <v>0</v>
      </c>
      <c r="AG64" s="396"/>
      <c r="AH64" s="396">
        <v>0</v>
      </c>
      <c r="AI64" s="198">
        <f t="shared" si="21"/>
        <v>0</v>
      </c>
      <c r="AJ64" s="395">
        <v>0</v>
      </c>
      <c r="AK64" s="396"/>
      <c r="AL64" s="396">
        <v>0</v>
      </c>
      <c r="AM64" s="198">
        <f t="shared" si="22"/>
        <v>0</v>
      </c>
      <c r="AN64" s="395">
        <v>0</v>
      </c>
      <c r="AO64" s="396"/>
      <c r="AP64" s="396">
        <v>0</v>
      </c>
      <c r="AQ64" s="198">
        <f t="shared" si="23"/>
        <v>0</v>
      </c>
      <c r="AR64" s="201">
        <f t="shared" si="24"/>
        <v>0</v>
      </c>
      <c r="AS64" s="199"/>
      <c r="AT64" s="201">
        <f t="shared" si="25"/>
        <v>0</v>
      </c>
      <c r="AU64" s="203">
        <f t="shared" si="26"/>
        <v>0</v>
      </c>
    </row>
    <row r="65" spans="2:47" s="277" customFormat="1" ht="12" customHeight="1">
      <c r="B65" s="234" t="s">
        <v>79</v>
      </c>
      <c r="C65" s="253">
        <f>SUM(C60:C64)</f>
        <v>1</v>
      </c>
      <c r="D65" s="397">
        <f>SUM(D60:D64)</f>
        <v>0</v>
      </c>
      <c r="E65" s="398"/>
      <c r="F65" s="398">
        <f aca="true" t="shared" si="27" ref="F65:AU65">SUM(F60:F64)</f>
        <v>0</v>
      </c>
      <c r="G65" s="251">
        <f t="shared" si="27"/>
        <v>0</v>
      </c>
      <c r="H65" s="397">
        <f>SUM(H60:H64)</f>
        <v>0</v>
      </c>
      <c r="I65" s="398">
        <f t="shared" si="27"/>
        <v>0</v>
      </c>
      <c r="J65" s="398">
        <f t="shared" si="27"/>
        <v>0</v>
      </c>
      <c r="K65" s="251">
        <f t="shared" si="27"/>
        <v>0</v>
      </c>
      <c r="L65" s="397">
        <f>SUM(L60:L64)</f>
        <v>0</v>
      </c>
      <c r="M65" s="398">
        <f t="shared" si="27"/>
        <v>0</v>
      </c>
      <c r="N65" s="398">
        <f t="shared" si="27"/>
        <v>0</v>
      </c>
      <c r="O65" s="251">
        <f t="shared" si="27"/>
        <v>0</v>
      </c>
      <c r="P65" s="397">
        <f>SUM(P60:P64)</f>
        <v>0</v>
      </c>
      <c r="Q65" s="398">
        <f t="shared" si="27"/>
        <v>0</v>
      </c>
      <c r="R65" s="398">
        <f t="shared" si="27"/>
        <v>546977.8125</v>
      </c>
      <c r="S65" s="251">
        <f t="shared" si="27"/>
        <v>546977.8125</v>
      </c>
      <c r="T65" s="397">
        <f>SUM(T60:T64)</f>
        <v>437166.42680519744</v>
      </c>
      <c r="U65" s="398">
        <f t="shared" si="27"/>
        <v>0</v>
      </c>
      <c r="V65" s="398">
        <f t="shared" si="27"/>
        <v>0</v>
      </c>
      <c r="W65" s="251">
        <f t="shared" si="27"/>
        <v>437166.42680519744</v>
      </c>
      <c r="X65" s="397">
        <f>SUM(X60:X64)</f>
        <v>450281.4196093534</v>
      </c>
      <c r="Y65" s="398">
        <f t="shared" si="27"/>
        <v>0</v>
      </c>
      <c r="Z65" s="398">
        <f t="shared" si="27"/>
        <v>0</v>
      </c>
      <c r="AA65" s="251">
        <f t="shared" si="27"/>
        <v>450281.4196093534</v>
      </c>
      <c r="AB65" s="397">
        <f>SUM(AB60:AB64)</f>
        <v>463789.86219763407</v>
      </c>
      <c r="AC65" s="398">
        <f t="shared" si="27"/>
        <v>0</v>
      </c>
      <c r="AD65" s="398">
        <f t="shared" si="27"/>
        <v>0</v>
      </c>
      <c r="AE65" s="251">
        <f t="shared" si="27"/>
        <v>463789.86219763407</v>
      </c>
      <c r="AF65" s="397">
        <f>SUM(AF60:AF64)</f>
        <v>477703.558063563</v>
      </c>
      <c r="AG65" s="398">
        <f t="shared" si="27"/>
        <v>0</v>
      </c>
      <c r="AH65" s="398">
        <f t="shared" si="27"/>
        <v>0</v>
      </c>
      <c r="AI65" s="251">
        <f t="shared" si="27"/>
        <v>477703.558063563</v>
      </c>
      <c r="AJ65" s="397">
        <f>SUM(AJ60:AJ64)</f>
        <v>492034.6648054699</v>
      </c>
      <c r="AK65" s="398">
        <f t="shared" si="27"/>
        <v>0</v>
      </c>
      <c r="AL65" s="398">
        <f t="shared" si="27"/>
        <v>0</v>
      </c>
      <c r="AM65" s="251">
        <f t="shared" si="27"/>
        <v>492034.6648054699</v>
      </c>
      <c r="AN65" s="397">
        <f>SUM(AN60:AN64)</f>
        <v>506795.704749634</v>
      </c>
      <c r="AO65" s="398">
        <f t="shared" si="27"/>
        <v>0</v>
      </c>
      <c r="AP65" s="398">
        <f t="shared" si="27"/>
        <v>0</v>
      </c>
      <c r="AQ65" s="251">
        <f t="shared" si="27"/>
        <v>506795.704749634</v>
      </c>
      <c r="AR65" s="236">
        <f t="shared" si="27"/>
        <v>2827771.636230852</v>
      </c>
      <c r="AS65" s="236"/>
      <c r="AT65" s="236">
        <f t="shared" si="27"/>
        <v>546977.8125</v>
      </c>
      <c r="AU65" s="236">
        <f t="shared" si="27"/>
        <v>3374749.448730852</v>
      </c>
    </row>
    <row r="66" spans="2:47" ht="12" customHeight="1">
      <c r="B66" s="234" t="s">
        <v>217</v>
      </c>
      <c r="C66" s="253"/>
      <c r="D66" s="403">
        <f>D65-D59</f>
        <v>0</v>
      </c>
      <c r="E66" s="404"/>
      <c r="F66" s="404">
        <f>F65-F59</f>
        <v>0</v>
      </c>
      <c r="G66" s="405">
        <f>G65-G59</f>
        <v>0</v>
      </c>
      <c r="H66" s="403">
        <f>H65-H59</f>
        <v>0</v>
      </c>
      <c r="I66" s="404">
        <f aca="true" t="shared" si="28" ref="I66:AU66">I65-I59</f>
        <v>0</v>
      </c>
      <c r="J66" s="404">
        <f>J65-J59</f>
        <v>0</v>
      </c>
      <c r="K66" s="405">
        <f>K65-K59</f>
        <v>0</v>
      </c>
      <c r="L66" s="403">
        <f>L65-L59</f>
        <v>0</v>
      </c>
      <c r="M66" s="404">
        <f t="shared" si="28"/>
        <v>0</v>
      </c>
      <c r="N66" s="404">
        <f t="shared" si="28"/>
        <v>0</v>
      </c>
      <c r="O66" s="405">
        <f t="shared" si="28"/>
        <v>0</v>
      </c>
      <c r="P66" s="403">
        <f>P65-P59</f>
        <v>0</v>
      </c>
      <c r="Q66" s="404">
        <f t="shared" si="28"/>
        <v>0</v>
      </c>
      <c r="R66" s="404">
        <f t="shared" si="28"/>
        <v>0</v>
      </c>
      <c r="S66" s="405">
        <f t="shared" si="28"/>
        <v>0</v>
      </c>
      <c r="T66" s="403">
        <f>T65-T59</f>
        <v>0</v>
      </c>
      <c r="U66" s="404">
        <f t="shared" si="28"/>
        <v>0</v>
      </c>
      <c r="V66" s="404">
        <f t="shared" si="28"/>
        <v>0</v>
      </c>
      <c r="W66" s="405">
        <f t="shared" si="28"/>
        <v>0</v>
      </c>
      <c r="X66" s="403">
        <f>X65-X59</f>
        <v>0</v>
      </c>
      <c r="Y66" s="404">
        <f t="shared" si="28"/>
        <v>0</v>
      </c>
      <c r="Z66" s="404">
        <f t="shared" si="28"/>
        <v>0</v>
      </c>
      <c r="AA66" s="405">
        <f t="shared" si="28"/>
        <v>0</v>
      </c>
      <c r="AB66" s="403">
        <f>AB65-AB59</f>
        <v>0</v>
      </c>
      <c r="AC66" s="404">
        <f t="shared" si="28"/>
        <v>0</v>
      </c>
      <c r="AD66" s="404">
        <f t="shared" si="28"/>
        <v>0</v>
      </c>
      <c r="AE66" s="405">
        <f t="shared" si="28"/>
        <v>0</v>
      </c>
      <c r="AF66" s="403">
        <f>AF65-AF59</f>
        <v>0</v>
      </c>
      <c r="AG66" s="404">
        <f t="shared" si="28"/>
        <v>0</v>
      </c>
      <c r="AH66" s="404">
        <f t="shared" si="28"/>
        <v>0</v>
      </c>
      <c r="AI66" s="405">
        <f t="shared" si="28"/>
        <v>0</v>
      </c>
      <c r="AJ66" s="403">
        <f>AJ65-AJ59</f>
        <v>0</v>
      </c>
      <c r="AK66" s="404">
        <f t="shared" si="28"/>
        <v>0</v>
      </c>
      <c r="AL66" s="404">
        <f t="shared" si="28"/>
        <v>0</v>
      </c>
      <c r="AM66" s="405">
        <f t="shared" si="28"/>
        <v>0</v>
      </c>
      <c r="AN66" s="403">
        <f>AN65-AN59</f>
        <v>0</v>
      </c>
      <c r="AO66" s="404">
        <f t="shared" si="28"/>
        <v>0</v>
      </c>
      <c r="AP66" s="404">
        <f t="shared" si="28"/>
        <v>0</v>
      </c>
      <c r="AQ66" s="405">
        <f t="shared" si="28"/>
        <v>0</v>
      </c>
      <c r="AR66" s="235">
        <f t="shared" si="28"/>
        <v>0</v>
      </c>
      <c r="AS66" s="235"/>
      <c r="AT66" s="235">
        <f>AT65-AT59</f>
        <v>0</v>
      </c>
      <c r="AU66" s="235">
        <f t="shared" si="28"/>
        <v>0</v>
      </c>
    </row>
    <row r="67" spans="2:47" ht="12" customHeight="1">
      <c r="B67" s="226" t="str">
        <f>'Operating Cost Element'!A64</f>
        <v>Dump the Pump Circulator</v>
      </c>
      <c r="C67" s="252"/>
      <c r="D67" s="393">
        <f>'Operating Cost Element'!$D$64</f>
        <v>0</v>
      </c>
      <c r="E67" s="394"/>
      <c r="F67" s="402">
        <f>'Capital Cost Element'!$E$10</f>
        <v>0</v>
      </c>
      <c r="G67" s="198">
        <f aca="true" t="shared" si="29" ref="G67:G72">D67+E67+F67</f>
        <v>0</v>
      </c>
      <c r="H67" s="393">
        <f>'Operating Cost Element'!$E$64</f>
        <v>0</v>
      </c>
      <c r="I67" s="394"/>
      <c r="J67" s="402">
        <f>'Capital Cost Element'!$G$10</f>
        <v>0</v>
      </c>
      <c r="K67" s="198">
        <f aca="true" t="shared" si="30" ref="K67:K72">H67+I67+J67</f>
        <v>0</v>
      </c>
      <c r="L67" s="393">
        <f>'Operating Cost Element'!$F$64</f>
        <v>0</v>
      </c>
      <c r="M67" s="394"/>
      <c r="N67" s="402">
        <f>'Capital Cost Element'!$I$10</f>
        <v>0</v>
      </c>
      <c r="O67" s="198">
        <f aca="true" t="shared" si="31" ref="O67:O72">L67+M67+N67</f>
        <v>0</v>
      </c>
      <c r="P67" s="393">
        <f>'Operating Cost Element'!$G$64</f>
        <v>0</v>
      </c>
      <c r="Q67" s="394"/>
      <c r="R67" s="402">
        <f>'Capital Cost Element'!$K$10</f>
        <v>0</v>
      </c>
      <c r="S67" s="198">
        <f aca="true" t="shared" si="32" ref="S67:S72">P67+Q67+R67</f>
        <v>0</v>
      </c>
      <c r="T67" s="393">
        <f>'Operating Cost Element'!$H$64</f>
        <v>0</v>
      </c>
      <c r="U67" s="394"/>
      <c r="V67" s="402">
        <f>'Capital Cost Element'!$M$10</f>
        <v>0</v>
      </c>
      <c r="W67" s="198">
        <f aca="true" t="shared" si="33" ref="W67:W72">T67+U67+V67</f>
        <v>0</v>
      </c>
      <c r="X67" s="393">
        <f>'Operating Cost Element'!$I$64</f>
        <v>0</v>
      </c>
      <c r="Y67" s="394"/>
      <c r="Z67" s="402">
        <f>'Capital Cost Element'!$O$10</f>
        <v>0</v>
      </c>
      <c r="AA67" s="198">
        <f aca="true" t="shared" si="34" ref="AA67:AA72">X67+Y67+Z67</f>
        <v>0</v>
      </c>
      <c r="AB67" s="393">
        <f>'Operating Cost Element'!$J$64</f>
        <v>0</v>
      </c>
      <c r="AC67" s="394"/>
      <c r="AD67" s="402">
        <f>'Capital Cost Element'!$Q$10</f>
        <v>633195.1901953126</v>
      </c>
      <c r="AE67" s="198">
        <f aca="true" t="shared" si="35" ref="AE67:AE72">AB67+AC67+AD67</f>
        <v>633195.1901953126</v>
      </c>
      <c r="AF67" s="393">
        <f>'Operating Cost Element'!$K$64</f>
        <v>315072.03562947887</v>
      </c>
      <c r="AG67" s="394"/>
      <c r="AH67" s="394">
        <f>'Capital Cost Element'!$S$10</f>
        <v>0</v>
      </c>
      <c r="AI67" s="198">
        <f aca="true" t="shared" si="36" ref="AI67:AI72">AF67+AG67+AH67</f>
        <v>315072.03562947887</v>
      </c>
      <c r="AJ67" s="393">
        <f>'Operating Cost Element'!$L$64</f>
        <v>324524.1966983633</v>
      </c>
      <c r="AK67" s="394"/>
      <c r="AL67" s="402">
        <f>'Capital Cost Element'!$U$10</f>
        <v>0</v>
      </c>
      <c r="AM67" s="198">
        <f aca="true" t="shared" si="37" ref="AM67:AM72">AJ67+AK67+AL67</f>
        <v>324524.1966983633</v>
      </c>
      <c r="AN67" s="393">
        <f>'Operating Cost Element'!$M$64</f>
        <v>334259.9225993142</v>
      </c>
      <c r="AO67" s="394"/>
      <c r="AP67" s="402">
        <f>'Capital Cost Element'!$W$10</f>
        <v>0</v>
      </c>
      <c r="AQ67" s="198">
        <f aca="true" t="shared" si="38" ref="AQ67:AQ72">AN67+AO67+AP67</f>
        <v>334259.9225993142</v>
      </c>
      <c r="AR67" s="201">
        <f aca="true" t="shared" si="39" ref="AR67:AR72">D67+H67+L67+P67+T67+X67+AB67+AF67+AJ67+AN67</f>
        <v>973856.1549271564</v>
      </c>
      <c r="AS67" s="199"/>
      <c r="AT67" s="201">
        <f aca="true" t="shared" si="40" ref="AT67:AT72">F67+J67+N67+R67+V67+Z67+AD67+AH67+AL67+AP67</f>
        <v>633195.1901953126</v>
      </c>
      <c r="AU67" s="203">
        <f aca="true" t="shared" si="41" ref="AU67:AU72">AR67+AS67+AT67</f>
        <v>1607051.3451224691</v>
      </c>
    </row>
    <row r="68" spans="2:47" ht="12" customHeight="1">
      <c r="B68" s="225" t="s">
        <v>209</v>
      </c>
      <c r="C68" s="252">
        <f>AU68/$AU$73</f>
        <v>0.5</v>
      </c>
      <c r="D68" s="395">
        <v>0</v>
      </c>
      <c r="E68" s="396"/>
      <c r="F68" s="396">
        <v>0</v>
      </c>
      <c r="G68" s="198">
        <f t="shared" si="29"/>
        <v>0</v>
      </c>
      <c r="H68" s="395">
        <v>0</v>
      </c>
      <c r="I68" s="396"/>
      <c r="J68" s="396">
        <v>0</v>
      </c>
      <c r="K68" s="198">
        <f t="shared" si="30"/>
        <v>0</v>
      </c>
      <c r="L68" s="395">
        <v>0</v>
      </c>
      <c r="M68" s="396"/>
      <c r="N68" s="396">
        <v>0</v>
      </c>
      <c r="O68" s="198">
        <f t="shared" si="31"/>
        <v>0</v>
      </c>
      <c r="P68" s="395">
        <v>0</v>
      </c>
      <c r="Q68" s="396"/>
      <c r="R68" s="396">
        <v>0</v>
      </c>
      <c r="S68" s="198">
        <f t="shared" si="32"/>
        <v>0</v>
      </c>
      <c r="T68" s="395">
        <v>0</v>
      </c>
      <c r="U68" s="396"/>
      <c r="V68" s="396">
        <v>0</v>
      </c>
      <c r="W68" s="198">
        <f t="shared" si="33"/>
        <v>0</v>
      </c>
      <c r="X68" s="395">
        <v>0</v>
      </c>
      <c r="Y68" s="396"/>
      <c r="Z68" s="396">
        <v>0</v>
      </c>
      <c r="AA68" s="198">
        <f t="shared" si="34"/>
        <v>0</v>
      </c>
      <c r="AB68" s="395">
        <v>0</v>
      </c>
      <c r="AC68" s="396"/>
      <c r="AD68" s="396">
        <v>0</v>
      </c>
      <c r="AE68" s="198">
        <f t="shared" si="35"/>
        <v>0</v>
      </c>
      <c r="AF68" s="395">
        <v>0</v>
      </c>
      <c r="AG68" s="396"/>
      <c r="AH68" s="396">
        <f>AH67</f>
        <v>0</v>
      </c>
      <c r="AI68" s="198">
        <f t="shared" si="36"/>
        <v>0</v>
      </c>
      <c r="AJ68" s="395">
        <f>AJ67*0.5</f>
        <v>162262.09834918164</v>
      </c>
      <c r="AK68" s="396"/>
      <c r="AL68" s="396">
        <v>0</v>
      </c>
      <c r="AM68" s="198">
        <f t="shared" si="37"/>
        <v>162262.09834918164</v>
      </c>
      <c r="AN68" s="395">
        <f>AN67*0.5</f>
        <v>167129.9612996571</v>
      </c>
      <c r="AO68" s="396"/>
      <c r="AP68" s="396">
        <v>0</v>
      </c>
      <c r="AQ68" s="198">
        <f t="shared" si="38"/>
        <v>167129.9612996571</v>
      </c>
      <c r="AR68" s="201">
        <f t="shared" si="39"/>
        <v>329392.0596488387</v>
      </c>
      <c r="AS68" s="199"/>
      <c r="AT68" s="201">
        <f t="shared" si="40"/>
        <v>0</v>
      </c>
      <c r="AU68" s="203">
        <f t="shared" si="41"/>
        <v>329392.0596488387</v>
      </c>
    </row>
    <row r="69" spans="2:47" ht="12" customHeight="1">
      <c r="B69" s="225" t="s">
        <v>99</v>
      </c>
      <c r="C69" s="252">
        <f>AU69/$AU$73</f>
        <v>0.25</v>
      </c>
      <c r="D69" s="395">
        <v>0</v>
      </c>
      <c r="E69" s="396"/>
      <c r="F69" s="396">
        <v>0</v>
      </c>
      <c r="G69" s="198">
        <f t="shared" si="29"/>
        <v>0</v>
      </c>
      <c r="H69" s="395">
        <v>0</v>
      </c>
      <c r="I69" s="396"/>
      <c r="J69" s="396">
        <v>0</v>
      </c>
      <c r="K69" s="198">
        <f t="shared" si="30"/>
        <v>0</v>
      </c>
      <c r="L69" s="395">
        <v>0</v>
      </c>
      <c r="M69" s="396"/>
      <c r="N69" s="396">
        <v>0</v>
      </c>
      <c r="O69" s="198">
        <f t="shared" si="31"/>
        <v>0</v>
      </c>
      <c r="P69" s="395">
        <v>0</v>
      </c>
      <c r="Q69" s="396"/>
      <c r="R69" s="396">
        <v>0</v>
      </c>
      <c r="S69" s="198">
        <f t="shared" si="32"/>
        <v>0</v>
      </c>
      <c r="T69" s="395">
        <v>0</v>
      </c>
      <c r="U69" s="396"/>
      <c r="V69" s="396">
        <v>0</v>
      </c>
      <c r="W69" s="198">
        <f t="shared" si="33"/>
        <v>0</v>
      </c>
      <c r="X69" s="395">
        <v>0</v>
      </c>
      <c r="Y69" s="396"/>
      <c r="Z69" s="396">
        <v>0</v>
      </c>
      <c r="AA69" s="198">
        <f t="shared" si="34"/>
        <v>0</v>
      </c>
      <c r="AB69" s="395">
        <v>0</v>
      </c>
      <c r="AC69" s="396"/>
      <c r="AD69" s="396">
        <v>0</v>
      </c>
      <c r="AE69" s="198">
        <f t="shared" si="35"/>
        <v>0</v>
      </c>
      <c r="AF69" s="395">
        <v>0</v>
      </c>
      <c r="AG69" s="396"/>
      <c r="AH69" s="396">
        <v>0</v>
      </c>
      <c r="AI69" s="198">
        <f t="shared" si="36"/>
        <v>0</v>
      </c>
      <c r="AJ69" s="395">
        <f>AJ67*0.25</f>
        <v>81131.04917459082</v>
      </c>
      <c r="AK69" s="396"/>
      <c r="AL69" s="396">
        <v>0</v>
      </c>
      <c r="AM69" s="198">
        <f t="shared" si="37"/>
        <v>81131.04917459082</v>
      </c>
      <c r="AN69" s="395">
        <f>AN67*0.25</f>
        <v>83564.98064982855</v>
      </c>
      <c r="AO69" s="396"/>
      <c r="AP69" s="396">
        <v>0</v>
      </c>
      <c r="AQ69" s="198">
        <f t="shared" si="38"/>
        <v>83564.98064982855</v>
      </c>
      <c r="AR69" s="201">
        <f t="shared" si="39"/>
        <v>164696.02982441935</v>
      </c>
      <c r="AS69" s="199"/>
      <c r="AT69" s="201">
        <f t="shared" si="40"/>
        <v>0</v>
      </c>
      <c r="AU69" s="203">
        <f t="shared" si="41"/>
        <v>164696.02982441935</v>
      </c>
    </row>
    <row r="70" spans="2:47" ht="12" customHeight="1">
      <c r="B70" s="225" t="s">
        <v>100</v>
      </c>
      <c r="C70" s="252">
        <f>AU70/$AU$73</f>
        <v>0.25</v>
      </c>
      <c r="D70" s="395">
        <v>0</v>
      </c>
      <c r="E70" s="396"/>
      <c r="F70" s="396">
        <v>0</v>
      </c>
      <c r="G70" s="198">
        <f t="shared" si="29"/>
        <v>0</v>
      </c>
      <c r="H70" s="395">
        <v>0</v>
      </c>
      <c r="I70" s="396"/>
      <c r="J70" s="396">
        <v>0</v>
      </c>
      <c r="K70" s="198">
        <f t="shared" si="30"/>
        <v>0</v>
      </c>
      <c r="L70" s="395">
        <v>0</v>
      </c>
      <c r="M70" s="396"/>
      <c r="N70" s="396">
        <v>0</v>
      </c>
      <c r="O70" s="198">
        <f t="shared" si="31"/>
        <v>0</v>
      </c>
      <c r="P70" s="395">
        <v>0</v>
      </c>
      <c r="Q70" s="396"/>
      <c r="R70" s="396">
        <v>0</v>
      </c>
      <c r="S70" s="198">
        <f t="shared" si="32"/>
        <v>0</v>
      </c>
      <c r="T70" s="395">
        <v>0</v>
      </c>
      <c r="U70" s="396"/>
      <c r="V70" s="396">
        <v>0</v>
      </c>
      <c r="W70" s="198">
        <f t="shared" si="33"/>
        <v>0</v>
      </c>
      <c r="X70" s="395">
        <v>0</v>
      </c>
      <c r="Y70" s="396"/>
      <c r="Z70" s="396">
        <v>0</v>
      </c>
      <c r="AA70" s="198">
        <f t="shared" si="34"/>
        <v>0</v>
      </c>
      <c r="AB70" s="395">
        <v>0</v>
      </c>
      <c r="AC70" s="396"/>
      <c r="AD70" s="396">
        <v>0</v>
      </c>
      <c r="AE70" s="198">
        <f t="shared" si="35"/>
        <v>0</v>
      </c>
      <c r="AF70" s="395">
        <v>0</v>
      </c>
      <c r="AG70" s="396"/>
      <c r="AH70" s="396">
        <v>0</v>
      </c>
      <c r="AI70" s="198">
        <f t="shared" si="36"/>
        <v>0</v>
      </c>
      <c r="AJ70" s="395">
        <f>AJ67*0.25</f>
        <v>81131.04917459082</v>
      </c>
      <c r="AK70" s="396"/>
      <c r="AL70" s="396">
        <v>0</v>
      </c>
      <c r="AM70" s="198">
        <f t="shared" si="37"/>
        <v>81131.04917459082</v>
      </c>
      <c r="AN70" s="395">
        <f>AN67*0.25</f>
        <v>83564.98064982855</v>
      </c>
      <c r="AO70" s="396"/>
      <c r="AP70" s="396">
        <v>0</v>
      </c>
      <c r="AQ70" s="198">
        <f t="shared" si="38"/>
        <v>83564.98064982855</v>
      </c>
      <c r="AR70" s="201">
        <f t="shared" si="39"/>
        <v>164696.02982441935</v>
      </c>
      <c r="AS70" s="199"/>
      <c r="AT70" s="201">
        <f t="shared" si="40"/>
        <v>0</v>
      </c>
      <c r="AU70" s="203">
        <f t="shared" si="41"/>
        <v>164696.02982441935</v>
      </c>
    </row>
    <row r="71" spans="2:47" ht="12" customHeight="1">
      <c r="B71" s="225" t="s">
        <v>17</v>
      </c>
      <c r="C71" s="252">
        <f>AU71/$AU$73</f>
        <v>0</v>
      </c>
      <c r="D71" s="395">
        <v>0</v>
      </c>
      <c r="E71" s="396"/>
      <c r="F71" s="396">
        <v>0</v>
      </c>
      <c r="G71" s="198">
        <f t="shared" si="29"/>
        <v>0</v>
      </c>
      <c r="H71" s="395">
        <v>0</v>
      </c>
      <c r="I71" s="396"/>
      <c r="J71" s="396">
        <v>0</v>
      </c>
      <c r="K71" s="198">
        <f t="shared" si="30"/>
        <v>0</v>
      </c>
      <c r="L71" s="395">
        <v>0</v>
      </c>
      <c r="M71" s="396"/>
      <c r="N71" s="396">
        <v>0</v>
      </c>
      <c r="O71" s="198">
        <f t="shared" si="31"/>
        <v>0</v>
      </c>
      <c r="P71" s="395">
        <v>0</v>
      </c>
      <c r="Q71" s="396"/>
      <c r="R71" s="396">
        <v>0</v>
      </c>
      <c r="S71" s="198">
        <f t="shared" si="32"/>
        <v>0</v>
      </c>
      <c r="T71" s="395">
        <v>0</v>
      </c>
      <c r="U71" s="396"/>
      <c r="V71" s="396">
        <v>0</v>
      </c>
      <c r="W71" s="198">
        <f t="shared" si="33"/>
        <v>0</v>
      </c>
      <c r="X71" s="395">
        <v>0</v>
      </c>
      <c r="Y71" s="396"/>
      <c r="Z71" s="396">
        <v>0</v>
      </c>
      <c r="AA71" s="198">
        <f t="shared" si="34"/>
        <v>0</v>
      </c>
      <c r="AB71" s="395">
        <v>0</v>
      </c>
      <c r="AC71" s="396"/>
      <c r="AD71" s="396">
        <v>0</v>
      </c>
      <c r="AE71" s="198">
        <f t="shared" si="35"/>
        <v>0</v>
      </c>
      <c r="AF71" s="395">
        <v>0</v>
      </c>
      <c r="AG71" s="396"/>
      <c r="AH71" s="396">
        <v>0</v>
      </c>
      <c r="AI71" s="198">
        <f t="shared" si="36"/>
        <v>0</v>
      </c>
      <c r="AJ71" s="395">
        <v>0</v>
      </c>
      <c r="AK71" s="396"/>
      <c r="AL71" s="396">
        <v>0</v>
      </c>
      <c r="AM71" s="198">
        <f t="shared" si="37"/>
        <v>0</v>
      </c>
      <c r="AN71" s="395">
        <v>0</v>
      </c>
      <c r="AO71" s="396"/>
      <c r="AP71" s="396">
        <v>0</v>
      </c>
      <c r="AQ71" s="198">
        <f t="shared" si="38"/>
        <v>0</v>
      </c>
      <c r="AR71" s="201">
        <f t="shared" si="39"/>
        <v>0</v>
      </c>
      <c r="AS71" s="199"/>
      <c r="AT71" s="201">
        <f t="shared" si="40"/>
        <v>0</v>
      </c>
      <c r="AU71" s="203">
        <f t="shared" si="41"/>
        <v>0</v>
      </c>
    </row>
    <row r="72" spans="2:47" ht="12" customHeight="1">
      <c r="B72" s="225" t="s">
        <v>18</v>
      </c>
      <c r="C72" s="252">
        <f>AU72/$AU$73</f>
        <v>0</v>
      </c>
      <c r="D72" s="395">
        <v>0</v>
      </c>
      <c r="E72" s="396"/>
      <c r="F72" s="396">
        <v>0</v>
      </c>
      <c r="G72" s="198">
        <f t="shared" si="29"/>
        <v>0</v>
      </c>
      <c r="H72" s="395">
        <v>0</v>
      </c>
      <c r="I72" s="396"/>
      <c r="J72" s="396">
        <v>0</v>
      </c>
      <c r="K72" s="198">
        <f t="shared" si="30"/>
        <v>0</v>
      </c>
      <c r="L72" s="395">
        <v>0</v>
      </c>
      <c r="M72" s="396"/>
      <c r="N72" s="396">
        <v>0</v>
      </c>
      <c r="O72" s="198">
        <f t="shared" si="31"/>
        <v>0</v>
      </c>
      <c r="P72" s="395">
        <v>0</v>
      </c>
      <c r="Q72" s="396"/>
      <c r="R72" s="396">
        <v>0</v>
      </c>
      <c r="S72" s="198">
        <f t="shared" si="32"/>
        <v>0</v>
      </c>
      <c r="T72" s="395">
        <v>0</v>
      </c>
      <c r="U72" s="396"/>
      <c r="V72" s="396">
        <v>0</v>
      </c>
      <c r="W72" s="198">
        <f t="shared" si="33"/>
        <v>0</v>
      </c>
      <c r="X72" s="395">
        <v>0</v>
      </c>
      <c r="Y72" s="396"/>
      <c r="Z72" s="396">
        <v>0</v>
      </c>
      <c r="AA72" s="198">
        <f t="shared" si="34"/>
        <v>0</v>
      </c>
      <c r="AB72" s="395">
        <v>0</v>
      </c>
      <c r="AC72" s="396"/>
      <c r="AD72" s="396">
        <v>0</v>
      </c>
      <c r="AE72" s="198">
        <f t="shared" si="35"/>
        <v>0</v>
      </c>
      <c r="AF72" s="395">
        <v>0</v>
      </c>
      <c r="AG72" s="396"/>
      <c r="AH72" s="396">
        <v>0</v>
      </c>
      <c r="AI72" s="198">
        <f t="shared" si="36"/>
        <v>0</v>
      </c>
      <c r="AJ72" s="395">
        <v>0</v>
      </c>
      <c r="AK72" s="396"/>
      <c r="AL72" s="396">
        <v>0</v>
      </c>
      <c r="AM72" s="198">
        <f t="shared" si="37"/>
        <v>0</v>
      </c>
      <c r="AN72" s="395">
        <v>0</v>
      </c>
      <c r="AO72" s="396"/>
      <c r="AP72" s="396">
        <v>0</v>
      </c>
      <c r="AQ72" s="198">
        <f t="shared" si="38"/>
        <v>0</v>
      </c>
      <c r="AR72" s="201">
        <f t="shared" si="39"/>
        <v>0</v>
      </c>
      <c r="AS72" s="199"/>
      <c r="AT72" s="201">
        <f t="shared" si="40"/>
        <v>0</v>
      </c>
      <c r="AU72" s="203">
        <f t="shared" si="41"/>
        <v>0</v>
      </c>
    </row>
    <row r="73" spans="2:47" s="277" customFormat="1" ht="12" customHeight="1">
      <c r="B73" s="234" t="s">
        <v>79</v>
      </c>
      <c r="C73" s="253">
        <f>SUM(C68:C72)</f>
        <v>1</v>
      </c>
      <c r="D73" s="397">
        <f>SUM(D68:D72)</f>
        <v>0</v>
      </c>
      <c r="E73" s="398"/>
      <c r="F73" s="398">
        <f aca="true" t="shared" si="42" ref="F73:W73">SUM(F68:F72)</f>
        <v>0</v>
      </c>
      <c r="G73" s="251">
        <f>SUM(G68:G72)</f>
        <v>0</v>
      </c>
      <c r="H73" s="397">
        <f>SUM(H68:H72)</f>
        <v>0</v>
      </c>
      <c r="I73" s="398">
        <f t="shared" si="42"/>
        <v>0</v>
      </c>
      <c r="J73" s="398">
        <f t="shared" si="42"/>
        <v>0</v>
      </c>
      <c r="K73" s="251">
        <f>SUM(K68:K72)</f>
        <v>0</v>
      </c>
      <c r="L73" s="397">
        <f>SUM(L68:L72)</f>
        <v>0</v>
      </c>
      <c r="M73" s="398">
        <f t="shared" si="42"/>
        <v>0</v>
      </c>
      <c r="N73" s="398">
        <f t="shared" si="42"/>
        <v>0</v>
      </c>
      <c r="O73" s="251">
        <f t="shared" si="42"/>
        <v>0</v>
      </c>
      <c r="P73" s="397">
        <f>SUM(P68:P72)</f>
        <v>0</v>
      </c>
      <c r="Q73" s="398">
        <f t="shared" si="42"/>
        <v>0</v>
      </c>
      <c r="R73" s="398">
        <f t="shared" si="42"/>
        <v>0</v>
      </c>
      <c r="S73" s="251">
        <f t="shared" si="42"/>
        <v>0</v>
      </c>
      <c r="T73" s="397">
        <f>SUM(T68:T72)</f>
        <v>0</v>
      </c>
      <c r="U73" s="398">
        <f t="shared" si="42"/>
        <v>0</v>
      </c>
      <c r="V73" s="398">
        <f t="shared" si="42"/>
        <v>0</v>
      </c>
      <c r="W73" s="251">
        <f t="shared" si="42"/>
        <v>0</v>
      </c>
      <c r="X73" s="397">
        <f>SUM(X68:X72)</f>
        <v>0</v>
      </c>
      <c r="Y73" s="398">
        <f aca="true" t="shared" si="43" ref="Y73:AU73">SUM(Y68:Y72)</f>
        <v>0</v>
      </c>
      <c r="Z73" s="398">
        <f t="shared" si="43"/>
        <v>0</v>
      </c>
      <c r="AA73" s="251">
        <f t="shared" si="43"/>
        <v>0</v>
      </c>
      <c r="AB73" s="397">
        <f>SUM(AB68:AB72)</f>
        <v>0</v>
      </c>
      <c r="AC73" s="398">
        <f t="shared" si="43"/>
        <v>0</v>
      </c>
      <c r="AD73" s="398">
        <f t="shared" si="43"/>
        <v>0</v>
      </c>
      <c r="AE73" s="251">
        <f t="shared" si="43"/>
        <v>0</v>
      </c>
      <c r="AF73" s="397">
        <f>SUM(AF68:AF72)</f>
        <v>0</v>
      </c>
      <c r="AG73" s="398">
        <f t="shared" si="43"/>
        <v>0</v>
      </c>
      <c r="AH73" s="398">
        <f t="shared" si="43"/>
        <v>0</v>
      </c>
      <c r="AI73" s="251">
        <f t="shared" si="43"/>
        <v>0</v>
      </c>
      <c r="AJ73" s="397">
        <f>SUM(AJ68:AJ72)</f>
        <v>324524.1966983633</v>
      </c>
      <c r="AK73" s="398">
        <f t="shared" si="43"/>
        <v>0</v>
      </c>
      <c r="AL73" s="398">
        <f t="shared" si="43"/>
        <v>0</v>
      </c>
      <c r="AM73" s="251">
        <f t="shared" si="43"/>
        <v>324524.1966983633</v>
      </c>
      <c r="AN73" s="397">
        <f>SUM(AN68:AN72)</f>
        <v>334259.9225993142</v>
      </c>
      <c r="AO73" s="398">
        <f t="shared" si="43"/>
        <v>0</v>
      </c>
      <c r="AP73" s="398">
        <f t="shared" si="43"/>
        <v>0</v>
      </c>
      <c r="AQ73" s="251">
        <f t="shared" si="43"/>
        <v>334259.9225993142</v>
      </c>
      <c r="AR73" s="278">
        <f>SUM(AR68:AR72)</f>
        <v>658784.1192976774</v>
      </c>
      <c r="AS73" s="278"/>
      <c r="AT73" s="279">
        <f t="shared" si="43"/>
        <v>0</v>
      </c>
      <c r="AU73" s="280">
        <f t="shared" si="43"/>
        <v>658784.1192976774</v>
      </c>
    </row>
    <row r="74" spans="2:47" ht="12" customHeight="1">
      <c r="B74" s="234" t="s">
        <v>217</v>
      </c>
      <c r="C74" s="253"/>
      <c r="D74" s="403">
        <f>D73-D67</f>
        <v>0</v>
      </c>
      <c r="E74" s="404"/>
      <c r="F74" s="404">
        <f aca="true" t="shared" si="44" ref="F74:AR74">F73-F67</f>
        <v>0</v>
      </c>
      <c r="G74" s="405">
        <f t="shared" si="44"/>
        <v>0</v>
      </c>
      <c r="H74" s="403">
        <f t="shared" si="44"/>
        <v>0</v>
      </c>
      <c r="I74" s="404">
        <f t="shared" si="44"/>
        <v>0</v>
      </c>
      <c r="J74" s="404">
        <f t="shared" si="44"/>
        <v>0</v>
      </c>
      <c r="K74" s="405">
        <f t="shared" si="44"/>
        <v>0</v>
      </c>
      <c r="L74" s="403">
        <f t="shared" si="44"/>
        <v>0</v>
      </c>
      <c r="M74" s="404">
        <f t="shared" si="44"/>
        <v>0</v>
      </c>
      <c r="N74" s="404">
        <f t="shared" si="44"/>
        <v>0</v>
      </c>
      <c r="O74" s="405">
        <f t="shared" si="44"/>
        <v>0</v>
      </c>
      <c r="P74" s="403">
        <f t="shared" si="44"/>
        <v>0</v>
      </c>
      <c r="Q74" s="404">
        <f t="shared" si="44"/>
        <v>0</v>
      </c>
      <c r="R74" s="404">
        <f t="shared" si="44"/>
        <v>0</v>
      </c>
      <c r="S74" s="405">
        <f t="shared" si="44"/>
        <v>0</v>
      </c>
      <c r="T74" s="403">
        <f t="shared" si="44"/>
        <v>0</v>
      </c>
      <c r="U74" s="404">
        <f t="shared" si="44"/>
        <v>0</v>
      </c>
      <c r="V74" s="404">
        <f t="shared" si="44"/>
        <v>0</v>
      </c>
      <c r="W74" s="405">
        <f t="shared" si="44"/>
        <v>0</v>
      </c>
      <c r="X74" s="403">
        <f t="shared" si="44"/>
        <v>0</v>
      </c>
      <c r="Y74" s="404">
        <f t="shared" si="44"/>
        <v>0</v>
      </c>
      <c r="Z74" s="404">
        <f t="shared" si="44"/>
        <v>0</v>
      </c>
      <c r="AA74" s="405">
        <f t="shared" si="44"/>
        <v>0</v>
      </c>
      <c r="AB74" s="403">
        <f t="shared" si="44"/>
        <v>0</v>
      </c>
      <c r="AC74" s="404">
        <f t="shared" si="44"/>
        <v>0</v>
      </c>
      <c r="AD74" s="404">
        <f t="shared" si="44"/>
        <v>-633195.1901953126</v>
      </c>
      <c r="AE74" s="405">
        <f t="shared" si="44"/>
        <v>-633195.1901953126</v>
      </c>
      <c r="AF74" s="403">
        <f t="shared" si="44"/>
        <v>-315072.03562947887</v>
      </c>
      <c r="AG74" s="404">
        <f t="shared" si="44"/>
        <v>0</v>
      </c>
      <c r="AH74" s="404">
        <f t="shared" si="44"/>
        <v>0</v>
      </c>
      <c r="AI74" s="405">
        <f t="shared" si="44"/>
        <v>-315072.03562947887</v>
      </c>
      <c r="AJ74" s="403">
        <f t="shared" si="44"/>
        <v>0</v>
      </c>
      <c r="AK74" s="404">
        <f t="shared" si="44"/>
        <v>0</v>
      </c>
      <c r="AL74" s="404">
        <f t="shared" si="44"/>
        <v>0</v>
      </c>
      <c r="AM74" s="405">
        <f t="shared" si="44"/>
        <v>0</v>
      </c>
      <c r="AN74" s="403">
        <f t="shared" si="44"/>
        <v>0</v>
      </c>
      <c r="AO74" s="404">
        <f t="shared" si="44"/>
        <v>0</v>
      </c>
      <c r="AP74" s="404">
        <f t="shared" si="44"/>
        <v>0</v>
      </c>
      <c r="AQ74" s="405">
        <f t="shared" si="44"/>
        <v>0</v>
      </c>
      <c r="AR74" s="235">
        <f t="shared" si="44"/>
        <v>-315072.035629479</v>
      </c>
      <c r="AS74" s="235"/>
      <c r="AT74" s="235">
        <f>AT73-AT67</f>
        <v>-633195.1901953126</v>
      </c>
      <c r="AU74" s="235">
        <f>AU73-AU67</f>
        <v>-948267.2258247917</v>
      </c>
    </row>
    <row r="75" spans="2:47" ht="12" customHeight="1">
      <c r="B75" s="226" t="str">
        <f>'Operating Cost Element'!A65</f>
        <v>New Alternative 3</v>
      </c>
      <c r="C75" s="252"/>
      <c r="D75" s="406">
        <f>'Operating Cost Element'!$D$65</f>
        <v>0</v>
      </c>
      <c r="E75" s="396"/>
      <c r="F75" s="402">
        <f>'Capital Cost Element'!$E$11</f>
        <v>0</v>
      </c>
      <c r="G75" s="198">
        <f aca="true" t="shared" si="45" ref="G75:G80">D75+E75+F75</f>
        <v>0</v>
      </c>
      <c r="H75" s="406">
        <f>'Operating Cost Element'!$E$65</f>
        <v>0</v>
      </c>
      <c r="I75" s="396"/>
      <c r="J75" s="402">
        <f>'Capital Cost Element'!$G$11</f>
        <v>0</v>
      </c>
      <c r="K75" s="198">
        <f aca="true" t="shared" si="46" ref="K75:K80">H75+I75+J75</f>
        <v>0</v>
      </c>
      <c r="L75" s="406">
        <f>'Operating Cost Element'!$F$65</f>
        <v>0</v>
      </c>
      <c r="M75" s="396"/>
      <c r="N75" s="402">
        <f>'Capital Cost Element'!$I$11</f>
        <v>0</v>
      </c>
      <c r="O75" s="198">
        <f aca="true" t="shared" si="47" ref="O75:O80">L75+M75+N75</f>
        <v>0</v>
      </c>
      <c r="P75" s="406">
        <f>'Operating Cost Element'!$G$65</f>
        <v>0</v>
      </c>
      <c r="Q75" s="396"/>
      <c r="R75" s="402">
        <f>'Capital Cost Element'!$K$11</f>
        <v>0</v>
      </c>
      <c r="S75" s="198">
        <f aca="true" t="shared" si="48" ref="S75:S80">P75+Q75+R75</f>
        <v>0</v>
      </c>
      <c r="T75" s="406">
        <f>'Operating Cost Element'!$H$65</f>
        <v>0</v>
      </c>
      <c r="U75" s="396"/>
      <c r="V75" s="402">
        <f>'Capital Cost Element'!$M$11</f>
        <v>0</v>
      </c>
      <c r="W75" s="198">
        <f aca="true" t="shared" si="49" ref="W75:W80">T75+U75+V75</f>
        <v>0</v>
      </c>
      <c r="X75" s="406">
        <f>'Operating Cost Element'!$I$65</f>
        <v>0</v>
      </c>
      <c r="Y75" s="396"/>
      <c r="Z75" s="402">
        <f>'Capital Cost Element'!$O$11</f>
        <v>0</v>
      </c>
      <c r="AA75" s="198">
        <f aca="true" t="shared" si="50" ref="AA75:AA80">X75+Y75+Z75</f>
        <v>0</v>
      </c>
      <c r="AB75" s="406">
        <f>'Operating Cost Element'!$J$65</f>
        <v>0</v>
      </c>
      <c r="AC75" s="396"/>
      <c r="AD75" s="402">
        <f>'Capital Cost Element'!$Q$11</f>
        <v>0</v>
      </c>
      <c r="AE75" s="198">
        <f aca="true" t="shared" si="51" ref="AE75:AE80">AB75+AC75+AD75</f>
        <v>0</v>
      </c>
      <c r="AF75" s="406">
        <f>'Operating Cost Element'!$K$65</f>
        <v>0</v>
      </c>
      <c r="AG75" s="396"/>
      <c r="AH75" s="402">
        <f>'Capital Cost Element'!$S$11</f>
        <v>0</v>
      </c>
      <c r="AI75" s="198">
        <f aca="true" t="shared" si="52" ref="AI75:AI80">AF75+AG75+AH75</f>
        <v>0</v>
      </c>
      <c r="AJ75" s="406">
        <f>'Operating Cost Element'!$L$65</f>
        <v>0</v>
      </c>
      <c r="AK75" s="396"/>
      <c r="AL75" s="402">
        <f>'Capital Cost Element'!$U$11</f>
        <v>0</v>
      </c>
      <c r="AM75" s="198">
        <f aca="true" t="shared" si="53" ref="AM75:AM80">AJ75+AK75+AL75</f>
        <v>0</v>
      </c>
      <c r="AN75" s="406">
        <f>'Operating Cost Element'!$M$65</f>
        <v>0</v>
      </c>
      <c r="AO75" s="396"/>
      <c r="AP75" s="402">
        <f>'Capital Cost Element'!$W$11</f>
        <v>0</v>
      </c>
      <c r="AQ75" s="198">
        <f aca="true" t="shared" si="54" ref="AQ75:AQ80">AN75+AO75+AP75</f>
        <v>0</v>
      </c>
      <c r="AR75" s="201">
        <f aca="true" t="shared" si="55" ref="AR75:AR80">D75+H75+L75+P75+T75+X75+AB75+AF75+AJ75+AN75</f>
        <v>0</v>
      </c>
      <c r="AS75" s="199"/>
      <c r="AT75" s="201">
        <f aca="true" t="shared" si="56" ref="AT75:AT80">F75+J75+N75+R75+V75+Z75+AD75+AH75+AL75+AP75</f>
        <v>0</v>
      </c>
      <c r="AU75" s="203">
        <f aca="true" t="shared" si="57" ref="AU75:AU80">AR75+AS75+AT75</f>
        <v>0</v>
      </c>
    </row>
    <row r="76" spans="2:47" ht="12" customHeight="1">
      <c r="B76" s="225" t="s">
        <v>19</v>
      </c>
      <c r="C76" s="252">
        <f>AU76/$AU$81</f>
        <v>0.2</v>
      </c>
      <c r="D76" s="395">
        <v>0</v>
      </c>
      <c r="E76" s="396"/>
      <c r="F76" s="396">
        <v>500</v>
      </c>
      <c r="G76" s="198">
        <f t="shared" si="45"/>
        <v>500</v>
      </c>
      <c r="H76" s="395">
        <v>1000</v>
      </c>
      <c r="I76" s="396"/>
      <c r="J76" s="396">
        <v>500</v>
      </c>
      <c r="K76" s="198">
        <f t="shared" si="46"/>
        <v>1500</v>
      </c>
      <c r="L76" s="395">
        <v>1000</v>
      </c>
      <c r="M76" s="396"/>
      <c r="N76" s="396">
        <v>500</v>
      </c>
      <c r="O76" s="198">
        <f t="shared" si="47"/>
        <v>1500</v>
      </c>
      <c r="P76" s="395">
        <v>1000</v>
      </c>
      <c r="Q76" s="396"/>
      <c r="R76" s="396">
        <v>500</v>
      </c>
      <c r="S76" s="198">
        <f t="shared" si="48"/>
        <v>1500</v>
      </c>
      <c r="T76" s="395">
        <v>1000</v>
      </c>
      <c r="U76" s="396"/>
      <c r="V76" s="396">
        <v>500</v>
      </c>
      <c r="W76" s="198">
        <f t="shared" si="49"/>
        <v>1500</v>
      </c>
      <c r="X76" s="395">
        <v>1000</v>
      </c>
      <c r="Y76" s="396"/>
      <c r="Z76" s="396">
        <v>500</v>
      </c>
      <c r="AA76" s="198">
        <f t="shared" si="50"/>
        <v>1500</v>
      </c>
      <c r="AB76" s="395">
        <v>1000</v>
      </c>
      <c r="AC76" s="396"/>
      <c r="AD76" s="396">
        <v>500</v>
      </c>
      <c r="AE76" s="198">
        <f t="shared" si="51"/>
        <v>1500</v>
      </c>
      <c r="AF76" s="395">
        <v>1000</v>
      </c>
      <c r="AG76" s="396"/>
      <c r="AH76" s="396">
        <v>500</v>
      </c>
      <c r="AI76" s="198">
        <f t="shared" si="52"/>
        <v>1500</v>
      </c>
      <c r="AJ76" s="395">
        <v>1000</v>
      </c>
      <c r="AK76" s="396"/>
      <c r="AL76" s="396">
        <v>500</v>
      </c>
      <c r="AM76" s="198">
        <f t="shared" si="53"/>
        <v>1500</v>
      </c>
      <c r="AN76" s="395">
        <v>1000</v>
      </c>
      <c r="AO76" s="396"/>
      <c r="AP76" s="396">
        <v>500</v>
      </c>
      <c r="AQ76" s="198">
        <f t="shared" si="54"/>
        <v>1500</v>
      </c>
      <c r="AR76" s="201">
        <f t="shared" si="55"/>
        <v>9000</v>
      </c>
      <c r="AS76" s="199"/>
      <c r="AT76" s="201">
        <f t="shared" si="56"/>
        <v>5000</v>
      </c>
      <c r="AU76" s="203">
        <f t="shared" si="57"/>
        <v>14000</v>
      </c>
    </row>
    <row r="77" spans="2:47" ht="12" customHeight="1">
      <c r="B77" s="225" t="s">
        <v>211</v>
      </c>
      <c r="C77" s="252">
        <f>AU77/$AU$81</f>
        <v>0.2</v>
      </c>
      <c r="D77" s="395">
        <v>0</v>
      </c>
      <c r="E77" s="396"/>
      <c r="F77" s="396">
        <v>500</v>
      </c>
      <c r="G77" s="198">
        <f t="shared" si="45"/>
        <v>500</v>
      </c>
      <c r="H77" s="395">
        <v>1000</v>
      </c>
      <c r="I77" s="396"/>
      <c r="J77" s="396">
        <v>500</v>
      </c>
      <c r="K77" s="198">
        <f t="shared" si="46"/>
        <v>1500</v>
      </c>
      <c r="L77" s="395">
        <v>1000</v>
      </c>
      <c r="M77" s="396"/>
      <c r="N77" s="396">
        <v>500</v>
      </c>
      <c r="O77" s="198">
        <f t="shared" si="47"/>
        <v>1500</v>
      </c>
      <c r="P77" s="395">
        <v>1000</v>
      </c>
      <c r="Q77" s="396"/>
      <c r="R77" s="396">
        <v>500</v>
      </c>
      <c r="S77" s="198">
        <f t="shared" si="48"/>
        <v>1500</v>
      </c>
      <c r="T77" s="395">
        <v>1000</v>
      </c>
      <c r="U77" s="396"/>
      <c r="V77" s="396">
        <v>500</v>
      </c>
      <c r="W77" s="198">
        <f t="shared" si="49"/>
        <v>1500</v>
      </c>
      <c r="X77" s="395">
        <v>1000</v>
      </c>
      <c r="Y77" s="396"/>
      <c r="Z77" s="396">
        <v>500</v>
      </c>
      <c r="AA77" s="198">
        <f t="shared" si="50"/>
        <v>1500</v>
      </c>
      <c r="AB77" s="395">
        <v>1000</v>
      </c>
      <c r="AC77" s="396"/>
      <c r="AD77" s="396">
        <v>500</v>
      </c>
      <c r="AE77" s="198">
        <f t="shared" si="51"/>
        <v>1500</v>
      </c>
      <c r="AF77" s="395">
        <v>1000</v>
      </c>
      <c r="AG77" s="396"/>
      <c r="AH77" s="396">
        <v>500</v>
      </c>
      <c r="AI77" s="198">
        <f t="shared" si="52"/>
        <v>1500</v>
      </c>
      <c r="AJ77" s="395">
        <v>1000</v>
      </c>
      <c r="AK77" s="396"/>
      <c r="AL77" s="396">
        <v>500</v>
      </c>
      <c r="AM77" s="198">
        <f t="shared" si="53"/>
        <v>1500</v>
      </c>
      <c r="AN77" s="395">
        <v>1000</v>
      </c>
      <c r="AO77" s="396"/>
      <c r="AP77" s="396">
        <v>500</v>
      </c>
      <c r="AQ77" s="198">
        <f t="shared" si="54"/>
        <v>1500</v>
      </c>
      <c r="AR77" s="201">
        <f t="shared" si="55"/>
        <v>9000</v>
      </c>
      <c r="AS77" s="199"/>
      <c r="AT77" s="201">
        <f t="shared" si="56"/>
        <v>5000</v>
      </c>
      <c r="AU77" s="203">
        <f t="shared" si="57"/>
        <v>14000</v>
      </c>
    </row>
    <row r="78" spans="2:47" ht="12" customHeight="1">
      <c r="B78" s="225" t="s">
        <v>5</v>
      </c>
      <c r="C78" s="252">
        <f>AU78/$AU$81</f>
        <v>0.2</v>
      </c>
      <c r="D78" s="395">
        <v>0</v>
      </c>
      <c r="E78" s="396"/>
      <c r="F78" s="396">
        <v>500</v>
      </c>
      <c r="G78" s="198">
        <f t="shared" si="45"/>
        <v>500</v>
      </c>
      <c r="H78" s="395">
        <v>1000</v>
      </c>
      <c r="I78" s="396"/>
      <c r="J78" s="396">
        <v>500</v>
      </c>
      <c r="K78" s="198">
        <f t="shared" si="46"/>
        <v>1500</v>
      </c>
      <c r="L78" s="395">
        <v>1000</v>
      </c>
      <c r="M78" s="396"/>
      <c r="N78" s="396">
        <v>500</v>
      </c>
      <c r="O78" s="198">
        <f t="shared" si="47"/>
        <v>1500</v>
      </c>
      <c r="P78" s="395">
        <v>1000</v>
      </c>
      <c r="Q78" s="396"/>
      <c r="R78" s="396">
        <v>500</v>
      </c>
      <c r="S78" s="198">
        <f t="shared" si="48"/>
        <v>1500</v>
      </c>
      <c r="T78" s="395">
        <v>1000</v>
      </c>
      <c r="U78" s="396"/>
      <c r="V78" s="396">
        <v>500</v>
      </c>
      <c r="W78" s="198">
        <f t="shared" si="49"/>
        <v>1500</v>
      </c>
      <c r="X78" s="395">
        <v>1000</v>
      </c>
      <c r="Y78" s="396"/>
      <c r="Z78" s="396">
        <v>500</v>
      </c>
      <c r="AA78" s="198">
        <f t="shared" si="50"/>
        <v>1500</v>
      </c>
      <c r="AB78" s="395">
        <v>1000</v>
      </c>
      <c r="AC78" s="396"/>
      <c r="AD78" s="396">
        <v>500</v>
      </c>
      <c r="AE78" s="198">
        <f t="shared" si="51"/>
        <v>1500</v>
      </c>
      <c r="AF78" s="395">
        <v>1000</v>
      </c>
      <c r="AG78" s="396"/>
      <c r="AH78" s="396">
        <v>500</v>
      </c>
      <c r="AI78" s="198">
        <f t="shared" si="52"/>
        <v>1500</v>
      </c>
      <c r="AJ78" s="395">
        <v>1000</v>
      </c>
      <c r="AK78" s="396"/>
      <c r="AL78" s="396">
        <v>500</v>
      </c>
      <c r="AM78" s="198">
        <f t="shared" si="53"/>
        <v>1500</v>
      </c>
      <c r="AN78" s="395">
        <v>1000</v>
      </c>
      <c r="AO78" s="396"/>
      <c r="AP78" s="396">
        <v>500</v>
      </c>
      <c r="AQ78" s="198">
        <f t="shared" si="54"/>
        <v>1500</v>
      </c>
      <c r="AR78" s="201">
        <f t="shared" si="55"/>
        <v>9000</v>
      </c>
      <c r="AS78" s="199"/>
      <c r="AT78" s="201">
        <f t="shared" si="56"/>
        <v>5000</v>
      </c>
      <c r="AU78" s="203">
        <f t="shared" si="57"/>
        <v>14000</v>
      </c>
    </row>
    <row r="79" spans="2:47" ht="12" customHeight="1">
      <c r="B79" s="225" t="s">
        <v>21</v>
      </c>
      <c r="C79" s="252">
        <f>AU79/$AU$81</f>
        <v>0.2</v>
      </c>
      <c r="D79" s="395">
        <v>0</v>
      </c>
      <c r="E79" s="396"/>
      <c r="F79" s="396">
        <v>500</v>
      </c>
      <c r="G79" s="198">
        <f t="shared" si="45"/>
        <v>500</v>
      </c>
      <c r="H79" s="395">
        <v>1000</v>
      </c>
      <c r="I79" s="396"/>
      <c r="J79" s="396">
        <v>500</v>
      </c>
      <c r="K79" s="198">
        <f t="shared" si="46"/>
        <v>1500</v>
      </c>
      <c r="L79" s="395">
        <v>1000</v>
      </c>
      <c r="M79" s="396"/>
      <c r="N79" s="396">
        <v>500</v>
      </c>
      <c r="O79" s="198">
        <f t="shared" si="47"/>
        <v>1500</v>
      </c>
      <c r="P79" s="395">
        <v>1000</v>
      </c>
      <c r="Q79" s="396"/>
      <c r="R79" s="396">
        <v>500</v>
      </c>
      <c r="S79" s="198">
        <f t="shared" si="48"/>
        <v>1500</v>
      </c>
      <c r="T79" s="395">
        <v>1000</v>
      </c>
      <c r="U79" s="396"/>
      <c r="V79" s="396">
        <v>500</v>
      </c>
      <c r="W79" s="198">
        <f t="shared" si="49"/>
        <v>1500</v>
      </c>
      <c r="X79" s="395">
        <v>1000</v>
      </c>
      <c r="Y79" s="396"/>
      <c r="Z79" s="396">
        <v>500</v>
      </c>
      <c r="AA79" s="198">
        <f t="shared" si="50"/>
        <v>1500</v>
      </c>
      <c r="AB79" s="395">
        <v>1000</v>
      </c>
      <c r="AC79" s="396"/>
      <c r="AD79" s="396">
        <v>500</v>
      </c>
      <c r="AE79" s="198">
        <f t="shared" si="51"/>
        <v>1500</v>
      </c>
      <c r="AF79" s="395">
        <v>1000</v>
      </c>
      <c r="AG79" s="396"/>
      <c r="AH79" s="396">
        <v>500</v>
      </c>
      <c r="AI79" s="198">
        <f t="shared" si="52"/>
        <v>1500</v>
      </c>
      <c r="AJ79" s="395">
        <v>1000</v>
      </c>
      <c r="AK79" s="396"/>
      <c r="AL79" s="396">
        <v>500</v>
      </c>
      <c r="AM79" s="198">
        <f t="shared" si="53"/>
        <v>1500</v>
      </c>
      <c r="AN79" s="395">
        <v>1000</v>
      </c>
      <c r="AO79" s="396"/>
      <c r="AP79" s="396">
        <v>500</v>
      </c>
      <c r="AQ79" s="198">
        <f t="shared" si="54"/>
        <v>1500</v>
      </c>
      <c r="AR79" s="201">
        <f t="shared" si="55"/>
        <v>9000</v>
      </c>
      <c r="AS79" s="199"/>
      <c r="AT79" s="201">
        <f t="shared" si="56"/>
        <v>5000</v>
      </c>
      <c r="AU79" s="203">
        <f t="shared" si="57"/>
        <v>14000</v>
      </c>
    </row>
    <row r="80" spans="2:47" ht="12" customHeight="1">
      <c r="B80" s="225" t="s">
        <v>210</v>
      </c>
      <c r="C80" s="252">
        <f>AU80/$AU$81</f>
        <v>0.2</v>
      </c>
      <c r="D80" s="395">
        <v>0</v>
      </c>
      <c r="E80" s="396"/>
      <c r="F80" s="396">
        <v>500</v>
      </c>
      <c r="G80" s="198">
        <f t="shared" si="45"/>
        <v>500</v>
      </c>
      <c r="H80" s="395">
        <v>1000</v>
      </c>
      <c r="I80" s="396"/>
      <c r="J80" s="396">
        <v>500</v>
      </c>
      <c r="K80" s="198">
        <f t="shared" si="46"/>
        <v>1500</v>
      </c>
      <c r="L80" s="395">
        <v>1000</v>
      </c>
      <c r="M80" s="396"/>
      <c r="N80" s="396">
        <v>500</v>
      </c>
      <c r="O80" s="198">
        <f t="shared" si="47"/>
        <v>1500</v>
      </c>
      <c r="P80" s="395">
        <v>1000</v>
      </c>
      <c r="Q80" s="396"/>
      <c r="R80" s="396">
        <v>500</v>
      </c>
      <c r="S80" s="198">
        <f t="shared" si="48"/>
        <v>1500</v>
      </c>
      <c r="T80" s="395">
        <v>1000</v>
      </c>
      <c r="U80" s="396"/>
      <c r="V80" s="396">
        <v>500</v>
      </c>
      <c r="W80" s="198">
        <f t="shared" si="49"/>
        <v>1500</v>
      </c>
      <c r="X80" s="395">
        <v>1000</v>
      </c>
      <c r="Y80" s="396"/>
      <c r="Z80" s="396">
        <v>500</v>
      </c>
      <c r="AA80" s="198">
        <f t="shared" si="50"/>
        <v>1500</v>
      </c>
      <c r="AB80" s="395">
        <v>1000</v>
      </c>
      <c r="AC80" s="396"/>
      <c r="AD80" s="396">
        <v>500</v>
      </c>
      <c r="AE80" s="198">
        <f t="shared" si="51"/>
        <v>1500</v>
      </c>
      <c r="AF80" s="395">
        <v>1000</v>
      </c>
      <c r="AG80" s="396"/>
      <c r="AH80" s="396">
        <v>500</v>
      </c>
      <c r="AI80" s="198">
        <f t="shared" si="52"/>
        <v>1500</v>
      </c>
      <c r="AJ80" s="395">
        <v>1000</v>
      </c>
      <c r="AK80" s="396"/>
      <c r="AL80" s="396">
        <v>500</v>
      </c>
      <c r="AM80" s="198">
        <f t="shared" si="53"/>
        <v>1500</v>
      </c>
      <c r="AN80" s="395">
        <v>1000</v>
      </c>
      <c r="AO80" s="396"/>
      <c r="AP80" s="396">
        <v>500</v>
      </c>
      <c r="AQ80" s="198">
        <f t="shared" si="54"/>
        <v>1500</v>
      </c>
      <c r="AR80" s="201">
        <f t="shared" si="55"/>
        <v>9000</v>
      </c>
      <c r="AS80" s="199"/>
      <c r="AT80" s="201">
        <f t="shared" si="56"/>
        <v>5000</v>
      </c>
      <c r="AU80" s="203">
        <f t="shared" si="57"/>
        <v>14000</v>
      </c>
    </row>
    <row r="81" spans="2:47" s="277" customFormat="1" ht="12" customHeight="1">
      <c r="B81" s="234" t="s">
        <v>79</v>
      </c>
      <c r="C81" s="253">
        <f>SUM(C76:C80)</f>
        <v>1</v>
      </c>
      <c r="D81" s="397">
        <f>SUM(D76:D80)</f>
        <v>0</v>
      </c>
      <c r="E81" s="398"/>
      <c r="F81" s="398">
        <f aca="true" t="shared" si="58" ref="F81:AB81">SUM(F76:F80)</f>
        <v>2500</v>
      </c>
      <c r="G81" s="251">
        <f t="shared" si="58"/>
        <v>2500</v>
      </c>
      <c r="H81" s="397">
        <f t="shared" si="58"/>
        <v>5000</v>
      </c>
      <c r="I81" s="398">
        <f t="shared" si="58"/>
        <v>0</v>
      </c>
      <c r="J81" s="398">
        <f t="shared" si="58"/>
        <v>2500</v>
      </c>
      <c r="K81" s="251">
        <f t="shared" si="58"/>
        <v>7500</v>
      </c>
      <c r="L81" s="397">
        <f t="shared" si="58"/>
        <v>5000</v>
      </c>
      <c r="M81" s="398">
        <f t="shared" si="58"/>
        <v>0</v>
      </c>
      <c r="N81" s="398">
        <f t="shared" si="58"/>
        <v>2500</v>
      </c>
      <c r="O81" s="251">
        <f t="shared" si="58"/>
        <v>7500</v>
      </c>
      <c r="P81" s="397">
        <f t="shared" si="58"/>
        <v>5000</v>
      </c>
      <c r="Q81" s="398">
        <f t="shared" si="58"/>
        <v>0</v>
      </c>
      <c r="R81" s="398">
        <f t="shared" si="58"/>
        <v>2500</v>
      </c>
      <c r="S81" s="251">
        <f t="shared" si="58"/>
        <v>7500</v>
      </c>
      <c r="T81" s="397">
        <f t="shared" si="58"/>
        <v>5000</v>
      </c>
      <c r="U81" s="398">
        <f t="shared" si="58"/>
        <v>0</v>
      </c>
      <c r="V81" s="398">
        <f t="shared" si="58"/>
        <v>2500</v>
      </c>
      <c r="W81" s="251">
        <f t="shared" si="58"/>
        <v>7500</v>
      </c>
      <c r="X81" s="397">
        <f t="shared" si="58"/>
        <v>5000</v>
      </c>
      <c r="Y81" s="398">
        <f t="shared" si="58"/>
        <v>0</v>
      </c>
      <c r="Z81" s="398">
        <f t="shared" si="58"/>
        <v>2500</v>
      </c>
      <c r="AA81" s="251">
        <f t="shared" si="58"/>
        <v>7500</v>
      </c>
      <c r="AB81" s="397">
        <f t="shared" si="58"/>
        <v>5000</v>
      </c>
      <c r="AC81" s="398">
        <f aca="true" t="shared" si="59" ref="AC81:AU81">SUM(AC76:AC80)</f>
        <v>0</v>
      </c>
      <c r="AD81" s="398">
        <f t="shared" si="59"/>
        <v>2500</v>
      </c>
      <c r="AE81" s="251">
        <f t="shared" si="59"/>
        <v>7500</v>
      </c>
      <c r="AF81" s="397">
        <f>SUM(AF76:AF80)</f>
        <v>5000</v>
      </c>
      <c r="AG81" s="398">
        <f t="shared" si="59"/>
        <v>0</v>
      </c>
      <c r="AH81" s="398">
        <f t="shared" si="59"/>
        <v>2500</v>
      </c>
      <c r="AI81" s="251">
        <f t="shared" si="59"/>
        <v>7500</v>
      </c>
      <c r="AJ81" s="397">
        <f>SUM(AJ76:AJ80)</f>
        <v>5000</v>
      </c>
      <c r="AK81" s="398">
        <f t="shared" si="59"/>
        <v>0</v>
      </c>
      <c r="AL81" s="398">
        <f t="shared" si="59"/>
        <v>2500</v>
      </c>
      <c r="AM81" s="251">
        <f t="shared" si="59"/>
        <v>7500</v>
      </c>
      <c r="AN81" s="397">
        <f>SUM(AN76:AN80)</f>
        <v>5000</v>
      </c>
      <c r="AO81" s="398">
        <f t="shared" si="59"/>
        <v>0</v>
      </c>
      <c r="AP81" s="398">
        <f t="shared" si="59"/>
        <v>2500</v>
      </c>
      <c r="AQ81" s="251">
        <f t="shared" si="59"/>
        <v>7500</v>
      </c>
      <c r="AR81" s="278">
        <f t="shared" si="59"/>
        <v>45000</v>
      </c>
      <c r="AS81" s="278"/>
      <c r="AT81" s="279">
        <f t="shared" si="59"/>
        <v>25000</v>
      </c>
      <c r="AU81" s="280">
        <f t="shared" si="59"/>
        <v>70000</v>
      </c>
    </row>
    <row r="82" spans="2:47" ht="12" customHeight="1">
      <c r="B82" s="234" t="s">
        <v>217</v>
      </c>
      <c r="C82" s="253"/>
      <c r="D82" s="403">
        <f>D81-D75</f>
        <v>0</v>
      </c>
      <c r="E82" s="404"/>
      <c r="F82" s="404">
        <f aca="true" t="shared" si="60" ref="F82:AR82">F81-F75</f>
        <v>2500</v>
      </c>
      <c r="G82" s="405">
        <f t="shared" si="60"/>
        <v>2500</v>
      </c>
      <c r="H82" s="403">
        <f t="shared" si="60"/>
        <v>5000</v>
      </c>
      <c r="I82" s="404">
        <f t="shared" si="60"/>
        <v>0</v>
      </c>
      <c r="J82" s="404">
        <f t="shared" si="60"/>
        <v>2500</v>
      </c>
      <c r="K82" s="405">
        <f t="shared" si="60"/>
        <v>7500</v>
      </c>
      <c r="L82" s="403">
        <f t="shared" si="60"/>
        <v>5000</v>
      </c>
      <c r="M82" s="404">
        <f t="shared" si="60"/>
        <v>0</v>
      </c>
      <c r="N82" s="404">
        <f t="shared" si="60"/>
        <v>2500</v>
      </c>
      <c r="O82" s="405">
        <f t="shared" si="60"/>
        <v>7500</v>
      </c>
      <c r="P82" s="403">
        <f t="shared" si="60"/>
        <v>5000</v>
      </c>
      <c r="Q82" s="404">
        <f t="shared" si="60"/>
        <v>0</v>
      </c>
      <c r="R82" s="404">
        <f t="shared" si="60"/>
        <v>2500</v>
      </c>
      <c r="S82" s="405">
        <f t="shared" si="60"/>
        <v>7500</v>
      </c>
      <c r="T82" s="403">
        <f t="shared" si="60"/>
        <v>5000</v>
      </c>
      <c r="U82" s="404">
        <f t="shared" si="60"/>
        <v>0</v>
      </c>
      <c r="V82" s="404">
        <f t="shared" si="60"/>
        <v>2500</v>
      </c>
      <c r="W82" s="405">
        <f t="shared" si="60"/>
        <v>7500</v>
      </c>
      <c r="X82" s="403">
        <f t="shared" si="60"/>
        <v>5000</v>
      </c>
      <c r="Y82" s="404">
        <f t="shared" si="60"/>
        <v>0</v>
      </c>
      <c r="Z82" s="404">
        <f t="shared" si="60"/>
        <v>2500</v>
      </c>
      <c r="AA82" s="405">
        <f t="shared" si="60"/>
        <v>7500</v>
      </c>
      <c r="AB82" s="403">
        <f t="shared" si="60"/>
        <v>5000</v>
      </c>
      <c r="AC82" s="404">
        <f t="shared" si="60"/>
        <v>0</v>
      </c>
      <c r="AD82" s="404">
        <f t="shared" si="60"/>
        <v>2500</v>
      </c>
      <c r="AE82" s="405">
        <f t="shared" si="60"/>
        <v>7500</v>
      </c>
      <c r="AF82" s="403">
        <f t="shared" si="60"/>
        <v>5000</v>
      </c>
      <c r="AG82" s="404">
        <f t="shared" si="60"/>
        <v>0</v>
      </c>
      <c r="AH82" s="404">
        <f t="shared" si="60"/>
        <v>2500</v>
      </c>
      <c r="AI82" s="405">
        <f t="shared" si="60"/>
        <v>7500</v>
      </c>
      <c r="AJ82" s="403">
        <f t="shared" si="60"/>
        <v>5000</v>
      </c>
      <c r="AK82" s="404">
        <f t="shared" si="60"/>
        <v>0</v>
      </c>
      <c r="AL82" s="404">
        <f t="shared" si="60"/>
        <v>2500</v>
      </c>
      <c r="AM82" s="405">
        <f t="shared" si="60"/>
        <v>7500</v>
      </c>
      <c r="AN82" s="403">
        <f t="shared" si="60"/>
        <v>5000</v>
      </c>
      <c r="AO82" s="404">
        <f t="shared" si="60"/>
        <v>0</v>
      </c>
      <c r="AP82" s="404">
        <f t="shared" si="60"/>
        <v>2500</v>
      </c>
      <c r="AQ82" s="405">
        <f t="shared" si="60"/>
        <v>7500</v>
      </c>
      <c r="AR82" s="235">
        <f t="shared" si="60"/>
        <v>45000</v>
      </c>
      <c r="AS82" s="235"/>
      <c r="AT82" s="235">
        <f>AT81-AT75</f>
        <v>25000</v>
      </c>
      <c r="AU82" s="235">
        <f>AU81-AU75</f>
        <v>70000</v>
      </c>
    </row>
    <row r="83" spans="2:47" ht="12" customHeight="1">
      <c r="B83" s="226" t="str">
        <f>'Operating Cost Element'!A66</f>
        <v>New Alternative 4</v>
      </c>
      <c r="C83" s="252"/>
      <c r="D83" s="406">
        <f>'Operating Cost Element'!$D$66</f>
        <v>0</v>
      </c>
      <c r="E83" s="396"/>
      <c r="F83" s="402">
        <f>'Capital Cost Element'!$E$12</f>
        <v>0</v>
      </c>
      <c r="G83" s="198">
        <f aca="true" t="shared" si="61" ref="G83:G88">D83+E83+F83</f>
        <v>0</v>
      </c>
      <c r="H83" s="406">
        <f>'Operating Cost Element'!$E$66</f>
        <v>0</v>
      </c>
      <c r="I83" s="396"/>
      <c r="J83" s="402">
        <f>'Capital Cost Element'!$G$12</f>
        <v>0</v>
      </c>
      <c r="K83" s="198">
        <f aca="true" t="shared" si="62" ref="K83:K88">H83+I83+J83</f>
        <v>0</v>
      </c>
      <c r="L83" s="406">
        <f>'Operating Cost Element'!$F$66</f>
        <v>0</v>
      </c>
      <c r="M83" s="396"/>
      <c r="N83" s="402">
        <f>'Capital Cost Element'!$I$12</f>
        <v>0</v>
      </c>
      <c r="O83" s="198">
        <f aca="true" t="shared" si="63" ref="O83:O88">L83+M83+N83</f>
        <v>0</v>
      </c>
      <c r="P83" s="406">
        <f>'Operating Cost Element'!$G$66</f>
        <v>0</v>
      </c>
      <c r="Q83" s="396"/>
      <c r="R83" s="402">
        <f>'Capital Cost Element'!$K$12</f>
        <v>0</v>
      </c>
      <c r="S83" s="198">
        <f aca="true" t="shared" si="64" ref="S83:S88">P83+Q83+R83</f>
        <v>0</v>
      </c>
      <c r="T83" s="406">
        <f>'Operating Cost Element'!$H$66</f>
        <v>0</v>
      </c>
      <c r="U83" s="396"/>
      <c r="V83" s="402">
        <f>'Capital Cost Element'!$M$12</f>
        <v>0</v>
      </c>
      <c r="W83" s="198">
        <f aca="true" t="shared" si="65" ref="W83:W88">T83+U83+V83</f>
        <v>0</v>
      </c>
      <c r="X83" s="406">
        <f>'Operating Cost Element'!$I$66</f>
        <v>0</v>
      </c>
      <c r="Y83" s="396"/>
      <c r="Z83" s="402">
        <f>'Capital Cost Element'!$O$12</f>
        <v>0</v>
      </c>
      <c r="AA83" s="198">
        <f aca="true" t="shared" si="66" ref="AA83:AA88">X83+Y83+Z83</f>
        <v>0</v>
      </c>
      <c r="AB83" s="406">
        <f>'Operating Cost Element'!$J$66</f>
        <v>0</v>
      </c>
      <c r="AC83" s="396"/>
      <c r="AD83" s="402">
        <f>'Capital Cost Element'!$Q$12</f>
        <v>0</v>
      </c>
      <c r="AE83" s="198">
        <f aca="true" t="shared" si="67" ref="AE83:AE88">AB83+AC83+AD83</f>
        <v>0</v>
      </c>
      <c r="AF83" s="406">
        <f>'Operating Cost Element'!$K$66</f>
        <v>0</v>
      </c>
      <c r="AG83" s="396"/>
      <c r="AH83" s="402">
        <f>'Capital Cost Element'!$S$12</f>
        <v>0</v>
      </c>
      <c r="AI83" s="198">
        <f aca="true" t="shared" si="68" ref="AI83:AI88">AF83+AG83+AH83</f>
        <v>0</v>
      </c>
      <c r="AJ83" s="406">
        <f>'Operating Cost Element'!$L$66</f>
        <v>0</v>
      </c>
      <c r="AK83" s="396"/>
      <c r="AL83" s="402">
        <f>'Capital Cost Element'!$U$12</f>
        <v>0</v>
      </c>
      <c r="AM83" s="198">
        <f aca="true" t="shared" si="69" ref="AM83:AM88">AJ83+AK83+AL83</f>
        <v>0</v>
      </c>
      <c r="AN83" s="406">
        <f>'Operating Cost Element'!$M$66</f>
        <v>0</v>
      </c>
      <c r="AO83" s="396"/>
      <c r="AP83" s="402">
        <f>'Capital Cost Element'!$W$12</f>
        <v>0</v>
      </c>
      <c r="AQ83" s="198">
        <f aca="true" t="shared" si="70" ref="AQ83:AQ88">AN83+AO83+AP83</f>
        <v>0</v>
      </c>
      <c r="AR83" s="201">
        <f aca="true" t="shared" si="71" ref="AR83:AR88">D83+H83+L83+P83+T83+X83+AB83+AF83+AJ83+AN83</f>
        <v>0</v>
      </c>
      <c r="AS83" s="199"/>
      <c r="AT83" s="201">
        <f aca="true" t="shared" si="72" ref="AT83:AT88">F83+J83+N83+R83+V83+Z83+AD83+AH83+AL83+AP83</f>
        <v>0</v>
      </c>
      <c r="AU83" s="203">
        <f aca="true" t="shared" si="73" ref="AU83:AU88">AR83+AS83+AT83</f>
        <v>0</v>
      </c>
    </row>
    <row r="84" spans="2:47" ht="12" customHeight="1">
      <c r="B84" s="225" t="s">
        <v>211</v>
      </c>
      <c r="C84" s="252">
        <f>AU84/$AU$89</f>
        <v>0.2</v>
      </c>
      <c r="D84" s="395">
        <v>0</v>
      </c>
      <c r="E84" s="396"/>
      <c r="F84" s="396">
        <v>500</v>
      </c>
      <c r="G84" s="198">
        <f t="shared" si="61"/>
        <v>500</v>
      </c>
      <c r="H84" s="395">
        <v>1000</v>
      </c>
      <c r="I84" s="396"/>
      <c r="J84" s="396">
        <v>500</v>
      </c>
      <c r="K84" s="198">
        <f t="shared" si="62"/>
        <v>1500</v>
      </c>
      <c r="L84" s="395">
        <v>1000</v>
      </c>
      <c r="M84" s="396"/>
      <c r="N84" s="396">
        <v>500</v>
      </c>
      <c r="O84" s="198">
        <f t="shared" si="63"/>
        <v>1500</v>
      </c>
      <c r="P84" s="395">
        <v>1000</v>
      </c>
      <c r="Q84" s="396"/>
      <c r="R84" s="396">
        <v>500</v>
      </c>
      <c r="S84" s="198">
        <f t="shared" si="64"/>
        <v>1500</v>
      </c>
      <c r="T84" s="395">
        <v>1000</v>
      </c>
      <c r="U84" s="396"/>
      <c r="V84" s="396">
        <v>500</v>
      </c>
      <c r="W84" s="198">
        <f t="shared" si="65"/>
        <v>1500</v>
      </c>
      <c r="X84" s="395">
        <v>1000</v>
      </c>
      <c r="Y84" s="396"/>
      <c r="Z84" s="396">
        <v>500</v>
      </c>
      <c r="AA84" s="198">
        <f t="shared" si="66"/>
        <v>1500</v>
      </c>
      <c r="AB84" s="395">
        <v>1000</v>
      </c>
      <c r="AC84" s="396"/>
      <c r="AD84" s="396">
        <v>500</v>
      </c>
      <c r="AE84" s="198">
        <f t="shared" si="67"/>
        <v>1500</v>
      </c>
      <c r="AF84" s="395">
        <v>1000</v>
      </c>
      <c r="AG84" s="396"/>
      <c r="AH84" s="396">
        <v>500</v>
      </c>
      <c r="AI84" s="198">
        <f t="shared" si="68"/>
        <v>1500</v>
      </c>
      <c r="AJ84" s="395">
        <v>1000</v>
      </c>
      <c r="AK84" s="396"/>
      <c r="AL84" s="396">
        <v>500</v>
      </c>
      <c r="AM84" s="198">
        <f t="shared" si="69"/>
        <v>1500</v>
      </c>
      <c r="AN84" s="395">
        <v>1000</v>
      </c>
      <c r="AO84" s="396"/>
      <c r="AP84" s="396">
        <v>500</v>
      </c>
      <c r="AQ84" s="198">
        <f t="shared" si="70"/>
        <v>1500</v>
      </c>
      <c r="AR84" s="201">
        <f t="shared" si="71"/>
        <v>9000</v>
      </c>
      <c r="AS84" s="199"/>
      <c r="AT84" s="201">
        <f t="shared" si="72"/>
        <v>5000</v>
      </c>
      <c r="AU84" s="203">
        <f t="shared" si="73"/>
        <v>14000</v>
      </c>
    </row>
    <row r="85" spans="2:47" ht="12" customHeight="1">
      <c r="B85" s="225" t="s">
        <v>212</v>
      </c>
      <c r="C85" s="252">
        <f>AU85/$AU$89</f>
        <v>0.2</v>
      </c>
      <c r="D85" s="395">
        <v>0</v>
      </c>
      <c r="E85" s="396"/>
      <c r="F85" s="396">
        <v>500</v>
      </c>
      <c r="G85" s="198">
        <f t="shared" si="61"/>
        <v>500</v>
      </c>
      <c r="H85" s="395">
        <v>1000</v>
      </c>
      <c r="I85" s="396"/>
      <c r="J85" s="396">
        <v>500</v>
      </c>
      <c r="K85" s="198">
        <f t="shared" si="62"/>
        <v>1500</v>
      </c>
      <c r="L85" s="395">
        <v>1000</v>
      </c>
      <c r="M85" s="396"/>
      <c r="N85" s="396">
        <v>500</v>
      </c>
      <c r="O85" s="198">
        <f t="shared" si="63"/>
        <v>1500</v>
      </c>
      <c r="P85" s="395">
        <v>1000</v>
      </c>
      <c r="Q85" s="396"/>
      <c r="R85" s="396">
        <v>500</v>
      </c>
      <c r="S85" s="198">
        <f t="shared" si="64"/>
        <v>1500</v>
      </c>
      <c r="T85" s="395">
        <v>1000</v>
      </c>
      <c r="U85" s="396"/>
      <c r="V85" s="396">
        <v>500</v>
      </c>
      <c r="W85" s="198">
        <f t="shared" si="65"/>
        <v>1500</v>
      </c>
      <c r="X85" s="395">
        <v>1000</v>
      </c>
      <c r="Y85" s="396"/>
      <c r="Z85" s="396">
        <v>500</v>
      </c>
      <c r="AA85" s="198">
        <f t="shared" si="66"/>
        <v>1500</v>
      </c>
      <c r="AB85" s="395">
        <v>1000</v>
      </c>
      <c r="AC85" s="396"/>
      <c r="AD85" s="396">
        <v>500</v>
      </c>
      <c r="AE85" s="198">
        <f t="shared" si="67"/>
        <v>1500</v>
      </c>
      <c r="AF85" s="395">
        <v>1000</v>
      </c>
      <c r="AG85" s="396"/>
      <c r="AH85" s="396">
        <v>500</v>
      </c>
      <c r="AI85" s="198">
        <f t="shared" si="68"/>
        <v>1500</v>
      </c>
      <c r="AJ85" s="395">
        <v>1000</v>
      </c>
      <c r="AK85" s="396"/>
      <c r="AL85" s="396">
        <v>500</v>
      </c>
      <c r="AM85" s="198">
        <f t="shared" si="69"/>
        <v>1500</v>
      </c>
      <c r="AN85" s="395">
        <v>1000</v>
      </c>
      <c r="AO85" s="396"/>
      <c r="AP85" s="396">
        <v>500</v>
      </c>
      <c r="AQ85" s="198">
        <f t="shared" si="70"/>
        <v>1500</v>
      </c>
      <c r="AR85" s="201">
        <f t="shared" si="71"/>
        <v>9000</v>
      </c>
      <c r="AS85" s="199"/>
      <c r="AT85" s="201">
        <f t="shared" si="72"/>
        <v>5000</v>
      </c>
      <c r="AU85" s="203">
        <f t="shared" si="73"/>
        <v>14000</v>
      </c>
    </row>
    <row r="86" spans="2:47" ht="12" customHeight="1">
      <c r="B86" s="225" t="s">
        <v>3</v>
      </c>
      <c r="C86" s="252">
        <f>AU86/$AU$89</f>
        <v>0.2</v>
      </c>
      <c r="D86" s="395">
        <v>0</v>
      </c>
      <c r="E86" s="396"/>
      <c r="F86" s="396">
        <v>500</v>
      </c>
      <c r="G86" s="198">
        <f t="shared" si="61"/>
        <v>500</v>
      </c>
      <c r="H86" s="395">
        <v>1000</v>
      </c>
      <c r="I86" s="396"/>
      <c r="J86" s="396">
        <v>500</v>
      </c>
      <c r="K86" s="198">
        <f t="shared" si="62"/>
        <v>1500</v>
      </c>
      <c r="L86" s="395">
        <v>1000</v>
      </c>
      <c r="M86" s="396"/>
      <c r="N86" s="396">
        <v>500</v>
      </c>
      <c r="O86" s="198">
        <f t="shared" si="63"/>
        <v>1500</v>
      </c>
      <c r="P86" s="395">
        <v>1000</v>
      </c>
      <c r="Q86" s="396"/>
      <c r="R86" s="396">
        <v>500</v>
      </c>
      <c r="S86" s="198">
        <f t="shared" si="64"/>
        <v>1500</v>
      </c>
      <c r="T86" s="395">
        <v>1000</v>
      </c>
      <c r="U86" s="396"/>
      <c r="V86" s="396">
        <v>500</v>
      </c>
      <c r="W86" s="198">
        <f t="shared" si="65"/>
        <v>1500</v>
      </c>
      <c r="X86" s="395">
        <v>1000</v>
      </c>
      <c r="Y86" s="396"/>
      <c r="Z86" s="396">
        <v>500</v>
      </c>
      <c r="AA86" s="198">
        <f t="shared" si="66"/>
        <v>1500</v>
      </c>
      <c r="AB86" s="395">
        <v>1000</v>
      </c>
      <c r="AC86" s="396"/>
      <c r="AD86" s="396">
        <v>500</v>
      </c>
      <c r="AE86" s="198">
        <f t="shared" si="67"/>
        <v>1500</v>
      </c>
      <c r="AF86" s="395">
        <v>1000</v>
      </c>
      <c r="AG86" s="396"/>
      <c r="AH86" s="396">
        <v>500</v>
      </c>
      <c r="AI86" s="198">
        <f t="shared" si="68"/>
        <v>1500</v>
      </c>
      <c r="AJ86" s="395">
        <v>1000</v>
      </c>
      <c r="AK86" s="396"/>
      <c r="AL86" s="396">
        <v>500</v>
      </c>
      <c r="AM86" s="198">
        <f t="shared" si="69"/>
        <v>1500</v>
      </c>
      <c r="AN86" s="395">
        <v>1000</v>
      </c>
      <c r="AO86" s="396"/>
      <c r="AP86" s="396">
        <v>500</v>
      </c>
      <c r="AQ86" s="198">
        <f t="shared" si="70"/>
        <v>1500</v>
      </c>
      <c r="AR86" s="201">
        <f t="shared" si="71"/>
        <v>9000</v>
      </c>
      <c r="AS86" s="199"/>
      <c r="AT86" s="201">
        <f t="shared" si="72"/>
        <v>5000</v>
      </c>
      <c r="AU86" s="203">
        <f t="shared" si="73"/>
        <v>14000</v>
      </c>
    </row>
    <row r="87" spans="2:47" ht="12" customHeight="1">
      <c r="B87" s="225" t="s">
        <v>5</v>
      </c>
      <c r="C87" s="252">
        <f>AU87/$AU$89</f>
        <v>0.2</v>
      </c>
      <c r="D87" s="395">
        <v>0</v>
      </c>
      <c r="E87" s="396"/>
      <c r="F87" s="396">
        <v>500</v>
      </c>
      <c r="G87" s="198">
        <f t="shared" si="61"/>
        <v>500</v>
      </c>
      <c r="H87" s="395">
        <v>1000</v>
      </c>
      <c r="I87" s="396"/>
      <c r="J87" s="396">
        <v>500</v>
      </c>
      <c r="K87" s="198">
        <f t="shared" si="62"/>
        <v>1500</v>
      </c>
      <c r="L87" s="395">
        <v>1000</v>
      </c>
      <c r="M87" s="396"/>
      <c r="N87" s="396">
        <v>500</v>
      </c>
      <c r="O87" s="198">
        <f t="shared" si="63"/>
        <v>1500</v>
      </c>
      <c r="P87" s="395">
        <v>1000</v>
      </c>
      <c r="Q87" s="396"/>
      <c r="R87" s="396">
        <v>500</v>
      </c>
      <c r="S87" s="198">
        <f t="shared" si="64"/>
        <v>1500</v>
      </c>
      <c r="T87" s="395">
        <v>1000</v>
      </c>
      <c r="U87" s="396"/>
      <c r="V87" s="396">
        <v>500</v>
      </c>
      <c r="W87" s="198">
        <f t="shared" si="65"/>
        <v>1500</v>
      </c>
      <c r="X87" s="395">
        <v>1000</v>
      </c>
      <c r="Y87" s="396"/>
      <c r="Z87" s="396">
        <v>500</v>
      </c>
      <c r="AA87" s="198">
        <f t="shared" si="66"/>
        <v>1500</v>
      </c>
      <c r="AB87" s="395">
        <v>1000</v>
      </c>
      <c r="AC87" s="396"/>
      <c r="AD87" s="396">
        <v>500</v>
      </c>
      <c r="AE87" s="198">
        <f t="shared" si="67"/>
        <v>1500</v>
      </c>
      <c r="AF87" s="395">
        <v>1000</v>
      </c>
      <c r="AG87" s="396"/>
      <c r="AH87" s="396">
        <v>500</v>
      </c>
      <c r="AI87" s="198">
        <f t="shared" si="68"/>
        <v>1500</v>
      </c>
      <c r="AJ87" s="395">
        <v>1000</v>
      </c>
      <c r="AK87" s="396"/>
      <c r="AL87" s="396">
        <v>500</v>
      </c>
      <c r="AM87" s="198">
        <f t="shared" si="69"/>
        <v>1500</v>
      </c>
      <c r="AN87" s="395">
        <v>1000</v>
      </c>
      <c r="AO87" s="396"/>
      <c r="AP87" s="396">
        <v>500</v>
      </c>
      <c r="AQ87" s="198">
        <f t="shared" si="70"/>
        <v>1500</v>
      </c>
      <c r="AR87" s="201">
        <f t="shared" si="71"/>
        <v>9000</v>
      </c>
      <c r="AS87" s="199"/>
      <c r="AT87" s="201">
        <f t="shared" si="72"/>
        <v>5000</v>
      </c>
      <c r="AU87" s="203">
        <f t="shared" si="73"/>
        <v>14000</v>
      </c>
    </row>
    <row r="88" spans="2:47" ht="12" customHeight="1">
      <c r="B88" s="225" t="s">
        <v>15</v>
      </c>
      <c r="C88" s="252">
        <f>AU88/$AU$89</f>
        <v>0.2</v>
      </c>
      <c r="D88" s="395">
        <v>0</v>
      </c>
      <c r="E88" s="396"/>
      <c r="F88" s="396">
        <v>500</v>
      </c>
      <c r="G88" s="198">
        <f t="shared" si="61"/>
        <v>500</v>
      </c>
      <c r="H88" s="395">
        <v>1000</v>
      </c>
      <c r="I88" s="396"/>
      <c r="J88" s="396">
        <v>500</v>
      </c>
      <c r="K88" s="198">
        <f t="shared" si="62"/>
        <v>1500</v>
      </c>
      <c r="L88" s="395">
        <v>1000</v>
      </c>
      <c r="M88" s="396"/>
      <c r="N88" s="396">
        <v>500</v>
      </c>
      <c r="O88" s="198">
        <f t="shared" si="63"/>
        <v>1500</v>
      </c>
      <c r="P88" s="395">
        <v>1000</v>
      </c>
      <c r="Q88" s="396"/>
      <c r="R88" s="396">
        <v>500</v>
      </c>
      <c r="S88" s="198">
        <f t="shared" si="64"/>
        <v>1500</v>
      </c>
      <c r="T88" s="395">
        <v>1000</v>
      </c>
      <c r="U88" s="396"/>
      <c r="V88" s="396">
        <v>500</v>
      </c>
      <c r="W88" s="198">
        <f t="shared" si="65"/>
        <v>1500</v>
      </c>
      <c r="X88" s="395">
        <v>1000</v>
      </c>
      <c r="Y88" s="396"/>
      <c r="Z88" s="396">
        <v>500</v>
      </c>
      <c r="AA88" s="198">
        <f t="shared" si="66"/>
        <v>1500</v>
      </c>
      <c r="AB88" s="395">
        <v>1000</v>
      </c>
      <c r="AC88" s="396"/>
      <c r="AD88" s="396">
        <v>500</v>
      </c>
      <c r="AE88" s="198">
        <f t="shared" si="67"/>
        <v>1500</v>
      </c>
      <c r="AF88" s="395">
        <v>1000</v>
      </c>
      <c r="AG88" s="396"/>
      <c r="AH88" s="396">
        <v>500</v>
      </c>
      <c r="AI88" s="198">
        <f t="shared" si="68"/>
        <v>1500</v>
      </c>
      <c r="AJ88" s="395">
        <v>1000</v>
      </c>
      <c r="AK88" s="396"/>
      <c r="AL88" s="396">
        <v>500</v>
      </c>
      <c r="AM88" s="198">
        <f t="shared" si="69"/>
        <v>1500</v>
      </c>
      <c r="AN88" s="395">
        <v>1000</v>
      </c>
      <c r="AO88" s="396"/>
      <c r="AP88" s="396">
        <v>500</v>
      </c>
      <c r="AQ88" s="198">
        <f t="shared" si="70"/>
        <v>1500</v>
      </c>
      <c r="AR88" s="201">
        <f t="shared" si="71"/>
        <v>9000</v>
      </c>
      <c r="AS88" s="199"/>
      <c r="AT88" s="201">
        <f t="shared" si="72"/>
        <v>5000</v>
      </c>
      <c r="AU88" s="203">
        <f t="shared" si="73"/>
        <v>14000</v>
      </c>
    </row>
    <row r="89" spans="2:47" ht="12" customHeight="1">
      <c r="B89" s="234" t="s">
        <v>79</v>
      </c>
      <c r="C89" s="253">
        <f>SUM(C84:C88)</f>
        <v>1</v>
      </c>
      <c r="D89" s="397">
        <f>SUM(D84:D88)</f>
        <v>0</v>
      </c>
      <c r="E89" s="398"/>
      <c r="F89" s="398">
        <f aca="true" t="shared" si="74" ref="F89:AB89">SUM(F84:F88)</f>
        <v>2500</v>
      </c>
      <c r="G89" s="251">
        <f t="shared" si="74"/>
        <v>2500</v>
      </c>
      <c r="H89" s="397">
        <f t="shared" si="74"/>
        <v>5000</v>
      </c>
      <c r="I89" s="398">
        <f t="shared" si="74"/>
        <v>0</v>
      </c>
      <c r="J89" s="398">
        <f t="shared" si="74"/>
        <v>2500</v>
      </c>
      <c r="K89" s="251">
        <f t="shared" si="74"/>
        <v>7500</v>
      </c>
      <c r="L89" s="397">
        <f t="shared" si="74"/>
        <v>5000</v>
      </c>
      <c r="M89" s="398">
        <f t="shared" si="74"/>
        <v>0</v>
      </c>
      <c r="N89" s="398">
        <f t="shared" si="74"/>
        <v>2500</v>
      </c>
      <c r="O89" s="251">
        <f t="shared" si="74"/>
        <v>7500</v>
      </c>
      <c r="P89" s="397">
        <f t="shared" si="74"/>
        <v>5000</v>
      </c>
      <c r="Q89" s="398">
        <f t="shared" si="74"/>
        <v>0</v>
      </c>
      <c r="R89" s="398">
        <f t="shared" si="74"/>
        <v>2500</v>
      </c>
      <c r="S89" s="251">
        <f t="shared" si="74"/>
        <v>7500</v>
      </c>
      <c r="T89" s="397">
        <f t="shared" si="74"/>
        <v>5000</v>
      </c>
      <c r="U89" s="398">
        <f t="shared" si="74"/>
        <v>0</v>
      </c>
      <c r="V89" s="398">
        <f t="shared" si="74"/>
        <v>2500</v>
      </c>
      <c r="W89" s="251">
        <f t="shared" si="74"/>
        <v>7500</v>
      </c>
      <c r="X89" s="397">
        <f t="shared" si="74"/>
        <v>5000</v>
      </c>
      <c r="Y89" s="398">
        <f t="shared" si="74"/>
        <v>0</v>
      </c>
      <c r="Z89" s="398">
        <f t="shared" si="74"/>
        <v>2500</v>
      </c>
      <c r="AA89" s="251">
        <f t="shared" si="74"/>
        <v>7500</v>
      </c>
      <c r="AB89" s="397">
        <f t="shared" si="74"/>
        <v>5000</v>
      </c>
      <c r="AC89" s="398">
        <f aca="true" t="shared" si="75" ref="AC89:AU89">SUM(AC84:AC88)</f>
        <v>0</v>
      </c>
      <c r="AD89" s="398">
        <f t="shared" si="75"/>
        <v>2500</v>
      </c>
      <c r="AE89" s="251">
        <f t="shared" si="75"/>
        <v>7500</v>
      </c>
      <c r="AF89" s="397">
        <f>SUM(AF84:AF88)</f>
        <v>5000</v>
      </c>
      <c r="AG89" s="398">
        <f t="shared" si="75"/>
        <v>0</v>
      </c>
      <c r="AH89" s="398">
        <f t="shared" si="75"/>
        <v>2500</v>
      </c>
      <c r="AI89" s="251">
        <f t="shared" si="75"/>
        <v>7500</v>
      </c>
      <c r="AJ89" s="397">
        <f>SUM(AJ84:AJ88)</f>
        <v>5000</v>
      </c>
      <c r="AK89" s="398">
        <f t="shared" si="75"/>
        <v>0</v>
      </c>
      <c r="AL89" s="398">
        <f t="shared" si="75"/>
        <v>2500</v>
      </c>
      <c r="AM89" s="251">
        <f t="shared" si="75"/>
        <v>7500</v>
      </c>
      <c r="AN89" s="397">
        <f>SUM(AN84:AN88)</f>
        <v>5000</v>
      </c>
      <c r="AO89" s="398">
        <f t="shared" si="75"/>
        <v>0</v>
      </c>
      <c r="AP89" s="398">
        <f t="shared" si="75"/>
        <v>2500</v>
      </c>
      <c r="AQ89" s="251">
        <f t="shared" si="75"/>
        <v>7500</v>
      </c>
      <c r="AR89" s="278">
        <f t="shared" si="75"/>
        <v>45000</v>
      </c>
      <c r="AS89" s="278"/>
      <c r="AT89" s="279">
        <f t="shared" si="75"/>
        <v>25000</v>
      </c>
      <c r="AU89" s="280">
        <f t="shared" si="75"/>
        <v>70000</v>
      </c>
    </row>
    <row r="90" spans="2:47" ht="12" customHeight="1">
      <c r="B90" s="234" t="s">
        <v>217</v>
      </c>
      <c r="C90" s="253"/>
      <c r="D90" s="403">
        <f>D89-D83</f>
        <v>0</v>
      </c>
      <c r="E90" s="404"/>
      <c r="F90" s="404">
        <f aca="true" t="shared" si="76" ref="F90:AR90">F89-F83</f>
        <v>2500</v>
      </c>
      <c r="G90" s="405">
        <f t="shared" si="76"/>
        <v>2500</v>
      </c>
      <c r="H90" s="403">
        <f t="shared" si="76"/>
        <v>5000</v>
      </c>
      <c r="I90" s="404">
        <f t="shared" si="76"/>
        <v>0</v>
      </c>
      <c r="J90" s="404">
        <f t="shared" si="76"/>
        <v>2500</v>
      </c>
      <c r="K90" s="405">
        <f t="shared" si="76"/>
        <v>7500</v>
      </c>
      <c r="L90" s="403">
        <f t="shared" si="76"/>
        <v>5000</v>
      </c>
      <c r="M90" s="404">
        <f t="shared" si="76"/>
        <v>0</v>
      </c>
      <c r="N90" s="404">
        <f t="shared" si="76"/>
        <v>2500</v>
      </c>
      <c r="O90" s="405">
        <f t="shared" si="76"/>
        <v>7500</v>
      </c>
      <c r="P90" s="403">
        <f t="shared" si="76"/>
        <v>5000</v>
      </c>
      <c r="Q90" s="404">
        <f t="shared" si="76"/>
        <v>0</v>
      </c>
      <c r="R90" s="404">
        <f t="shared" si="76"/>
        <v>2500</v>
      </c>
      <c r="S90" s="405">
        <f t="shared" si="76"/>
        <v>7500</v>
      </c>
      <c r="T90" s="403">
        <f t="shared" si="76"/>
        <v>5000</v>
      </c>
      <c r="U90" s="404">
        <f t="shared" si="76"/>
        <v>0</v>
      </c>
      <c r="V90" s="404">
        <f t="shared" si="76"/>
        <v>2500</v>
      </c>
      <c r="W90" s="405">
        <f t="shared" si="76"/>
        <v>7500</v>
      </c>
      <c r="X90" s="403">
        <f t="shared" si="76"/>
        <v>5000</v>
      </c>
      <c r="Y90" s="404">
        <f t="shared" si="76"/>
        <v>0</v>
      </c>
      <c r="Z90" s="404">
        <f t="shared" si="76"/>
        <v>2500</v>
      </c>
      <c r="AA90" s="405">
        <f t="shared" si="76"/>
        <v>7500</v>
      </c>
      <c r="AB90" s="403">
        <f t="shared" si="76"/>
        <v>5000</v>
      </c>
      <c r="AC90" s="404">
        <f t="shared" si="76"/>
        <v>0</v>
      </c>
      <c r="AD90" s="404">
        <f t="shared" si="76"/>
        <v>2500</v>
      </c>
      <c r="AE90" s="405">
        <f t="shared" si="76"/>
        <v>7500</v>
      </c>
      <c r="AF90" s="403">
        <f t="shared" si="76"/>
        <v>5000</v>
      </c>
      <c r="AG90" s="404">
        <f t="shared" si="76"/>
        <v>0</v>
      </c>
      <c r="AH90" s="404">
        <f t="shared" si="76"/>
        <v>2500</v>
      </c>
      <c r="AI90" s="405">
        <f t="shared" si="76"/>
        <v>7500</v>
      </c>
      <c r="AJ90" s="403">
        <f t="shared" si="76"/>
        <v>5000</v>
      </c>
      <c r="AK90" s="404">
        <f t="shared" si="76"/>
        <v>0</v>
      </c>
      <c r="AL90" s="404">
        <f t="shared" si="76"/>
        <v>2500</v>
      </c>
      <c r="AM90" s="405">
        <f t="shared" si="76"/>
        <v>7500</v>
      </c>
      <c r="AN90" s="403">
        <f t="shared" si="76"/>
        <v>5000</v>
      </c>
      <c r="AO90" s="404">
        <f t="shared" si="76"/>
        <v>0</v>
      </c>
      <c r="AP90" s="404">
        <f t="shared" si="76"/>
        <v>2500</v>
      </c>
      <c r="AQ90" s="405">
        <f t="shared" si="76"/>
        <v>7500</v>
      </c>
      <c r="AR90" s="235">
        <f t="shared" si="76"/>
        <v>45000</v>
      </c>
      <c r="AS90" s="235"/>
      <c r="AT90" s="235">
        <f>AT89-AT83</f>
        <v>25000</v>
      </c>
      <c r="AU90" s="235">
        <f>AU89-AU83</f>
        <v>70000</v>
      </c>
    </row>
    <row r="91" spans="2:47" ht="12" customHeight="1">
      <c r="B91" s="226" t="str">
        <f>'Operating Cost Element'!A67</f>
        <v>New Alternative 5</v>
      </c>
      <c r="C91" s="252"/>
      <c r="D91" s="406">
        <f>'Operating Cost Element'!$D$67</f>
        <v>0</v>
      </c>
      <c r="E91" s="396"/>
      <c r="F91" s="402">
        <f>'Capital Cost Element'!$E$13</f>
        <v>0</v>
      </c>
      <c r="G91" s="198">
        <f aca="true" t="shared" si="77" ref="G91:G96">D91+E91+F91</f>
        <v>0</v>
      </c>
      <c r="H91" s="406">
        <f>'Operating Cost Element'!$E$67</f>
        <v>0</v>
      </c>
      <c r="I91" s="396"/>
      <c r="J91" s="402">
        <f>'Capital Cost Element'!$G$13</f>
        <v>0</v>
      </c>
      <c r="K91" s="198">
        <f aca="true" t="shared" si="78" ref="K91:K96">H91+I91+J91</f>
        <v>0</v>
      </c>
      <c r="L91" s="406">
        <f>'Operating Cost Element'!$F$67</f>
        <v>0</v>
      </c>
      <c r="M91" s="396"/>
      <c r="N91" s="402">
        <f>'Capital Cost Element'!$I$13</f>
        <v>0</v>
      </c>
      <c r="O91" s="198">
        <f aca="true" t="shared" si="79" ref="O91:O96">L91+M91+N91</f>
        <v>0</v>
      </c>
      <c r="P91" s="406">
        <f>'Operating Cost Element'!$G$67</f>
        <v>0</v>
      </c>
      <c r="Q91" s="396"/>
      <c r="R91" s="402">
        <f>'Capital Cost Element'!$K$13</f>
        <v>0</v>
      </c>
      <c r="S91" s="198">
        <f aca="true" t="shared" si="80" ref="S91:S96">P91+Q91+R91</f>
        <v>0</v>
      </c>
      <c r="T91" s="406">
        <f>'Operating Cost Element'!$H$67</f>
        <v>0</v>
      </c>
      <c r="U91" s="396"/>
      <c r="V91" s="402">
        <f>'Capital Cost Element'!$M$13</f>
        <v>0</v>
      </c>
      <c r="W91" s="198">
        <f aca="true" t="shared" si="81" ref="W91:W96">T91+U91+V91</f>
        <v>0</v>
      </c>
      <c r="X91" s="406">
        <f>'Operating Cost Element'!$I$67</f>
        <v>0</v>
      </c>
      <c r="Y91" s="396"/>
      <c r="Z91" s="402">
        <f>'Capital Cost Element'!$O$13</f>
        <v>0</v>
      </c>
      <c r="AA91" s="198">
        <f aca="true" t="shared" si="82" ref="AA91:AA96">X91+Y91+Z91</f>
        <v>0</v>
      </c>
      <c r="AB91" s="406">
        <f>'Operating Cost Element'!$J$67</f>
        <v>0</v>
      </c>
      <c r="AC91" s="396"/>
      <c r="AD91" s="402">
        <f>'Capital Cost Element'!$Q$13</f>
        <v>0</v>
      </c>
      <c r="AE91" s="198">
        <f aca="true" t="shared" si="83" ref="AE91:AE96">AB91+AC91+AD91</f>
        <v>0</v>
      </c>
      <c r="AF91" s="406">
        <f>'Operating Cost Element'!$K$67</f>
        <v>0</v>
      </c>
      <c r="AG91" s="396"/>
      <c r="AH91" s="402">
        <f>'Capital Cost Element'!$S$13</f>
        <v>0</v>
      </c>
      <c r="AI91" s="198">
        <f aca="true" t="shared" si="84" ref="AI91:AI96">AF91+AG91+AH91</f>
        <v>0</v>
      </c>
      <c r="AJ91" s="406">
        <f>'Operating Cost Element'!$L$67</f>
        <v>0</v>
      </c>
      <c r="AK91" s="396"/>
      <c r="AL91" s="402">
        <f>'Capital Cost Element'!$U$13</f>
        <v>0</v>
      </c>
      <c r="AM91" s="198">
        <f aca="true" t="shared" si="85" ref="AM91:AM96">AJ91+AK91+AL91</f>
        <v>0</v>
      </c>
      <c r="AN91" s="406">
        <f>'Operating Cost Element'!$M$67</f>
        <v>0</v>
      </c>
      <c r="AO91" s="396"/>
      <c r="AP91" s="402">
        <f>'Capital Cost Element'!$W$13</f>
        <v>0</v>
      </c>
      <c r="AQ91" s="198">
        <f aca="true" t="shared" si="86" ref="AQ91:AQ96">AN91+AO91+AP91</f>
        <v>0</v>
      </c>
      <c r="AR91" s="201">
        <f aca="true" t="shared" si="87" ref="AR91:AR96">D91+H91+L91+P91+T91+X91+AB91+AF91+AJ91+AN91</f>
        <v>0</v>
      </c>
      <c r="AS91" s="199"/>
      <c r="AT91" s="201">
        <f aca="true" t="shared" si="88" ref="AT91:AT96">F91+J91+N91+R91+V91+Z91+AD91+AH91+AL91+AP91</f>
        <v>0</v>
      </c>
      <c r="AU91" s="203">
        <f aca="true" t="shared" si="89" ref="AU91:AU96">AR91+AS91+AT91</f>
        <v>0</v>
      </c>
    </row>
    <row r="92" spans="2:47" ht="12" customHeight="1">
      <c r="B92" s="225" t="s">
        <v>3</v>
      </c>
      <c r="C92" s="252">
        <f aca="true" t="shared" si="90" ref="C92:C97">AU92/$AU$97</f>
        <v>0.2</v>
      </c>
      <c r="D92" s="395">
        <v>0</v>
      </c>
      <c r="E92" s="396"/>
      <c r="F92" s="396">
        <v>500</v>
      </c>
      <c r="G92" s="198">
        <f t="shared" si="77"/>
        <v>500</v>
      </c>
      <c r="H92" s="395">
        <v>1000</v>
      </c>
      <c r="I92" s="396"/>
      <c r="J92" s="396">
        <v>500</v>
      </c>
      <c r="K92" s="198">
        <f t="shared" si="78"/>
        <v>1500</v>
      </c>
      <c r="L92" s="395">
        <v>1000</v>
      </c>
      <c r="M92" s="396"/>
      <c r="N92" s="396">
        <v>500</v>
      </c>
      <c r="O92" s="198">
        <f t="shared" si="79"/>
        <v>1500</v>
      </c>
      <c r="P92" s="395">
        <v>1000</v>
      </c>
      <c r="Q92" s="396"/>
      <c r="R92" s="396">
        <v>500</v>
      </c>
      <c r="S92" s="198">
        <f t="shared" si="80"/>
        <v>1500</v>
      </c>
      <c r="T92" s="395">
        <v>1000</v>
      </c>
      <c r="U92" s="396"/>
      <c r="V92" s="396">
        <v>500</v>
      </c>
      <c r="W92" s="198">
        <f t="shared" si="81"/>
        <v>1500</v>
      </c>
      <c r="X92" s="395">
        <v>1000</v>
      </c>
      <c r="Y92" s="396"/>
      <c r="Z92" s="396">
        <v>500</v>
      </c>
      <c r="AA92" s="198">
        <f t="shared" si="82"/>
        <v>1500</v>
      </c>
      <c r="AB92" s="395">
        <v>1000</v>
      </c>
      <c r="AC92" s="396">
        <v>0</v>
      </c>
      <c r="AD92" s="396">
        <v>500</v>
      </c>
      <c r="AE92" s="198">
        <f t="shared" si="83"/>
        <v>1500</v>
      </c>
      <c r="AF92" s="395">
        <v>1000</v>
      </c>
      <c r="AG92" s="396">
        <v>0</v>
      </c>
      <c r="AH92" s="396">
        <v>500</v>
      </c>
      <c r="AI92" s="198">
        <f t="shared" si="84"/>
        <v>1500</v>
      </c>
      <c r="AJ92" s="395">
        <v>1000</v>
      </c>
      <c r="AK92" s="396">
        <v>0</v>
      </c>
      <c r="AL92" s="396">
        <v>500</v>
      </c>
      <c r="AM92" s="198">
        <f t="shared" si="85"/>
        <v>1500</v>
      </c>
      <c r="AN92" s="395">
        <v>1000</v>
      </c>
      <c r="AO92" s="396"/>
      <c r="AP92" s="396">
        <v>500</v>
      </c>
      <c r="AQ92" s="198">
        <f t="shared" si="86"/>
        <v>1500</v>
      </c>
      <c r="AR92" s="201">
        <f t="shared" si="87"/>
        <v>9000</v>
      </c>
      <c r="AS92" s="199"/>
      <c r="AT92" s="201">
        <f t="shared" si="88"/>
        <v>5000</v>
      </c>
      <c r="AU92" s="203">
        <f t="shared" si="89"/>
        <v>14000</v>
      </c>
    </row>
    <row r="93" spans="2:47" ht="12" customHeight="1">
      <c r="B93" s="225" t="s">
        <v>5</v>
      </c>
      <c r="C93" s="252">
        <f t="shared" si="90"/>
        <v>0.2</v>
      </c>
      <c r="D93" s="395">
        <v>0</v>
      </c>
      <c r="E93" s="396"/>
      <c r="F93" s="396">
        <v>500</v>
      </c>
      <c r="G93" s="198">
        <f t="shared" si="77"/>
        <v>500</v>
      </c>
      <c r="H93" s="395">
        <v>1000</v>
      </c>
      <c r="I93" s="396"/>
      <c r="J93" s="396">
        <v>500</v>
      </c>
      <c r="K93" s="198">
        <f t="shared" si="78"/>
        <v>1500</v>
      </c>
      <c r="L93" s="395">
        <v>1000</v>
      </c>
      <c r="M93" s="396"/>
      <c r="N93" s="396">
        <v>500</v>
      </c>
      <c r="O93" s="198">
        <f t="shared" si="79"/>
        <v>1500</v>
      </c>
      <c r="P93" s="395">
        <v>1000</v>
      </c>
      <c r="Q93" s="396"/>
      <c r="R93" s="396">
        <v>500</v>
      </c>
      <c r="S93" s="198">
        <f t="shared" si="80"/>
        <v>1500</v>
      </c>
      <c r="T93" s="395">
        <v>1000</v>
      </c>
      <c r="U93" s="396"/>
      <c r="V93" s="396">
        <v>500</v>
      </c>
      <c r="W93" s="198">
        <f t="shared" si="81"/>
        <v>1500</v>
      </c>
      <c r="X93" s="395">
        <v>1000</v>
      </c>
      <c r="Y93" s="396"/>
      <c r="Z93" s="396">
        <v>500</v>
      </c>
      <c r="AA93" s="198">
        <f t="shared" si="82"/>
        <v>1500</v>
      </c>
      <c r="AB93" s="395">
        <v>1000</v>
      </c>
      <c r="AC93" s="396">
        <v>0</v>
      </c>
      <c r="AD93" s="396">
        <v>500</v>
      </c>
      <c r="AE93" s="198">
        <f t="shared" si="83"/>
        <v>1500</v>
      </c>
      <c r="AF93" s="395">
        <v>1000</v>
      </c>
      <c r="AG93" s="396">
        <v>0</v>
      </c>
      <c r="AH93" s="396">
        <v>500</v>
      </c>
      <c r="AI93" s="198">
        <f t="shared" si="84"/>
        <v>1500</v>
      </c>
      <c r="AJ93" s="395">
        <v>1000</v>
      </c>
      <c r="AK93" s="396">
        <v>0</v>
      </c>
      <c r="AL93" s="396">
        <v>500</v>
      </c>
      <c r="AM93" s="198">
        <f t="shared" si="85"/>
        <v>1500</v>
      </c>
      <c r="AN93" s="395">
        <v>1000</v>
      </c>
      <c r="AO93" s="396"/>
      <c r="AP93" s="396">
        <v>500</v>
      </c>
      <c r="AQ93" s="198">
        <f t="shared" si="86"/>
        <v>1500</v>
      </c>
      <c r="AR93" s="201">
        <f t="shared" si="87"/>
        <v>9000</v>
      </c>
      <c r="AS93" s="199"/>
      <c r="AT93" s="201">
        <f t="shared" si="88"/>
        <v>5000</v>
      </c>
      <c r="AU93" s="203">
        <f t="shared" si="89"/>
        <v>14000</v>
      </c>
    </row>
    <row r="94" spans="2:47" ht="12" customHeight="1">
      <c r="B94" s="225" t="s">
        <v>17</v>
      </c>
      <c r="C94" s="252">
        <f t="shared" si="90"/>
        <v>0.2</v>
      </c>
      <c r="D94" s="395">
        <v>0</v>
      </c>
      <c r="E94" s="396"/>
      <c r="F94" s="396">
        <v>500</v>
      </c>
      <c r="G94" s="198">
        <f t="shared" si="77"/>
        <v>500</v>
      </c>
      <c r="H94" s="395">
        <v>1000</v>
      </c>
      <c r="I94" s="396"/>
      <c r="J94" s="396">
        <v>500</v>
      </c>
      <c r="K94" s="198">
        <f t="shared" si="78"/>
        <v>1500</v>
      </c>
      <c r="L94" s="395">
        <v>1000</v>
      </c>
      <c r="M94" s="396"/>
      <c r="N94" s="396">
        <v>500</v>
      </c>
      <c r="O94" s="198">
        <f t="shared" si="79"/>
        <v>1500</v>
      </c>
      <c r="P94" s="395">
        <v>1000</v>
      </c>
      <c r="Q94" s="396"/>
      <c r="R94" s="396">
        <v>500</v>
      </c>
      <c r="S94" s="198">
        <f t="shared" si="80"/>
        <v>1500</v>
      </c>
      <c r="T94" s="395">
        <v>1000</v>
      </c>
      <c r="U94" s="396"/>
      <c r="V94" s="396">
        <v>500</v>
      </c>
      <c r="W94" s="198">
        <f t="shared" si="81"/>
        <v>1500</v>
      </c>
      <c r="X94" s="395">
        <v>1000</v>
      </c>
      <c r="Y94" s="396"/>
      <c r="Z94" s="396">
        <v>500</v>
      </c>
      <c r="AA94" s="198">
        <f t="shared" si="82"/>
        <v>1500</v>
      </c>
      <c r="AB94" s="395">
        <v>1000</v>
      </c>
      <c r="AC94" s="396">
        <v>0</v>
      </c>
      <c r="AD94" s="396">
        <v>500</v>
      </c>
      <c r="AE94" s="198">
        <f t="shared" si="83"/>
        <v>1500</v>
      </c>
      <c r="AF94" s="395">
        <v>1000</v>
      </c>
      <c r="AG94" s="396">
        <v>0</v>
      </c>
      <c r="AH94" s="396">
        <v>500</v>
      </c>
      <c r="AI94" s="198">
        <f t="shared" si="84"/>
        <v>1500</v>
      </c>
      <c r="AJ94" s="395">
        <v>1000</v>
      </c>
      <c r="AK94" s="396">
        <v>0</v>
      </c>
      <c r="AL94" s="396">
        <v>500</v>
      </c>
      <c r="AM94" s="198">
        <f t="shared" si="85"/>
        <v>1500</v>
      </c>
      <c r="AN94" s="395">
        <v>1000</v>
      </c>
      <c r="AO94" s="396"/>
      <c r="AP94" s="396">
        <v>500</v>
      </c>
      <c r="AQ94" s="198">
        <f t="shared" si="86"/>
        <v>1500</v>
      </c>
      <c r="AR94" s="201">
        <f t="shared" si="87"/>
        <v>9000</v>
      </c>
      <c r="AS94" s="199"/>
      <c r="AT94" s="201">
        <f t="shared" si="88"/>
        <v>5000</v>
      </c>
      <c r="AU94" s="203">
        <f t="shared" si="89"/>
        <v>14000</v>
      </c>
    </row>
    <row r="95" spans="2:47" ht="12" customHeight="1">
      <c r="B95" s="225" t="s">
        <v>4</v>
      </c>
      <c r="C95" s="252">
        <f t="shared" si="90"/>
        <v>0.2</v>
      </c>
      <c r="D95" s="395">
        <v>0</v>
      </c>
      <c r="E95" s="396"/>
      <c r="F95" s="396">
        <v>500</v>
      </c>
      <c r="G95" s="198">
        <f t="shared" si="77"/>
        <v>500</v>
      </c>
      <c r="H95" s="395">
        <v>1000</v>
      </c>
      <c r="I95" s="396"/>
      <c r="J95" s="396">
        <v>500</v>
      </c>
      <c r="K95" s="198">
        <f t="shared" si="78"/>
        <v>1500</v>
      </c>
      <c r="L95" s="395">
        <v>1000</v>
      </c>
      <c r="M95" s="396"/>
      <c r="N95" s="396">
        <v>500</v>
      </c>
      <c r="O95" s="198">
        <f t="shared" si="79"/>
        <v>1500</v>
      </c>
      <c r="P95" s="395">
        <v>1000</v>
      </c>
      <c r="Q95" s="396"/>
      <c r="R95" s="396">
        <v>500</v>
      </c>
      <c r="S95" s="198">
        <f t="shared" si="80"/>
        <v>1500</v>
      </c>
      <c r="T95" s="395">
        <v>1000</v>
      </c>
      <c r="U95" s="396"/>
      <c r="V95" s="396">
        <v>500</v>
      </c>
      <c r="W95" s="198">
        <f t="shared" si="81"/>
        <v>1500</v>
      </c>
      <c r="X95" s="395">
        <v>1000</v>
      </c>
      <c r="Y95" s="396"/>
      <c r="Z95" s="396">
        <v>500</v>
      </c>
      <c r="AA95" s="198">
        <f t="shared" si="82"/>
        <v>1500</v>
      </c>
      <c r="AB95" s="395">
        <v>1000</v>
      </c>
      <c r="AC95" s="396">
        <v>0</v>
      </c>
      <c r="AD95" s="396">
        <v>500</v>
      </c>
      <c r="AE95" s="198">
        <f t="shared" si="83"/>
        <v>1500</v>
      </c>
      <c r="AF95" s="395">
        <v>1000</v>
      </c>
      <c r="AG95" s="396">
        <v>0</v>
      </c>
      <c r="AH95" s="396">
        <v>500</v>
      </c>
      <c r="AI95" s="198">
        <f t="shared" si="84"/>
        <v>1500</v>
      </c>
      <c r="AJ95" s="395">
        <v>1000</v>
      </c>
      <c r="AK95" s="396">
        <v>0</v>
      </c>
      <c r="AL95" s="396">
        <v>500</v>
      </c>
      <c r="AM95" s="198">
        <f t="shared" si="85"/>
        <v>1500</v>
      </c>
      <c r="AN95" s="395">
        <v>1000</v>
      </c>
      <c r="AO95" s="396"/>
      <c r="AP95" s="396">
        <v>500</v>
      </c>
      <c r="AQ95" s="198">
        <f t="shared" si="86"/>
        <v>1500</v>
      </c>
      <c r="AR95" s="201">
        <f t="shared" si="87"/>
        <v>9000</v>
      </c>
      <c r="AS95" s="199"/>
      <c r="AT95" s="201">
        <f t="shared" si="88"/>
        <v>5000</v>
      </c>
      <c r="AU95" s="203">
        <f t="shared" si="89"/>
        <v>14000</v>
      </c>
    </row>
    <row r="96" spans="2:47" ht="12" customHeight="1">
      <c r="B96" s="225" t="s">
        <v>6</v>
      </c>
      <c r="C96" s="252">
        <f t="shared" si="90"/>
        <v>0.2</v>
      </c>
      <c r="D96" s="395">
        <v>0</v>
      </c>
      <c r="E96" s="396"/>
      <c r="F96" s="396">
        <v>500</v>
      </c>
      <c r="G96" s="198">
        <f t="shared" si="77"/>
        <v>500</v>
      </c>
      <c r="H96" s="395">
        <v>1000</v>
      </c>
      <c r="I96" s="396"/>
      <c r="J96" s="396">
        <v>500</v>
      </c>
      <c r="K96" s="198">
        <f t="shared" si="78"/>
        <v>1500</v>
      </c>
      <c r="L96" s="395">
        <v>1000</v>
      </c>
      <c r="M96" s="396"/>
      <c r="N96" s="396">
        <v>500</v>
      </c>
      <c r="O96" s="198">
        <f t="shared" si="79"/>
        <v>1500</v>
      </c>
      <c r="P96" s="395">
        <v>1000</v>
      </c>
      <c r="Q96" s="396"/>
      <c r="R96" s="396">
        <v>500</v>
      </c>
      <c r="S96" s="198">
        <f t="shared" si="80"/>
        <v>1500</v>
      </c>
      <c r="T96" s="395">
        <v>1000</v>
      </c>
      <c r="U96" s="396"/>
      <c r="V96" s="396">
        <v>500</v>
      </c>
      <c r="W96" s="198">
        <f t="shared" si="81"/>
        <v>1500</v>
      </c>
      <c r="X96" s="395">
        <v>1000</v>
      </c>
      <c r="Y96" s="396"/>
      <c r="Z96" s="396">
        <v>500</v>
      </c>
      <c r="AA96" s="198">
        <f t="shared" si="82"/>
        <v>1500</v>
      </c>
      <c r="AB96" s="395">
        <v>1000</v>
      </c>
      <c r="AC96" s="396">
        <v>0</v>
      </c>
      <c r="AD96" s="396">
        <v>500</v>
      </c>
      <c r="AE96" s="198">
        <f t="shared" si="83"/>
        <v>1500</v>
      </c>
      <c r="AF96" s="395">
        <v>1000</v>
      </c>
      <c r="AG96" s="396">
        <v>0</v>
      </c>
      <c r="AH96" s="396">
        <v>500</v>
      </c>
      <c r="AI96" s="198">
        <f t="shared" si="84"/>
        <v>1500</v>
      </c>
      <c r="AJ96" s="395">
        <v>1000</v>
      </c>
      <c r="AK96" s="396">
        <v>0</v>
      </c>
      <c r="AL96" s="396">
        <v>500</v>
      </c>
      <c r="AM96" s="198">
        <f t="shared" si="85"/>
        <v>1500</v>
      </c>
      <c r="AN96" s="395">
        <v>1000</v>
      </c>
      <c r="AO96" s="396"/>
      <c r="AP96" s="396">
        <v>500</v>
      </c>
      <c r="AQ96" s="198">
        <f t="shared" si="86"/>
        <v>1500</v>
      </c>
      <c r="AR96" s="201">
        <f t="shared" si="87"/>
        <v>9000</v>
      </c>
      <c r="AS96" s="199"/>
      <c r="AT96" s="201">
        <f t="shared" si="88"/>
        <v>5000</v>
      </c>
      <c r="AU96" s="203">
        <f t="shared" si="89"/>
        <v>14000</v>
      </c>
    </row>
    <row r="97" spans="2:47" ht="12" customHeight="1">
      <c r="B97" s="234" t="s">
        <v>79</v>
      </c>
      <c r="C97" s="253">
        <f t="shared" si="90"/>
        <v>1</v>
      </c>
      <c r="D97" s="397">
        <f>SUM(D92:D96)</f>
        <v>0</v>
      </c>
      <c r="E97" s="398"/>
      <c r="F97" s="398">
        <f aca="true" t="shared" si="91" ref="F97:AB97">SUM(F92:F96)</f>
        <v>2500</v>
      </c>
      <c r="G97" s="251">
        <f t="shared" si="91"/>
        <v>2500</v>
      </c>
      <c r="H97" s="397">
        <f t="shared" si="91"/>
        <v>5000</v>
      </c>
      <c r="I97" s="398">
        <f t="shared" si="91"/>
        <v>0</v>
      </c>
      <c r="J97" s="398">
        <f t="shared" si="91"/>
        <v>2500</v>
      </c>
      <c r="K97" s="251">
        <f t="shared" si="91"/>
        <v>7500</v>
      </c>
      <c r="L97" s="397">
        <f t="shared" si="91"/>
        <v>5000</v>
      </c>
      <c r="M97" s="398">
        <f t="shared" si="91"/>
        <v>0</v>
      </c>
      <c r="N97" s="398">
        <f t="shared" si="91"/>
        <v>2500</v>
      </c>
      <c r="O97" s="251">
        <f t="shared" si="91"/>
        <v>7500</v>
      </c>
      <c r="P97" s="397">
        <f t="shared" si="91"/>
        <v>5000</v>
      </c>
      <c r="Q97" s="398">
        <f t="shared" si="91"/>
        <v>0</v>
      </c>
      <c r="R97" s="398">
        <f t="shared" si="91"/>
        <v>2500</v>
      </c>
      <c r="S97" s="251">
        <f t="shared" si="91"/>
        <v>7500</v>
      </c>
      <c r="T97" s="397">
        <f t="shared" si="91"/>
        <v>5000</v>
      </c>
      <c r="U97" s="398">
        <f t="shared" si="91"/>
        <v>0</v>
      </c>
      <c r="V97" s="398">
        <f t="shared" si="91"/>
        <v>2500</v>
      </c>
      <c r="W97" s="251">
        <f t="shared" si="91"/>
        <v>7500</v>
      </c>
      <c r="X97" s="397">
        <f t="shared" si="91"/>
        <v>5000</v>
      </c>
      <c r="Y97" s="398">
        <f t="shared" si="91"/>
        <v>0</v>
      </c>
      <c r="Z97" s="398">
        <f t="shared" si="91"/>
        <v>2500</v>
      </c>
      <c r="AA97" s="251">
        <f t="shared" si="91"/>
        <v>7500</v>
      </c>
      <c r="AB97" s="397">
        <f t="shared" si="91"/>
        <v>5000</v>
      </c>
      <c r="AC97" s="398">
        <f aca="true" t="shared" si="92" ref="AC97:AU97">SUM(AC92:AC96)</f>
        <v>0</v>
      </c>
      <c r="AD97" s="398">
        <f t="shared" si="92"/>
        <v>2500</v>
      </c>
      <c r="AE97" s="251">
        <f t="shared" si="92"/>
        <v>7500</v>
      </c>
      <c r="AF97" s="397">
        <f>SUM(AF92:AF96)</f>
        <v>5000</v>
      </c>
      <c r="AG97" s="398">
        <f t="shared" si="92"/>
        <v>0</v>
      </c>
      <c r="AH97" s="398">
        <f t="shared" si="92"/>
        <v>2500</v>
      </c>
      <c r="AI97" s="251">
        <f t="shared" si="92"/>
        <v>7500</v>
      </c>
      <c r="AJ97" s="397">
        <f>SUM(AJ92:AJ96)</f>
        <v>5000</v>
      </c>
      <c r="AK97" s="398">
        <f t="shared" si="92"/>
        <v>0</v>
      </c>
      <c r="AL97" s="398">
        <f t="shared" si="92"/>
        <v>2500</v>
      </c>
      <c r="AM97" s="251">
        <f t="shared" si="92"/>
        <v>7500</v>
      </c>
      <c r="AN97" s="397">
        <f>SUM(AN92:AN96)</f>
        <v>5000</v>
      </c>
      <c r="AO97" s="398">
        <f t="shared" si="92"/>
        <v>0</v>
      </c>
      <c r="AP97" s="398">
        <f t="shared" si="92"/>
        <v>2500</v>
      </c>
      <c r="AQ97" s="251">
        <f t="shared" si="92"/>
        <v>7500</v>
      </c>
      <c r="AR97" s="278">
        <f t="shared" si="92"/>
        <v>45000</v>
      </c>
      <c r="AS97" s="278"/>
      <c r="AT97" s="279">
        <f t="shared" si="92"/>
        <v>25000</v>
      </c>
      <c r="AU97" s="210">
        <f t="shared" si="92"/>
        <v>70000</v>
      </c>
    </row>
    <row r="98" spans="2:47" ht="12" customHeight="1">
      <c r="B98" s="234" t="s">
        <v>217</v>
      </c>
      <c r="C98" s="253"/>
      <c r="D98" s="403">
        <f>D97-D91</f>
        <v>0</v>
      </c>
      <c r="E98" s="404"/>
      <c r="F98" s="404">
        <f aca="true" t="shared" si="93" ref="F98:AR98">F97-F91</f>
        <v>2500</v>
      </c>
      <c r="G98" s="405">
        <f t="shared" si="93"/>
        <v>2500</v>
      </c>
      <c r="H98" s="403">
        <f t="shared" si="93"/>
        <v>5000</v>
      </c>
      <c r="I98" s="404">
        <f t="shared" si="93"/>
        <v>0</v>
      </c>
      <c r="J98" s="404">
        <f t="shared" si="93"/>
        <v>2500</v>
      </c>
      <c r="K98" s="405">
        <f t="shared" si="93"/>
        <v>7500</v>
      </c>
      <c r="L98" s="403">
        <f t="shared" si="93"/>
        <v>5000</v>
      </c>
      <c r="M98" s="404">
        <f t="shared" si="93"/>
        <v>0</v>
      </c>
      <c r="N98" s="404">
        <f t="shared" si="93"/>
        <v>2500</v>
      </c>
      <c r="O98" s="405">
        <f t="shared" si="93"/>
        <v>7500</v>
      </c>
      <c r="P98" s="403">
        <f t="shared" si="93"/>
        <v>5000</v>
      </c>
      <c r="Q98" s="404">
        <f t="shared" si="93"/>
        <v>0</v>
      </c>
      <c r="R98" s="404">
        <f t="shared" si="93"/>
        <v>2500</v>
      </c>
      <c r="S98" s="405">
        <f t="shared" si="93"/>
        <v>7500</v>
      </c>
      <c r="T98" s="403">
        <f t="shared" si="93"/>
        <v>5000</v>
      </c>
      <c r="U98" s="404">
        <f t="shared" si="93"/>
        <v>0</v>
      </c>
      <c r="V98" s="404">
        <f t="shared" si="93"/>
        <v>2500</v>
      </c>
      <c r="W98" s="405">
        <f t="shared" si="93"/>
        <v>7500</v>
      </c>
      <c r="X98" s="403">
        <f t="shared" si="93"/>
        <v>5000</v>
      </c>
      <c r="Y98" s="404">
        <f t="shared" si="93"/>
        <v>0</v>
      </c>
      <c r="Z98" s="404">
        <f t="shared" si="93"/>
        <v>2500</v>
      </c>
      <c r="AA98" s="405">
        <f t="shared" si="93"/>
        <v>7500</v>
      </c>
      <c r="AB98" s="403">
        <f t="shared" si="93"/>
        <v>5000</v>
      </c>
      <c r="AC98" s="404">
        <f t="shared" si="93"/>
        <v>0</v>
      </c>
      <c r="AD98" s="404">
        <f t="shared" si="93"/>
        <v>2500</v>
      </c>
      <c r="AE98" s="405">
        <f t="shared" si="93"/>
        <v>7500</v>
      </c>
      <c r="AF98" s="403">
        <f t="shared" si="93"/>
        <v>5000</v>
      </c>
      <c r="AG98" s="404">
        <f t="shared" si="93"/>
        <v>0</v>
      </c>
      <c r="AH98" s="404">
        <f t="shared" si="93"/>
        <v>2500</v>
      </c>
      <c r="AI98" s="405">
        <f t="shared" si="93"/>
        <v>7500</v>
      </c>
      <c r="AJ98" s="403">
        <f t="shared" si="93"/>
        <v>5000</v>
      </c>
      <c r="AK98" s="404">
        <f t="shared" si="93"/>
        <v>0</v>
      </c>
      <c r="AL98" s="404">
        <f t="shared" si="93"/>
        <v>2500</v>
      </c>
      <c r="AM98" s="405">
        <f t="shared" si="93"/>
        <v>7500</v>
      </c>
      <c r="AN98" s="403">
        <f t="shared" si="93"/>
        <v>5000</v>
      </c>
      <c r="AO98" s="404">
        <f t="shared" si="93"/>
        <v>0</v>
      </c>
      <c r="AP98" s="404">
        <f t="shared" si="93"/>
        <v>2500</v>
      </c>
      <c r="AQ98" s="405">
        <f t="shared" si="93"/>
        <v>7500</v>
      </c>
      <c r="AR98" s="235">
        <f t="shared" si="93"/>
        <v>45000</v>
      </c>
      <c r="AS98" s="235"/>
      <c r="AT98" s="235">
        <f>AT97-AT91</f>
        <v>25000</v>
      </c>
      <c r="AU98" s="235">
        <f>AU97-AU91</f>
        <v>70000</v>
      </c>
    </row>
    <row r="99" spans="2:47" ht="12" customHeight="1">
      <c r="B99" s="226" t="str">
        <f>'Operating Cost Element'!A68</f>
        <v>New Alternative 6</v>
      </c>
      <c r="C99" s="252"/>
      <c r="D99" s="406">
        <f>'Operating Cost Element'!$D$68</f>
        <v>0</v>
      </c>
      <c r="E99" s="396"/>
      <c r="F99" s="402">
        <f>'Capital Cost Element'!$E$14</f>
        <v>0</v>
      </c>
      <c r="G99" s="198">
        <f aca="true" t="shared" si="94" ref="G99:G104">D99+E99+F99</f>
        <v>0</v>
      </c>
      <c r="H99" s="406">
        <f>'Operating Cost Element'!$E$68</f>
        <v>0</v>
      </c>
      <c r="I99" s="396"/>
      <c r="J99" s="402">
        <f>'Capital Cost Element'!$G$14</f>
        <v>0</v>
      </c>
      <c r="K99" s="198">
        <f aca="true" t="shared" si="95" ref="K99:K104">H99+I99+J99</f>
        <v>0</v>
      </c>
      <c r="L99" s="406">
        <f>'Operating Cost Element'!$F$68</f>
        <v>0</v>
      </c>
      <c r="M99" s="396"/>
      <c r="N99" s="402">
        <f>'Capital Cost Element'!$I$14</f>
        <v>0</v>
      </c>
      <c r="O99" s="198">
        <f aca="true" t="shared" si="96" ref="O99:O104">L99+M99+N99</f>
        <v>0</v>
      </c>
      <c r="P99" s="406">
        <f>'Operating Cost Element'!$G$68</f>
        <v>0</v>
      </c>
      <c r="Q99" s="396"/>
      <c r="R99" s="402">
        <f>'Capital Cost Element'!$K$14</f>
        <v>0</v>
      </c>
      <c r="S99" s="198">
        <f aca="true" t="shared" si="97" ref="S99:S104">P99+Q99+R99</f>
        <v>0</v>
      </c>
      <c r="T99" s="406">
        <f>'Operating Cost Element'!$H$68</f>
        <v>0</v>
      </c>
      <c r="U99" s="396"/>
      <c r="V99" s="402">
        <f>'Capital Cost Element'!$M$14</f>
        <v>0</v>
      </c>
      <c r="W99" s="198">
        <f aca="true" t="shared" si="98" ref="W99:W104">T99+U99+V99</f>
        <v>0</v>
      </c>
      <c r="X99" s="406">
        <f>'Operating Cost Element'!$I$68</f>
        <v>0</v>
      </c>
      <c r="Y99" s="396"/>
      <c r="Z99" s="402">
        <f>'Capital Cost Element'!$O$14</f>
        <v>0</v>
      </c>
      <c r="AA99" s="198">
        <f aca="true" t="shared" si="99" ref="AA99:AA104">X99+Y99+Z99</f>
        <v>0</v>
      </c>
      <c r="AB99" s="406">
        <f>'Operating Cost Element'!$J$68</f>
        <v>0</v>
      </c>
      <c r="AC99" s="396"/>
      <c r="AD99" s="402">
        <f>'Capital Cost Element'!$Q$14</f>
        <v>0</v>
      </c>
      <c r="AE99" s="198">
        <f aca="true" t="shared" si="100" ref="AE99:AE104">AB99+AC99+AD99</f>
        <v>0</v>
      </c>
      <c r="AF99" s="406">
        <f>'Operating Cost Element'!$K$68</f>
        <v>0</v>
      </c>
      <c r="AG99" s="396"/>
      <c r="AH99" s="402">
        <f>'Capital Cost Element'!$S$14</f>
        <v>0</v>
      </c>
      <c r="AI99" s="198">
        <f aca="true" t="shared" si="101" ref="AI99:AI104">AF99+AG99+AH99</f>
        <v>0</v>
      </c>
      <c r="AJ99" s="406">
        <f>'Operating Cost Element'!$L$68</f>
        <v>0</v>
      </c>
      <c r="AK99" s="396"/>
      <c r="AL99" s="402">
        <f>'Capital Cost Element'!$U$14</f>
        <v>0</v>
      </c>
      <c r="AM99" s="198">
        <f aca="true" t="shared" si="102" ref="AM99:AM104">AJ99+AK99+AL99</f>
        <v>0</v>
      </c>
      <c r="AN99" s="406">
        <f>'Operating Cost Element'!$M$68</f>
        <v>0</v>
      </c>
      <c r="AO99" s="396"/>
      <c r="AP99" s="402">
        <f>'Capital Cost Element'!$W$14</f>
        <v>0</v>
      </c>
      <c r="AQ99" s="198">
        <f aca="true" t="shared" si="103" ref="AQ99:AQ104">AN99+AO99+AP99</f>
        <v>0</v>
      </c>
      <c r="AR99" s="201">
        <f aca="true" t="shared" si="104" ref="AR99:AR104">D99+H99+L99+P99+T99+X99+AB99+AF99+AJ99+AN99</f>
        <v>0</v>
      </c>
      <c r="AS99" s="199"/>
      <c r="AT99" s="201">
        <f aca="true" t="shared" si="105" ref="AT99:AT104">F99+J99+N99+R99+V99+Z99+AD99+AH99+AL99+AP99</f>
        <v>0</v>
      </c>
      <c r="AU99" s="203">
        <f aca="true" t="shared" si="106" ref="AU99:AU104">AR99+AS99+AT99</f>
        <v>0</v>
      </c>
    </row>
    <row r="100" spans="2:47" ht="12" customHeight="1">
      <c r="B100" s="225" t="s">
        <v>3</v>
      </c>
      <c r="C100" s="252">
        <f>AU100/$AU$105</f>
        <v>0.2</v>
      </c>
      <c r="D100" s="395">
        <v>0</v>
      </c>
      <c r="E100" s="396"/>
      <c r="F100" s="396">
        <v>500</v>
      </c>
      <c r="G100" s="198">
        <f t="shared" si="94"/>
        <v>500</v>
      </c>
      <c r="H100" s="395">
        <v>1000</v>
      </c>
      <c r="I100" s="396"/>
      <c r="J100" s="396">
        <v>500</v>
      </c>
      <c r="K100" s="198">
        <f t="shared" si="95"/>
        <v>1500</v>
      </c>
      <c r="L100" s="395">
        <v>1000</v>
      </c>
      <c r="M100" s="396"/>
      <c r="N100" s="396">
        <v>500</v>
      </c>
      <c r="O100" s="198">
        <f t="shared" si="96"/>
        <v>1500</v>
      </c>
      <c r="P100" s="395">
        <v>1000</v>
      </c>
      <c r="Q100" s="396"/>
      <c r="R100" s="396">
        <v>500</v>
      </c>
      <c r="S100" s="198">
        <f t="shared" si="97"/>
        <v>1500</v>
      </c>
      <c r="T100" s="395">
        <v>1000</v>
      </c>
      <c r="U100" s="396"/>
      <c r="V100" s="396">
        <v>500</v>
      </c>
      <c r="W100" s="198">
        <f t="shared" si="98"/>
        <v>1500</v>
      </c>
      <c r="X100" s="395">
        <v>1000</v>
      </c>
      <c r="Y100" s="396"/>
      <c r="Z100" s="396">
        <v>500</v>
      </c>
      <c r="AA100" s="198">
        <f t="shared" si="99"/>
        <v>1500</v>
      </c>
      <c r="AB100" s="395">
        <v>1000</v>
      </c>
      <c r="AC100" s="396">
        <v>0</v>
      </c>
      <c r="AD100" s="396">
        <v>500</v>
      </c>
      <c r="AE100" s="198">
        <f t="shared" si="100"/>
        <v>1500</v>
      </c>
      <c r="AF100" s="395">
        <v>1000</v>
      </c>
      <c r="AG100" s="396">
        <v>0</v>
      </c>
      <c r="AH100" s="396">
        <v>500</v>
      </c>
      <c r="AI100" s="198">
        <f t="shared" si="101"/>
        <v>1500</v>
      </c>
      <c r="AJ100" s="395">
        <v>1000</v>
      </c>
      <c r="AK100" s="396">
        <v>0</v>
      </c>
      <c r="AL100" s="396">
        <v>500</v>
      </c>
      <c r="AM100" s="198">
        <f t="shared" si="102"/>
        <v>1500</v>
      </c>
      <c r="AN100" s="395">
        <v>1000</v>
      </c>
      <c r="AO100" s="396"/>
      <c r="AP100" s="396">
        <v>500</v>
      </c>
      <c r="AQ100" s="198">
        <f t="shared" si="103"/>
        <v>1500</v>
      </c>
      <c r="AR100" s="201">
        <f t="shared" si="104"/>
        <v>9000</v>
      </c>
      <c r="AS100" s="199"/>
      <c r="AT100" s="201">
        <f t="shared" si="105"/>
        <v>5000</v>
      </c>
      <c r="AU100" s="203">
        <f t="shared" si="106"/>
        <v>14000</v>
      </c>
    </row>
    <row r="101" spans="2:47" ht="12" customHeight="1">
      <c r="B101" s="225" t="s">
        <v>5</v>
      </c>
      <c r="C101" s="252">
        <f>AU101/$AU$105</f>
        <v>0.2</v>
      </c>
      <c r="D101" s="395">
        <v>0</v>
      </c>
      <c r="E101" s="396"/>
      <c r="F101" s="396">
        <v>500</v>
      </c>
      <c r="G101" s="198">
        <f t="shared" si="94"/>
        <v>500</v>
      </c>
      <c r="H101" s="395">
        <v>1000</v>
      </c>
      <c r="I101" s="396"/>
      <c r="J101" s="396">
        <v>500</v>
      </c>
      <c r="K101" s="198">
        <f t="shared" si="95"/>
        <v>1500</v>
      </c>
      <c r="L101" s="395">
        <v>1000</v>
      </c>
      <c r="M101" s="396"/>
      <c r="N101" s="396">
        <v>500</v>
      </c>
      <c r="O101" s="198">
        <f t="shared" si="96"/>
        <v>1500</v>
      </c>
      <c r="P101" s="395">
        <v>1000</v>
      </c>
      <c r="Q101" s="396"/>
      <c r="R101" s="396">
        <v>500</v>
      </c>
      <c r="S101" s="198">
        <f t="shared" si="97"/>
        <v>1500</v>
      </c>
      <c r="T101" s="395">
        <v>1000</v>
      </c>
      <c r="U101" s="396"/>
      <c r="V101" s="396">
        <v>500</v>
      </c>
      <c r="W101" s="198">
        <f t="shared" si="98"/>
        <v>1500</v>
      </c>
      <c r="X101" s="395">
        <v>1000</v>
      </c>
      <c r="Y101" s="396"/>
      <c r="Z101" s="396">
        <v>500</v>
      </c>
      <c r="AA101" s="198">
        <f t="shared" si="99"/>
        <v>1500</v>
      </c>
      <c r="AB101" s="395">
        <v>1000</v>
      </c>
      <c r="AC101" s="396">
        <v>0</v>
      </c>
      <c r="AD101" s="396">
        <v>500</v>
      </c>
      <c r="AE101" s="198">
        <f t="shared" si="100"/>
        <v>1500</v>
      </c>
      <c r="AF101" s="395">
        <v>1000</v>
      </c>
      <c r="AG101" s="396">
        <v>0</v>
      </c>
      <c r="AH101" s="396">
        <v>500</v>
      </c>
      <c r="AI101" s="198">
        <f t="shared" si="101"/>
        <v>1500</v>
      </c>
      <c r="AJ101" s="395">
        <v>1000</v>
      </c>
      <c r="AK101" s="396">
        <v>0</v>
      </c>
      <c r="AL101" s="396">
        <v>500</v>
      </c>
      <c r="AM101" s="198">
        <f t="shared" si="102"/>
        <v>1500</v>
      </c>
      <c r="AN101" s="395">
        <v>1000</v>
      </c>
      <c r="AO101" s="396"/>
      <c r="AP101" s="396">
        <v>500</v>
      </c>
      <c r="AQ101" s="198">
        <f t="shared" si="103"/>
        <v>1500</v>
      </c>
      <c r="AR101" s="201">
        <f t="shared" si="104"/>
        <v>9000</v>
      </c>
      <c r="AS101" s="199"/>
      <c r="AT101" s="201">
        <f t="shared" si="105"/>
        <v>5000</v>
      </c>
      <c r="AU101" s="203">
        <f t="shared" si="106"/>
        <v>14000</v>
      </c>
    </row>
    <row r="102" spans="2:47" ht="12" customHeight="1">
      <c r="B102" s="225" t="s">
        <v>17</v>
      </c>
      <c r="C102" s="252">
        <f>AU102/$AU$105</f>
        <v>0.2</v>
      </c>
      <c r="D102" s="395">
        <v>0</v>
      </c>
      <c r="E102" s="396"/>
      <c r="F102" s="396">
        <v>500</v>
      </c>
      <c r="G102" s="198">
        <f t="shared" si="94"/>
        <v>500</v>
      </c>
      <c r="H102" s="395">
        <v>1000</v>
      </c>
      <c r="I102" s="396"/>
      <c r="J102" s="396">
        <v>500</v>
      </c>
      <c r="K102" s="198">
        <f t="shared" si="95"/>
        <v>1500</v>
      </c>
      <c r="L102" s="395">
        <v>1000</v>
      </c>
      <c r="M102" s="396"/>
      <c r="N102" s="396">
        <v>500</v>
      </c>
      <c r="O102" s="198">
        <f t="shared" si="96"/>
        <v>1500</v>
      </c>
      <c r="P102" s="395">
        <v>1000</v>
      </c>
      <c r="Q102" s="396"/>
      <c r="R102" s="396">
        <v>500</v>
      </c>
      <c r="S102" s="198">
        <f t="shared" si="97"/>
        <v>1500</v>
      </c>
      <c r="T102" s="395">
        <v>1000</v>
      </c>
      <c r="U102" s="396"/>
      <c r="V102" s="396">
        <v>500</v>
      </c>
      <c r="W102" s="198">
        <f t="shared" si="98"/>
        <v>1500</v>
      </c>
      <c r="X102" s="395">
        <v>1000</v>
      </c>
      <c r="Y102" s="396"/>
      <c r="Z102" s="396">
        <v>500</v>
      </c>
      <c r="AA102" s="198">
        <f t="shared" si="99"/>
        <v>1500</v>
      </c>
      <c r="AB102" s="395">
        <v>1000</v>
      </c>
      <c r="AC102" s="396">
        <v>0</v>
      </c>
      <c r="AD102" s="396">
        <v>500</v>
      </c>
      <c r="AE102" s="198">
        <f t="shared" si="100"/>
        <v>1500</v>
      </c>
      <c r="AF102" s="395">
        <v>1000</v>
      </c>
      <c r="AG102" s="396">
        <v>0</v>
      </c>
      <c r="AH102" s="396">
        <v>500</v>
      </c>
      <c r="AI102" s="198">
        <f t="shared" si="101"/>
        <v>1500</v>
      </c>
      <c r="AJ102" s="395">
        <v>1000</v>
      </c>
      <c r="AK102" s="396">
        <v>0</v>
      </c>
      <c r="AL102" s="396">
        <v>500</v>
      </c>
      <c r="AM102" s="198">
        <f t="shared" si="102"/>
        <v>1500</v>
      </c>
      <c r="AN102" s="395">
        <v>1000</v>
      </c>
      <c r="AO102" s="396"/>
      <c r="AP102" s="396">
        <v>500</v>
      </c>
      <c r="AQ102" s="198">
        <f t="shared" si="103"/>
        <v>1500</v>
      </c>
      <c r="AR102" s="201">
        <f t="shared" si="104"/>
        <v>9000</v>
      </c>
      <c r="AS102" s="199"/>
      <c r="AT102" s="201">
        <f t="shared" si="105"/>
        <v>5000</v>
      </c>
      <c r="AU102" s="203">
        <f t="shared" si="106"/>
        <v>14000</v>
      </c>
    </row>
    <row r="103" spans="2:47" ht="12" customHeight="1">
      <c r="B103" s="225" t="s">
        <v>4</v>
      </c>
      <c r="C103" s="252">
        <f>AU103/$AU$105</f>
        <v>0.2</v>
      </c>
      <c r="D103" s="395">
        <v>0</v>
      </c>
      <c r="E103" s="396"/>
      <c r="F103" s="396">
        <v>500</v>
      </c>
      <c r="G103" s="198">
        <f t="shared" si="94"/>
        <v>500</v>
      </c>
      <c r="H103" s="395">
        <v>1000</v>
      </c>
      <c r="I103" s="396"/>
      <c r="J103" s="396">
        <v>500</v>
      </c>
      <c r="K103" s="198">
        <f t="shared" si="95"/>
        <v>1500</v>
      </c>
      <c r="L103" s="395">
        <v>1000</v>
      </c>
      <c r="M103" s="396"/>
      <c r="N103" s="396">
        <v>500</v>
      </c>
      <c r="O103" s="198">
        <f t="shared" si="96"/>
        <v>1500</v>
      </c>
      <c r="P103" s="395">
        <v>1000</v>
      </c>
      <c r="Q103" s="396"/>
      <c r="R103" s="396">
        <v>500</v>
      </c>
      <c r="S103" s="198">
        <f t="shared" si="97"/>
        <v>1500</v>
      </c>
      <c r="T103" s="395">
        <v>1000</v>
      </c>
      <c r="U103" s="396"/>
      <c r="V103" s="396">
        <v>500</v>
      </c>
      <c r="W103" s="198">
        <f t="shared" si="98"/>
        <v>1500</v>
      </c>
      <c r="X103" s="395">
        <v>1000</v>
      </c>
      <c r="Y103" s="396"/>
      <c r="Z103" s="396">
        <v>500</v>
      </c>
      <c r="AA103" s="198">
        <f t="shared" si="99"/>
        <v>1500</v>
      </c>
      <c r="AB103" s="395">
        <v>1000</v>
      </c>
      <c r="AC103" s="396">
        <v>0</v>
      </c>
      <c r="AD103" s="396">
        <v>500</v>
      </c>
      <c r="AE103" s="198">
        <f t="shared" si="100"/>
        <v>1500</v>
      </c>
      <c r="AF103" s="395">
        <v>1000</v>
      </c>
      <c r="AG103" s="396">
        <v>0</v>
      </c>
      <c r="AH103" s="396">
        <v>500</v>
      </c>
      <c r="AI103" s="198">
        <f t="shared" si="101"/>
        <v>1500</v>
      </c>
      <c r="AJ103" s="395">
        <v>1000</v>
      </c>
      <c r="AK103" s="396">
        <v>0</v>
      </c>
      <c r="AL103" s="396">
        <v>500</v>
      </c>
      <c r="AM103" s="198">
        <f t="shared" si="102"/>
        <v>1500</v>
      </c>
      <c r="AN103" s="395">
        <v>1000</v>
      </c>
      <c r="AO103" s="396"/>
      <c r="AP103" s="396">
        <v>500</v>
      </c>
      <c r="AQ103" s="198">
        <f t="shared" si="103"/>
        <v>1500</v>
      </c>
      <c r="AR103" s="201">
        <f t="shared" si="104"/>
        <v>9000</v>
      </c>
      <c r="AS103" s="199"/>
      <c r="AT103" s="201">
        <f t="shared" si="105"/>
        <v>5000</v>
      </c>
      <c r="AU103" s="203">
        <f t="shared" si="106"/>
        <v>14000</v>
      </c>
    </row>
    <row r="104" spans="2:47" ht="12" customHeight="1">
      <c r="B104" s="225" t="s">
        <v>6</v>
      </c>
      <c r="C104" s="252">
        <f>AU104/$AU$105</f>
        <v>0.2</v>
      </c>
      <c r="D104" s="395">
        <v>0</v>
      </c>
      <c r="E104" s="396"/>
      <c r="F104" s="396">
        <v>500</v>
      </c>
      <c r="G104" s="198">
        <f t="shared" si="94"/>
        <v>500</v>
      </c>
      <c r="H104" s="395">
        <v>1000</v>
      </c>
      <c r="I104" s="396"/>
      <c r="J104" s="396">
        <v>500</v>
      </c>
      <c r="K104" s="198">
        <f t="shared" si="95"/>
        <v>1500</v>
      </c>
      <c r="L104" s="395">
        <v>1000</v>
      </c>
      <c r="M104" s="396"/>
      <c r="N104" s="396">
        <v>500</v>
      </c>
      <c r="O104" s="198">
        <f t="shared" si="96"/>
        <v>1500</v>
      </c>
      <c r="P104" s="395">
        <v>1000</v>
      </c>
      <c r="Q104" s="396"/>
      <c r="R104" s="396">
        <v>500</v>
      </c>
      <c r="S104" s="198">
        <f t="shared" si="97"/>
        <v>1500</v>
      </c>
      <c r="T104" s="395">
        <v>1000</v>
      </c>
      <c r="U104" s="396"/>
      <c r="V104" s="396">
        <v>500</v>
      </c>
      <c r="W104" s="198">
        <f t="shared" si="98"/>
        <v>1500</v>
      </c>
      <c r="X104" s="395">
        <v>1000</v>
      </c>
      <c r="Y104" s="396"/>
      <c r="Z104" s="396">
        <v>500</v>
      </c>
      <c r="AA104" s="198">
        <f t="shared" si="99"/>
        <v>1500</v>
      </c>
      <c r="AB104" s="395">
        <v>1000</v>
      </c>
      <c r="AC104" s="396">
        <v>0</v>
      </c>
      <c r="AD104" s="396">
        <v>500</v>
      </c>
      <c r="AE104" s="198">
        <f t="shared" si="100"/>
        <v>1500</v>
      </c>
      <c r="AF104" s="395">
        <v>1000</v>
      </c>
      <c r="AG104" s="396">
        <v>0</v>
      </c>
      <c r="AH104" s="396">
        <v>500</v>
      </c>
      <c r="AI104" s="198">
        <f t="shared" si="101"/>
        <v>1500</v>
      </c>
      <c r="AJ104" s="395">
        <v>1000</v>
      </c>
      <c r="AK104" s="396">
        <v>0</v>
      </c>
      <c r="AL104" s="396">
        <v>500</v>
      </c>
      <c r="AM104" s="198">
        <f t="shared" si="102"/>
        <v>1500</v>
      </c>
      <c r="AN104" s="395">
        <v>1000</v>
      </c>
      <c r="AO104" s="396"/>
      <c r="AP104" s="396">
        <v>500</v>
      </c>
      <c r="AQ104" s="198">
        <f t="shared" si="103"/>
        <v>1500</v>
      </c>
      <c r="AR104" s="201">
        <f t="shared" si="104"/>
        <v>9000</v>
      </c>
      <c r="AS104" s="199"/>
      <c r="AT104" s="201">
        <f t="shared" si="105"/>
        <v>5000</v>
      </c>
      <c r="AU104" s="203">
        <f t="shared" si="106"/>
        <v>14000</v>
      </c>
    </row>
    <row r="105" spans="2:47" ht="12" customHeight="1">
      <c r="B105" s="234" t="s">
        <v>79</v>
      </c>
      <c r="C105" s="253">
        <f>SUM(C100:C104)</f>
        <v>1</v>
      </c>
      <c r="D105" s="397">
        <f>SUM(D100:D104)</f>
        <v>0</v>
      </c>
      <c r="E105" s="398"/>
      <c r="F105" s="398">
        <f aca="true" t="shared" si="107" ref="F105:AB105">SUM(F100:F104)</f>
        <v>2500</v>
      </c>
      <c r="G105" s="251">
        <f t="shared" si="107"/>
        <v>2500</v>
      </c>
      <c r="H105" s="397">
        <f t="shared" si="107"/>
        <v>5000</v>
      </c>
      <c r="I105" s="398">
        <f t="shared" si="107"/>
        <v>0</v>
      </c>
      <c r="J105" s="398">
        <f t="shared" si="107"/>
        <v>2500</v>
      </c>
      <c r="K105" s="251">
        <f t="shared" si="107"/>
        <v>7500</v>
      </c>
      <c r="L105" s="397">
        <f t="shared" si="107"/>
        <v>5000</v>
      </c>
      <c r="M105" s="398">
        <f t="shared" si="107"/>
        <v>0</v>
      </c>
      <c r="N105" s="398">
        <f t="shared" si="107"/>
        <v>2500</v>
      </c>
      <c r="O105" s="251">
        <f t="shared" si="107"/>
        <v>7500</v>
      </c>
      <c r="P105" s="397">
        <f t="shared" si="107"/>
        <v>5000</v>
      </c>
      <c r="Q105" s="398">
        <f t="shared" si="107"/>
        <v>0</v>
      </c>
      <c r="R105" s="398">
        <f t="shared" si="107"/>
        <v>2500</v>
      </c>
      <c r="S105" s="251">
        <f t="shared" si="107"/>
        <v>7500</v>
      </c>
      <c r="T105" s="397">
        <f t="shared" si="107"/>
        <v>5000</v>
      </c>
      <c r="U105" s="398">
        <f t="shared" si="107"/>
        <v>0</v>
      </c>
      <c r="V105" s="398">
        <f t="shared" si="107"/>
        <v>2500</v>
      </c>
      <c r="W105" s="251">
        <f t="shared" si="107"/>
        <v>7500</v>
      </c>
      <c r="X105" s="397">
        <f t="shared" si="107"/>
        <v>5000</v>
      </c>
      <c r="Y105" s="398">
        <f t="shared" si="107"/>
        <v>0</v>
      </c>
      <c r="Z105" s="398">
        <f t="shared" si="107"/>
        <v>2500</v>
      </c>
      <c r="AA105" s="251">
        <f t="shared" si="107"/>
        <v>7500</v>
      </c>
      <c r="AB105" s="397">
        <f t="shared" si="107"/>
        <v>5000</v>
      </c>
      <c r="AC105" s="398">
        <f aca="true" t="shared" si="108" ref="AC105:AU105">SUM(AC100:AC104)</f>
        <v>0</v>
      </c>
      <c r="AD105" s="398">
        <f t="shared" si="108"/>
        <v>2500</v>
      </c>
      <c r="AE105" s="251">
        <f t="shared" si="108"/>
        <v>7500</v>
      </c>
      <c r="AF105" s="397">
        <f>SUM(AF100:AF104)</f>
        <v>5000</v>
      </c>
      <c r="AG105" s="398">
        <f t="shared" si="108"/>
        <v>0</v>
      </c>
      <c r="AH105" s="398">
        <f t="shared" si="108"/>
        <v>2500</v>
      </c>
      <c r="AI105" s="251">
        <f t="shared" si="108"/>
        <v>7500</v>
      </c>
      <c r="AJ105" s="397">
        <f>SUM(AJ100:AJ104)</f>
        <v>5000</v>
      </c>
      <c r="AK105" s="398">
        <f t="shared" si="108"/>
        <v>0</v>
      </c>
      <c r="AL105" s="398">
        <f t="shared" si="108"/>
        <v>2500</v>
      </c>
      <c r="AM105" s="251">
        <f t="shared" si="108"/>
        <v>7500</v>
      </c>
      <c r="AN105" s="397">
        <f>SUM(AN100:AN104)</f>
        <v>5000</v>
      </c>
      <c r="AO105" s="398">
        <f t="shared" si="108"/>
        <v>0</v>
      </c>
      <c r="AP105" s="398">
        <f t="shared" si="108"/>
        <v>2500</v>
      </c>
      <c r="AQ105" s="251">
        <f t="shared" si="108"/>
        <v>7500</v>
      </c>
      <c r="AR105" s="278">
        <f t="shared" si="108"/>
        <v>45000</v>
      </c>
      <c r="AS105" s="278"/>
      <c r="AT105" s="279">
        <f t="shared" si="108"/>
        <v>25000</v>
      </c>
      <c r="AU105" s="280">
        <f t="shared" si="108"/>
        <v>70000</v>
      </c>
    </row>
    <row r="106" spans="2:47" ht="12" customHeight="1">
      <c r="B106" s="234" t="s">
        <v>217</v>
      </c>
      <c r="C106" s="253"/>
      <c r="D106" s="403">
        <f>D105-D99</f>
        <v>0</v>
      </c>
      <c r="E106" s="404"/>
      <c r="F106" s="404">
        <f aca="true" t="shared" si="109" ref="F106:AR106">F105-F99</f>
        <v>2500</v>
      </c>
      <c r="G106" s="405">
        <f t="shared" si="109"/>
        <v>2500</v>
      </c>
      <c r="H106" s="403">
        <f t="shared" si="109"/>
        <v>5000</v>
      </c>
      <c r="I106" s="404">
        <f t="shared" si="109"/>
        <v>0</v>
      </c>
      <c r="J106" s="404">
        <f t="shared" si="109"/>
        <v>2500</v>
      </c>
      <c r="K106" s="405">
        <f t="shared" si="109"/>
        <v>7500</v>
      </c>
      <c r="L106" s="403">
        <f t="shared" si="109"/>
        <v>5000</v>
      </c>
      <c r="M106" s="404">
        <f t="shared" si="109"/>
        <v>0</v>
      </c>
      <c r="N106" s="404">
        <f t="shared" si="109"/>
        <v>2500</v>
      </c>
      <c r="O106" s="405">
        <f t="shared" si="109"/>
        <v>7500</v>
      </c>
      <c r="P106" s="403">
        <f t="shared" si="109"/>
        <v>5000</v>
      </c>
      <c r="Q106" s="404">
        <f t="shared" si="109"/>
        <v>0</v>
      </c>
      <c r="R106" s="404">
        <f t="shared" si="109"/>
        <v>2500</v>
      </c>
      <c r="S106" s="405">
        <f t="shared" si="109"/>
        <v>7500</v>
      </c>
      <c r="T106" s="403">
        <f t="shared" si="109"/>
        <v>5000</v>
      </c>
      <c r="U106" s="404">
        <f t="shared" si="109"/>
        <v>0</v>
      </c>
      <c r="V106" s="404">
        <f t="shared" si="109"/>
        <v>2500</v>
      </c>
      <c r="W106" s="405">
        <f t="shared" si="109"/>
        <v>7500</v>
      </c>
      <c r="X106" s="403">
        <f t="shared" si="109"/>
        <v>5000</v>
      </c>
      <c r="Y106" s="404">
        <f t="shared" si="109"/>
        <v>0</v>
      </c>
      <c r="Z106" s="404">
        <f t="shared" si="109"/>
        <v>2500</v>
      </c>
      <c r="AA106" s="405">
        <f t="shared" si="109"/>
        <v>7500</v>
      </c>
      <c r="AB106" s="403">
        <f t="shared" si="109"/>
        <v>5000</v>
      </c>
      <c r="AC106" s="404">
        <f t="shared" si="109"/>
        <v>0</v>
      </c>
      <c r="AD106" s="404">
        <f t="shared" si="109"/>
        <v>2500</v>
      </c>
      <c r="AE106" s="405">
        <f t="shared" si="109"/>
        <v>7500</v>
      </c>
      <c r="AF106" s="403">
        <f t="shared" si="109"/>
        <v>5000</v>
      </c>
      <c r="AG106" s="404">
        <f t="shared" si="109"/>
        <v>0</v>
      </c>
      <c r="AH106" s="404">
        <f t="shared" si="109"/>
        <v>2500</v>
      </c>
      <c r="AI106" s="405">
        <f t="shared" si="109"/>
        <v>7500</v>
      </c>
      <c r="AJ106" s="403">
        <f t="shared" si="109"/>
        <v>5000</v>
      </c>
      <c r="AK106" s="404">
        <f t="shared" si="109"/>
        <v>0</v>
      </c>
      <c r="AL106" s="404">
        <f t="shared" si="109"/>
        <v>2500</v>
      </c>
      <c r="AM106" s="405">
        <f t="shared" si="109"/>
        <v>7500</v>
      </c>
      <c r="AN106" s="403">
        <f t="shared" si="109"/>
        <v>5000</v>
      </c>
      <c r="AO106" s="404">
        <f t="shared" si="109"/>
        <v>0</v>
      </c>
      <c r="AP106" s="404">
        <f t="shared" si="109"/>
        <v>2500</v>
      </c>
      <c r="AQ106" s="405">
        <f t="shared" si="109"/>
        <v>7500</v>
      </c>
      <c r="AR106" s="235">
        <f t="shared" si="109"/>
        <v>45000</v>
      </c>
      <c r="AS106" s="235"/>
      <c r="AT106" s="235">
        <f>AT105-AT99</f>
        <v>25000</v>
      </c>
      <c r="AU106" s="235">
        <f>AU105-AU99</f>
        <v>70000</v>
      </c>
    </row>
    <row r="107" spans="2:47" ht="12" customHeight="1">
      <c r="B107" s="226" t="str">
        <f>'Operating Cost Element'!A69</f>
        <v>New Alternative 7</v>
      </c>
      <c r="C107" s="252"/>
      <c r="D107" s="406">
        <f>'Operating Cost Element'!$D$69</f>
        <v>0</v>
      </c>
      <c r="E107" s="396"/>
      <c r="F107" s="402">
        <f>'Capital Cost Element'!$E$15</f>
        <v>0</v>
      </c>
      <c r="G107" s="198">
        <f aca="true" t="shared" si="110" ref="G107:G112">D107+E107+F107</f>
        <v>0</v>
      </c>
      <c r="H107" s="406">
        <f>'Operating Cost Element'!$E$69</f>
        <v>0</v>
      </c>
      <c r="I107" s="396"/>
      <c r="J107" s="402">
        <f>'Capital Cost Element'!$G$15</f>
        <v>0</v>
      </c>
      <c r="K107" s="198">
        <f aca="true" t="shared" si="111" ref="K107:K112">H107+I107+J107</f>
        <v>0</v>
      </c>
      <c r="L107" s="406">
        <f>'Operating Cost Element'!$F$69</f>
        <v>0</v>
      </c>
      <c r="M107" s="396"/>
      <c r="N107" s="402">
        <f>'Capital Cost Element'!$I$15</f>
        <v>0</v>
      </c>
      <c r="O107" s="198">
        <f aca="true" t="shared" si="112" ref="O107:O112">L107+M107+N107</f>
        <v>0</v>
      </c>
      <c r="P107" s="406">
        <f>'Operating Cost Element'!$G$69</f>
        <v>0</v>
      </c>
      <c r="Q107" s="396"/>
      <c r="R107" s="402">
        <f>'Capital Cost Element'!$K$15</f>
        <v>0</v>
      </c>
      <c r="S107" s="198">
        <f aca="true" t="shared" si="113" ref="S107:S112">P107+Q107+R107</f>
        <v>0</v>
      </c>
      <c r="T107" s="406">
        <f>'Operating Cost Element'!$H$69</f>
        <v>0</v>
      </c>
      <c r="U107" s="396"/>
      <c r="V107" s="402">
        <f>'Capital Cost Element'!$M$15</f>
        <v>0</v>
      </c>
      <c r="W107" s="198">
        <f aca="true" t="shared" si="114" ref="W107:W112">T107+U107+V107</f>
        <v>0</v>
      </c>
      <c r="X107" s="406">
        <f>'Operating Cost Element'!$I$69</f>
        <v>0</v>
      </c>
      <c r="Y107" s="396"/>
      <c r="Z107" s="402">
        <f>'Capital Cost Element'!$O$15</f>
        <v>0</v>
      </c>
      <c r="AA107" s="198">
        <f aca="true" t="shared" si="115" ref="AA107:AA112">X107+Y107+Z107</f>
        <v>0</v>
      </c>
      <c r="AB107" s="406">
        <f>'Operating Cost Element'!$J$69</f>
        <v>0</v>
      </c>
      <c r="AC107" s="396"/>
      <c r="AD107" s="402">
        <f>'Capital Cost Element'!$Q$15</f>
        <v>0</v>
      </c>
      <c r="AE107" s="198">
        <f aca="true" t="shared" si="116" ref="AE107:AE112">AB107+AC107+AD107</f>
        <v>0</v>
      </c>
      <c r="AF107" s="406">
        <f>'Operating Cost Element'!$K$69</f>
        <v>0</v>
      </c>
      <c r="AG107" s="396"/>
      <c r="AH107" s="402">
        <f>'Capital Cost Element'!$S$15</f>
        <v>0</v>
      </c>
      <c r="AI107" s="198">
        <f aca="true" t="shared" si="117" ref="AI107:AI112">AF107+AG107+AH107</f>
        <v>0</v>
      </c>
      <c r="AJ107" s="406">
        <f>'Operating Cost Element'!$L$69</f>
        <v>0</v>
      </c>
      <c r="AK107" s="396"/>
      <c r="AL107" s="402">
        <f>'Capital Cost Element'!$U$15</f>
        <v>0</v>
      </c>
      <c r="AM107" s="198">
        <f aca="true" t="shared" si="118" ref="AM107:AM112">AJ107+AK107+AL107</f>
        <v>0</v>
      </c>
      <c r="AN107" s="406">
        <f>'Operating Cost Element'!$M$69</f>
        <v>0</v>
      </c>
      <c r="AO107" s="396"/>
      <c r="AP107" s="402">
        <f>'Capital Cost Element'!$W$15</f>
        <v>0</v>
      </c>
      <c r="AQ107" s="198">
        <f aca="true" t="shared" si="119" ref="AQ107:AQ112">AN107+AO107+AP107</f>
        <v>0</v>
      </c>
      <c r="AR107" s="201">
        <f aca="true" t="shared" si="120" ref="AR107:AR112">D107+H107+L107+P107+T107+X107+AB107+AF107+AJ107+AN107</f>
        <v>0</v>
      </c>
      <c r="AS107" s="199"/>
      <c r="AT107" s="201">
        <f aca="true" t="shared" si="121" ref="AT107:AT112">F107+J107+N107+R107+V107+Z107+AD107+AH107+AL107+AP107</f>
        <v>0</v>
      </c>
      <c r="AU107" s="203">
        <f aca="true" t="shared" si="122" ref="AU107:AU112">AR107+AS107+AT107</f>
        <v>0</v>
      </c>
    </row>
    <row r="108" spans="2:47" ht="12" customHeight="1">
      <c r="B108" s="225" t="s">
        <v>3</v>
      </c>
      <c r="C108" s="252">
        <f>AU108/$AU$113</f>
        <v>0.2</v>
      </c>
      <c r="D108" s="395">
        <v>0</v>
      </c>
      <c r="E108" s="396"/>
      <c r="F108" s="396">
        <v>500</v>
      </c>
      <c r="G108" s="198">
        <f t="shared" si="110"/>
        <v>500</v>
      </c>
      <c r="H108" s="395">
        <v>1000</v>
      </c>
      <c r="I108" s="396"/>
      <c r="J108" s="396">
        <v>500</v>
      </c>
      <c r="K108" s="198">
        <f t="shared" si="111"/>
        <v>1500</v>
      </c>
      <c r="L108" s="395">
        <v>1000</v>
      </c>
      <c r="M108" s="396"/>
      <c r="N108" s="396">
        <v>500</v>
      </c>
      <c r="O108" s="198">
        <f t="shared" si="112"/>
        <v>1500</v>
      </c>
      <c r="P108" s="395">
        <v>1000</v>
      </c>
      <c r="Q108" s="396"/>
      <c r="R108" s="396">
        <v>500</v>
      </c>
      <c r="S108" s="198">
        <f t="shared" si="113"/>
        <v>1500</v>
      </c>
      <c r="T108" s="395">
        <v>1000</v>
      </c>
      <c r="U108" s="396"/>
      <c r="V108" s="396">
        <v>500</v>
      </c>
      <c r="W108" s="198">
        <f t="shared" si="114"/>
        <v>1500</v>
      </c>
      <c r="X108" s="395">
        <v>1000</v>
      </c>
      <c r="Y108" s="396"/>
      <c r="Z108" s="396">
        <v>500</v>
      </c>
      <c r="AA108" s="198">
        <f t="shared" si="115"/>
        <v>1500</v>
      </c>
      <c r="AB108" s="395">
        <v>1000</v>
      </c>
      <c r="AC108" s="396">
        <v>0</v>
      </c>
      <c r="AD108" s="396">
        <v>500</v>
      </c>
      <c r="AE108" s="198">
        <f t="shared" si="116"/>
        <v>1500</v>
      </c>
      <c r="AF108" s="395">
        <v>1000</v>
      </c>
      <c r="AG108" s="396">
        <v>0</v>
      </c>
      <c r="AH108" s="396">
        <v>500</v>
      </c>
      <c r="AI108" s="198">
        <f t="shared" si="117"/>
        <v>1500</v>
      </c>
      <c r="AJ108" s="395">
        <v>1000</v>
      </c>
      <c r="AK108" s="396">
        <v>0</v>
      </c>
      <c r="AL108" s="396">
        <v>500</v>
      </c>
      <c r="AM108" s="198">
        <f t="shared" si="118"/>
        <v>1500</v>
      </c>
      <c r="AN108" s="395">
        <v>1000</v>
      </c>
      <c r="AO108" s="396"/>
      <c r="AP108" s="396">
        <v>500</v>
      </c>
      <c r="AQ108" s="198">
        <f t="shared" si="119"/>
        <v>1500</v>
      </c>
      <c r="AR108" s="201">
        <f t="shared" si="120"/>
        <v>9000</v>
      </c>
      <c r="AS108" s="199"/>
      <c r="AT108" s="201">
        <f t="shared" si="121"/>
        <v>5000</v>
      </c>
      <c r="AU108" s="203">
        <f t="shared" si="122"/>
        <v>14000</v>
      </c>
    </row>
    <row r="109" spans="2:47" ht="12" customHeight="1">
      <c r="B109" s="225" t="s">
        <v>5</v>
      </c>
      <c r="C109" s="252">
        <f>AU109/$AU$113</f>
        <v>0.2</v>
      </c>
      <c r="D109" s="395">
        <v>0</v>
      </c>
      <c r="E109" s="396"/>
      <c r="F109" s="396">
        <v>500</v>
      </c>
      <c r="G109" s="198">
        <f t="shared" si="110"/>
        <v>500</v>
      </c>
      <c r="H109" s="395">
        <v>1000</v>
      </c>
      <c r="I109" s="396"/>
      <c r="J109" s="396">
        <v>500</v>
      </c>
      <c r="K109" s="198">
        <f t="shared" si="111"/>
        <v>1500</v>
      </c>
      <c r="L109" s="395">
        <v>1000</v>
      </c>
      <c r="M109" s="396"/>
      <c r="N109" s="396">
        <v>500</v>
      </c>
      <c r="O109" s="198">
        <f t="shared" si="112"/>
        <v>1500</v>
      </c>
      <c r="P109" s="395">
        <v>1000</v>
      </c>
      <c r="Q109" s="396"/>
      <c r="R109" s="396">
        <v>500</v>
      </c>
      <c r="S109" s="198">
        <f t="shared" si="113"/>
        <v>1500</v>
      </c>
      <c r="T109" s="395">
        <v>1000</v>
      </c>
      <c r="U109" s="396"/>
      <c r="V109" s="396">
        <v>500</v>
      </c>
      <c r="W109" s="198">
        <f t="shared" si="114"/>
        <v>1500</v>
      </c>
      <c r="X109" s="395">
        <v>1000</v>
      </c>
      <c r="Y109" s="396"/>
      <c r="Z109" s="396">
        <v>500</v>
      </c>
      <c r="AA109" s="198">
        <f t="shared" si="115"/>
        <v>1500</v>
      </c>
      <c r="AB109" s="395">
        <v>1000</v>
      </c>
      <c r="AC109" s="396">
        <v>0</v>
      </c>
      <c r="AD109" s="396">
        <v>500</v>
      </c>
      <c r="AE109" s="198">
        <f t="shared" si="116"/>
        <v>1500</v>
      </c>
      <c r="AF109" s="395">
        <v>1000</v>
      </c>
      <c r="AG109" s="396">
        <v>0</v>
      </c>
      <c r="AH109" s="396">
        <v>500</v>
      </c>
      <c r="AI109" s="198">
        <f t="shared" si="117"/>
        <v>1500</v>
      </c>
      <c r="AJ109" s="395">
        <v>1000</v>
      </c>
      <c r="AK109" s="396">
        <v>0</v>
      </c>
      <c r="AL109" s="396">
        <v>500</v>
      </c>
      <c r="AM109" s="198">
        <f t="shared" si="118"/>
        <v>1500</v>
      </c>
      <c r="AN109" s="395">
        <v>1000</v>
      </c>
      <c r="AO109" s="396"/>
      <c r="AP109" s="396">
        <v>500</v>
      </c>
      <c r="AQ109" s="198">
        <f t="shared" si="119"/>
        <v>1500</v>
      </c>
      <c r="AR109" s="201">
        <f t="shared" si="120"/>
        <v>9000</v>
      </c>
      <c r="AS109" s="199"/>
      <c r="AT109" s="201">
        <f t="shared" si="121"/>
        <v>5000</v>
      </c>
      <c r="AU109" s="203">
        <f t="shared" si="122"/>
        <v>14000</v>
      </c>
    </row>
    <row r="110" spans="2:47" ht="12" customHeight="1">
      <c r="B110" s="225" t="s">
        <v>17</v>
      </c>
      <c r="C110" s="252">
        <f>AU110/$AU$113</f>
        <v>0.2</v>
      </c>
      <c r="D110" s="395">
        <v>0</v>
      </c>
      <c r="E110" s="396"/>
      <c r="F110" s="396">
        <v>500</v>
      </c>
      <c r="G110" s="198">
        <f t="shared" si="110"/>
        <v>500</v>
      </c>
      <c r="H110" s="395">
        <v>1000</v>
      </c>
      <c r="I110" s="396"/>
      <c r="J110" s="396">
        <v>500</v>
      </c>
      <c r="K110" s="198">
        <f t="shared" si="111"/>
        <v>1500</v>
      </c>
      <c r="L110" s="395">
        <v>1000</v>
      </c>
      <c r="M110" s="396"/>
      <c r="N110" s="396">
        <v>500</v>
      </c>
      <c r="O110" s="198">
        <f t="shared" si="112"/>
        <v>1500</v>
      </c>
      <c r="P110" s="395">
        <v>1000</v>
      </c>
      <c r="Q110" s="396"/>
      <c r="R110" s="396">
        <v>500</v>
      </c>
      <c r="S110" s="198">
        <f t="shared" si="113"/>
        <v>1500</v>
      </c>
      <c r="T110" s="395">
        <v>1000</v>
      </c>
      <c r="U110" s="396"/>
      <c r="V110" s="396">
        <v>500</v>
      </c>
      <c r="W110" s="198">
        <f t="shared" si="114"/>
        <v>1500</v>
      </c>
      <c r="X110" s="395">
        <v>1000</v>
      </c>
      <c r="Y110" s="396"/>
      <c r="Z110" s="396">
        <v>500</v>
      </c>
      <c r="AA110" s="198">
        <f t="shared" si="115"/>
        <v>1500</v>
      </c>
      <c r="AB110" s="395">
        <v>1000</v>
      </c>
      <c r="AC110" s="396">
        <v>0</v>
      </c>
      <c r="AD110" s="396">
        <v>500</v>
      </c>
      <c r="AE110" s="198">
        <f t="shared" si="116"/>
        <v>1500</v>
      </c>
      <c r="AF110" s="395">
        <v>1000</v>
      </c>
      <c r="AG110" s="396">
        <v>0</v>
      </c>
      <c r="AH110" s="396">
        <v>500</v>
      </c>
      <c r="AI110" s="198">
        <f t="shared" si="117"/>
        <v>1500</v>
      </c>
      <c r="AJ110" s="395">
        <v>1000</v>
      </c>
      <c r="AK110" s="396">
        <v>0</v>
      </c>
      <c r="AL110" s="396">
        <v>500</v>
      </c>
      <c r="AM110" s="198">
        <f t="shared" si="118"/>
        <v>1500</v>
      </c>
      <c r="AN110" s="395">
        <v>1000</v>
      </c>
      <c r="AO110" s="396"/>
      <c r="AP110" s="396">
        <v>500</v>
      </c>
      <c r="AQ110" s="198">
        <f t="shared" si="119"/>
        <v>1500</v>
      </c>
      <c r="AR110" s="201">
        <f t="shared" si="120"/>
        <v>9000</v>
      </c>
      <c r="AS110" s="199"/>
      <c r="AT110" s="201">
        <f t="shared" si="121"/>
        <v>5000</v>
      </c>
      <c r="AU110" s="203">
        <f t="shared" si="122"/>
        <v>14000</v>
      </c>
    </row>
    <row r="111" spans="2:47" ht="12" customHeight="1">
      <c r="B111" s="225" t="s">
        <v>4</v>
      </c>
      <c r="C111" s="252">
        <f>AU111/$AU$113</f>
        <v>0.2</v>
      </c>
      <c r="D111" s="395">
        <v>0</v>
      </c>
      <c r="E111" s="396"/>
      <c r="F111" s="396">
        <v>500</v>
      </c>
      <c r="G111" s="198">
        <f t="shared" si="110"/>
        <v>500</v>
      </c>
      <c r="H111" s="395">
        <v>1000</v>
      </c>
      <c r="I111" s="396"/>
      <c r="J111" s="396">
        <v>500</v>
      </c>
      <c r="K111" s="198">
        <f t="shared" si="111"/>
        <v>1500</v>
      </c>
      <c r="L111" s="395">
        <v>1000</v>
      </c>
      <c r="M111" s="396"/>
      <c r="N111" s="396">
        <v>500</v>
      </c>
      <c r="O111" s="198">
        <f t="shared" si="112"/>
        <v>1500</v>
      </c>
      <c r="P111" s="395">
        <v>1000</v>
      </c>
      <c r="Q111" s="396"/>
      <c r="R111" s="396">
        <v>500</v>
      </c>
      <c r="S111" s="198">
        <f t="shared" si="113"/>
        <v>1500</v>
      </c>
      <c r="T111" s="395">
        <v>1000</v>
      </c>
      <c r="U111" s="396"/>
      <c r="V111" s="396">
        <v>500</v>
      </c>
      <c r="W111" s="198">
        <f t="shared" si="114"/>
        <v>1500</v>
      </c>
      <c r="X111" s="395">
        <v>1000</v>
      </c>
      <c r="Y111" s="396"/>
      <c r="Z111" s="396">
        <v>500</v>
      </c>
      <c r="AA111" s="198">
        <f t="shared" si="115"/>
        <v>1500</v>
      </c>
      <c r="AB111" s="395">
        <v>1000</v>
      </c>
      <c r="AC111" s="396">
        <v>0</v>
      </c>
      <c r="AD111" s="396">
        <v>500</v>
      </c>
      <c r="AE111" s="198">
        <f t="shared" si="116"/>
        <v>1500</v>
      </c>
      <c r="AF111" s="395">
        <v>1000</v>
      </c>
      <c r="AG111" s="396">
        <v>0</v>
      </c>
      <c r="AH111" s="396">
        <v>500</v>
      </c>
      <c r="AI111" s="198">
        <f t="shared" si="117"/>
        <v>1500</v>
      </c>
      <c r="AJ111" s="395">
        <v>1000</v>
      </c>
      <c r="AK111" s="396">
        <v>0</v>
      </c>
      <c r="AL111" s="396">
        <v>500</v>
      </c>
      <c r="AM111" s="198">
        <f t="shared" si="118"/>
        <v>1500</v>
      </c>
      <c r="AN111" s="395">
        <v>1000</v>
      </c>
      <c r="AO111" s="396"/>
      <c r="AP111" s="396">
        <v>500</v>
      </c>
      <c r="AQ111" s="198">
        <f t="shared" si="119"/>
        <v>1500</v>
      </c>
      <c r="AR111" s="201">
        <f t="shared" si="120"/>
        <v>9000</v>
      </c>
      <c r="AS111" s="199"/>
      <c r="AT111" s="201">
        <f t="shared" si="121"/>
        <v>5000</v>
      </c>
      <c r="AU111" s="203">
        <f t="shared" si="122"/>
        <v>14000</v>
      </c>
    </row>
    <row r="112" spans="2:47" ht="12" customHeight="1">
      <c r="B112" s="225" t="s">
        <v>6</v>
      </c>
      <c r="C112" s="252">
        <f>AU112/$AU$113</f>
        <v>0.2</v>
      </c>
      <c r="D112" s="395">
        <v>0</v>
      </c>
      <c r="E112" s="396"/>
      <c r="F112" s="396">
        <v>500</v>
      </c>
      <c r="G112" s="198">
        <f t="shared" si="110"/>
        <v>500</v>
      </c>
      <c r="H112" s="395">
        <v>1000</v>
      </c>
      <c r="I112" s="396"/>
      <c r="J112" s="396">
        <v>500</v>
      </c>
      <c r="K112" s="198">
        <f t="shared" si="111"/>
        <v>1500</v>
      </c>
      <c r="L112" s="395">
        <v>1000</v>
      </c>
      <c r="M112" s="396"/>
      <c r="N112" s="396">
        <v>500</v>
      </c>
      <c r="O112" s="198">
        <f t="shared" si="112"/>
        <v>1500</v>
      </c>
      <c r="P112" s="395">
        <v>1000</v>
      </c>
      <c r="Q112" s="396"/>
      <c r="R112" s="396">
        <v>500</v>
      </c>
      <c r="S112" s="198">
        <f t="shared" si="113"/>
        <v>1500</v>
      </c>
      <c r="T112" s="395">
        <v>1000</v>
      </c>
      <c r="U112" s="396"/>
      <c r="V112" s="396">
        <v>500</v>
      </c>
      <c r="W112" s="198">
        <f t="shared" si="114"/>
        <v>1500</v>
      </c>
      <c r="X112" s="395">
        <v>1000</v>
      </c>
      <c r="Y112" s="396"/>
      <c r="Z112" s="396">
        <v>500</v>
      </c>
      <c r="AA112" s="198">
        <f t="shared" si="115"/>
        <v>1500</v>
      </c>
      <c r="AB112" s="395">
        <v>1000</v>
      </c>
      <c r="AC112" s="396">
        <v>0</v>
      </c>
      <c r="AD112" s="396">
        <v>500</v>
      </c>
      <c r="AE112" s="198">
        <f t="shared" si="116"/>
        <v>1500</v>
      </c>
      <c r="AF112" s="395">
        <v>1000</v>
      </c>
      <c r="AG112" s="396">
        <v>0</v>
      </c>
      <c r="AH112" s="396">
        <v>500</v>
      </c>
      <c r="AI112" s="198">
        <f t="shared" si="117"/>
        <v>1500</v>
      </c>
      <c r="AJ112" s="395">
        <v>1000</v>
      </c>
      <c r="AK112" s="396">
        <v>0</v>
      </c>
      <c r="AL112" s="396">
        <v>500</v>
      </c>
      <c r="AM112" s="198">
        <f t="shared" si="118"/>
        <v>1500</v>
      </c>
      <c r="AN112" s="395">
        <v>1000</v>
      </c>
      <c r="AO112" s="396"/>
      <c r="AP112" s="396">
        <v>500</v>
      </c>
      <c r="AQ112" s="198">
        <f t="shared" si="119"/>
        <v>1500</v>
      </c>
      <c r="AR112" s="201">
        <f t="shared" si="120"/>
        <v>9000</v>
      </c>
      <c r="AS112" s="199"/>
      <c r="AT112" s="201">
        <f t="shared" si="121"/>
        <v>5000</v>
      </c>
      <c r="AU112" s="203">
        <f t="shared" si="122"/>
        <v>14000</v>
      </c>
    </row>
    <row r="113" spans="2:47" ht="12" customHeight="1">
      <c r="B113" s="234" t="s">
        <v>79</v>
      </c>
      <c r="C113" s="253">
        <f>SUM(C108:C112)</f>
        <v>1</v>
      </c>
      <c r="D113" s="397">
        <f>SUM(D108:D112)</f>
        <v>0</v>
      </c>
      <c r="E113" s="398"/>
      <c r="F113" s="398">
        <f aca="true" t="shared" si="123" ref="F113:AB113">SUM(F108:F112)</f>
        <v>2500</v>
      </c>
      <c r="G113" s="251">
        <f t="shared" si="123"/>
        <v>2500</v>
      </c>
      <c r="H113" s="397">
        <f t="shared" si="123"/>
        <v>5000</v>
      </c>
      <c r="I113" s="398">
        <f t="shared" si="123"/>
        <v>0</v>
      </c>
      <c r="J113" s="398">
        <f t="shared" si="123"/>
        <v>2500</v>
      </c>
      <c r="K113" s="251">
        <f t="shared" si="123"/>
        <v>7500</v>
      </c>
      <c r="L113" s="397">
        <f t="shared" si="123"/>
        <v>5000</v>
      </c>
      <c r="M113" s="398">
        <f t="shared" si="123"/>
        <v>0</v>
      </c>
      <c r="N113" s="398">
        <f t="shared" si="123"/>
        <v>2500</v>
      </c>
      <c r="O113" s="251">
        <f t="shared" si="123"/>
        <v>7500</v>
      </c>
      <c r="P113" s="397">
        <f t="shared" si="123"/>
        <v>5000</v>
      </c>
      <c r="Q113" s="398">
        <f t="shared" si="123"/>
        <v>0</v>
      </c>
      <c r="R113" s="398">
        <f t="shared" si="123"/>
        <v>2500</v>
      </c>
      <c r="S113" s="251">
        <f t="shared" si="123"/>
        <v>7500</v>
      </c>
      <c r="T113" s="397">
        <f t="shared" si="123"/>
        <v>5000</v>
      </c>
      <c r="U113" s="398">
        <f t="shared" si="123"/>
        <v>0</v>
      </c>
      <c r="V113" s="398">
        <f t="shared" si="123"/>
        <v>2500</v>
      </c>
      <c r="W113" s="251">
        <f t="shared" si="123"/>
        <v>7500</v>
      </c>
      <c r="X113" s="397">
        <f t="shared" si="123"/>
        <v>5000</v>
      </c>
      <c r="Y113" s="398">
        <f t="shared" si="123"/>
        <v>0</v>
      </c>
      <c r="Z113" s="398">
        <f t="shared" si="123"/>
        <v>2500</v>
      </c>
      <c r="AA113" s="251">
        <f t="shared" si="123"/>
        <v>7500</v>
      </c>
      <c r="AB113" s="397">
        <f t="shared" si="123"/>
        <v>5000</v>
      </c>
      <c r="AC113" s="398">
        <f aca="true" t="shared" si="124" ref="AC113:AU113">SUM(AC108:AC112)</f>
        <v>0</v>
      </c>
      <c r="AD113" s="398">
        <f t="shared" si="124"/>
        <v>2500</v>
      </c>
      <c r="AE113" s="251">
        <f t="shared" si="124"/>
        <v>7500</v>
      </c>
      <c r="AF113" s="397">
        <f>SUM(AF108:AF112)</f>
        <v>5000</v>
      </c>
      <c r="AG113" s="398">
        <f t="shared" si="124"/>
        <v>0</v>
      </c>
      <c r="AH113" s="398">
        <f t="shared" si="124"/>
        <v>2500</v>
      </c>
      <c r="AI113" s="251">
        <f t="shared" si="124"/>
        <v>7500</v>
      </c>
      <c r="AJ113" s="397">
        <f>SUM(AJ108:AJ112)</f>
        <v>5000</v>
      </c>
      <c r="AK113" s="398">
        <f t="shared" si="124"/>
        <v>0</v>
      </c>
      <c r="AL113" s="398">
        <f t="shared" si="124"/>
        <v>2500</v>
      </c>
      <c r="AM113" s="251">
        <f t="shared" si="124"/>
        <v>7500</v>
      </c>
      <c r="AN113" s="397">
        <f>SUM(AN108:AN112)</f>
        <v>5000</v>
      </c>
      <c r="AO113" s="398">
        <f t="shared" si="124"/>
        <v>0</v>
      </c>
      <c r="AP113" s="398">
        <f t="shared" si="124"/>
        <v>2500</v>
      </c>
      <c r="AQ113" s="251">
        <f t="shared" si="124"/>
        <v>7500</v>
      </c>
      <c r="AR113" s="278">
        <f t="shared" si="124"/>
        <v>45000</v>
      </c>
      <c r="AS113" s="278"/>
      <c r="AT113" s="279">
        <f t="shared" si="124"/>
        <v>25000</v>
      </c>
      <c r="AU113" s="280">
        <f t="shared" si="124"/>
        <v>70000</v>
      </c>
    </row>
    <row r="114" spans="2:47" ht="12" customHeight="1">
      <c r="B114" s="234" t="s">
        <v>217</v>
      </c>
      <c r="C114" s="253"/>
      <c r="D114" s="403">
        <f>D113-D107</f>
        <v>0</v>
      </c>
      <c r="E114" s="404"/>
      <c r="F114" s="404">
        <f aca="true" t="shared" si="125" ref="F114:AR114">F113-F107</f>
        <v>2500</v>
      </c>
      <c r="G114" s="405">
        <f t="shared" si="125"/>
        <v>2500</v>
      </c>
      <c r="H114" s="403">
        <f t="shared" si="125"/>
        <v>5000</v>
      </c>
      <c r="I114" s="404">
        <f t="shared" si="125"/>
        <v>0</v>
      </c>
      <c r="J114" s="404">
        <f t="shared" si="125"/>
        <v>2500</v>
      </c>
      <c r="K114" s="405">
        <f t="shared" si="125"/>
        <v>7500</v>
      </c>
      <c r="L114" s="403">
        <f t="shared" si="125"/>
        <v>5000</v>
      </c>
      <c r="M114" s="404">
        <f t="shared" si="125"/>
        <v>0</v>
      </c>
      <c r="N114" s="404">
        <f t="shared" si="125"/>
        <v>2500</v>
      </c>
      <c r="O114" s="405">
        <f t="shared" si="125"/>
        <v>7500</v>
      </c>
      <c r="P114" s="403">
        <f t="shared" si="125"/>
        <v>5000</v>
      </c>
      <c r="Q114" s="404">
        <f t="shared" si="125"/>
        <v>0</v>
      </c>
      <c r="R114" s="404">
        <f t="shared" si="125"/>
        <v>2500</v>
      </c>
      <c r="S114" s="405">
        <f t="shared" si="125"/>
        <v>7500</v>
      </c>
      <c r="T114" s="403">
        <f t="shared" si="125"/>
        <v>5000</v>
      </c>
      <c r="U114" s="404">
        <f t="shared" si="125"/>
        <v>0</v>
      </c>
      <c r="V114" s="404">
        <f t="shared" si="125"/>
        <v>2500</v>
      </c>
      <c r="W114" s="405">
        <f t="shared" si="125"/>
        <v>7500</v>
      </c>
      <c r="X114" s="403">
        <f t="shared" si="125"/>
        <v>5000</v>
      </c>
      <c r="Y114" s="404">
        <f t="shared" si="125"/>
        <v>0</v>
      </c>
      <c r="Z114" s="404">
        <f t="shared" si="125"/>
        <v>2500</v>
      </c>
      <c r="AA114" s="405">
        <f t="shared" si="125"/>
        <v>7500</v>
      </c>
      <c r="AB114" s="403">
        <f t="shared" si="125"/>
        <v>5000</v>
      </c>
      <c r="AC114" s="404">
        <f t="shared" si="125"/>
        <v>0</v>
      </c>
      <c r="AD114" s="404">
        <f t="shared" si="125"/>
        <v>2500</v>
      </c>
      <c r="AE114" s="405">
        <f t="shared" si="125"/>
        <v>7500</v>
      </c>
      <c r="AF114" s="403">
        <f t="shared" si="125"/>
        <v>5000</v>
      </c>
      <c r="AG114" s="404">
        <f t="shared" si="125"/>
        <v>0</v>
      </c>
      <c r="AH114" s="404">
        <f t="shared" si="125"/>
        <v>2500</v>
      </c>
      <c r="AI114" s="405">
        <f t="shared" si="125"/>
        <v>7500</v>
      </c>
      <c r="AJ114" s="403">
        <f t="shared" si="125"/>
        <v>5000</v>
      </c>
      <c r="AK114" s="404">
        <f t="shared" si="125"/>
        <v>0</v>
      </c>
      <c r="AL114" s="404">
        <f t="shared" si="125"/>
        <v>2500</v>
      </c>
      <c r="AM114" s="405">
        <f t="shared" si="125"/>
        <v>7500</v>
      </c>
      <c r="AN114" s="403">
        <f t="shared" si="125"/>
        <v>5000</v>
      </c>
      <c r="AO114" s="404">
        <f t="shared" si="125"/>
        <v>0</v>
      </c>
      <c r="AP114" s="404">
        <f t="shared" si="125"/>
        <v>2500</v>
      </c>
      <c r="AQ114" s="405">
        <f t="shared" si="125"/>
        <v>7500</v>
      </c>
      <c r="AR114" s="235">
        <f t="shared" si="125"/>
        <v>45000</v>
      </c>
      <c r="AS114" s="235"/>
      <c r="AT114" s="235">
        <f>AT113-AT107</f>
        <v>25000</v>
      </c>
      <c r="AU114" s="235">
        <f>AU113-AU107</f>
        <v>70000</v>
      </c>
    </row>
    <row r="115" spans="2:47" ht="12" customHeight="1">
      <c r="B115" s="226" t="str">
        <f>'Operating Cost Element'!A70</f>
        <v>New Alternative 8</v>
      </c>
      <c r="C115" s="252"/>
      <c r="D115" s="406">
        <f>'Operating Cost Element'!$D$70</f>
        <v>0</v>
      </c>
      <c r="E115" s="396"/>
      <c r="F115" s="402">
        <f>'Capital Cost Element'!$E$16</f>
        <v>0</v>
      </c>
      <c r="G115" s="198">
        <f aca="true" t="shared" si="126" ref="G115:G120">D115+E115+F115</f>
        <v>0</v>
      </c>
      <c r="H115" s="406">
        <f>'Operating Cost Element'!$E$70</f>
        <v>0</v>
      </c>
      <c r="I115" s="396"/>
      <c r="J115" s="402">
        <f>'Capital Cost Element'!$G$16</f>
        <v>0</v>
      </c>
      <c r="K115" s="198">
        <f aca="true" t="shared" si="127" ref="K115:K120">H115+I115+J115</f>
        <v>0</v>
      </c>
      <c r="L115" s="406">
        <f>'Operating Cost Element'!$F$70</f>
        <v>0</v>
      </c>
      <c r="M115" s="396"/>
      <c r="N115" s="402">
        <f>'Capital Cost Element'!$I$16</f>
        <v>0</v>
      </c>
      <c r="O115" s="198">
        <f aca="true" t="shared" si="128" ref="O115:O120">L115+M115+N115</f>
        <v>0</v>
      </c>
      <c r="P115" s="406">
        <f>'Operating Cost Element'!$G$70</f>
        <v>0</v>
      </c>
      <c r="Q115" s="396"/>
      <c r="R115" s="402">
        <f>'Capital Cost Element'!$K$16</f>
        <v>0</v>
      </c>
      <c r="S115" s="198">
        <f aca="true" t="shared" si="129" ref="S115:S120">P115+Q115+R115</f>
        <v>0</v>
      </c>
      <c r="T115" s="406">
        <f>'Operating Cost Element'!$H$70</f>
        <v>0</v>
      </c>
      <c r="U115" s="396"/>
      <c r="V115" s="402">
        <f>'Capital Cost Element'!$M$16</f>
        <v>0</v>
      </c>
      <c r="W115" s="198">
        <f aca="true" t="shared" si="130" ref="W115:W120">T115+U115+V115</f>
        <v>0</v>
      </c>
      <c r="X115" s="406">
        <f>'Operating Cost Element'!$I$70</f>
        <v>0</v>
      </c>
      <c r="Y115" s="396"/>
      <c r="Z115" s="402">
        <f>'Capital Cost Element'!$O$16</f>
        <v>0</v>
      </c>
      <c r="AA115" s="198">
        <f aca="true" t="shared" si="131" ref="AA115:AA120">X115+Y115+Z115</f>
        <v>0</v>
      </c>
      <c r="AB115" s="406">
        <f>'Operating Cost Element'!$J$70</f>
        <v>0</v>
      </c>
      <c r="AC115" s="396"/>
      <c r="AD115" s="402">
        <f>'Capital Cost Element'!$Q$16</f>
        <v>0</v>
      </c>
      <c r="AE115" s="198">
        <f aca="true" t="shared" si="132" ref="AE115:AE120">AB115+AC115+AD115</f>
        <v>0</v>
      </c>
      <c r="AF115" s="406">
        <f>'Operating Cost Element'!$K$70</f>
        <v>0</v>
      </c>
      <c r="AG115" s="396"/>
      <c r="AH115" s="402">
        <f>'Capital Cost Element'!$S$16</f>
        <v>0</v>
      </c>
      <c r="AI115" s="198">
        <f aca="true" t="shared" si="133" ref="AI115:AI120">AF115+AG115+AH115</f>
        <v>0</v>
      </c>
      <c r="AJ115" s="406">
        <f>'Operating Cost Element'!$L$70</f>
        <v>0</v>
      </c>
      <c r="AK115" s="396"/>
      <c r="AL115" s="402">
        <f>'Capital Cost Element'!$U$16</f>
        <v>0</v>
      </c>
      <c r="AM115" s="198">
        <f aca="true" t="shared" si="134" ref="AM115:AM120">AJ115+AK115+AL115</f>
        <v>0</v>
      </c>
      <c r="AN115" s="406">
        <f>'Operating Cost Element'!$M$70</f>
        <v>0</v>
      </c>
      <c r="AO115" s="396"/>
      <c r="AP115" s="402">
        <f>'Capital Cost Element'!$W$16</f>
        <v>0</v>
      </c>
      <c r="AQ115" s="198">
        <f aca="true" t="shared" si="135" ref="AQ115:AQ120">AN115+AO115+AP115</f>
        <v>0</v>
      </c>
      <c r="AR115" s="201">
        <f aca="true" t="shared" si="136" ref="AR115:AR120">D115+H115+L115+P115+T115+X115+AB115+AF115+AJ115+AN115</f>
        <v>0</v>
      </c>
      <c r="AS115" s="199"/>
      <c r="AT115" s="201">
        <f aca="true" t="shared" si="137" ref="AT115:AT120">F115+J115+N115+R115+V115+Z115+AD115+AH115+AL115+AP115</f>
        <v>0</v>
      </c>
      <c r="AU115" s="203">
        <f aca="true" t="shared" si="138" ref="AU115:AU120">AR115+AS115+AT115</f>
        <v>0</v>
      </c>
    </row>
    <row r="116" spans="2:47" ht="12" customHeight="1">
      <c r="B116" s="225" t="s">
        <v>3</v>
      </c>
      <c r="C116" s="252">
        <f>AU116/$AU$121</f>
        <v>0.2</v>
      </c>
      <c r="D116" s="395">
        <v>0</v>
      </c>
      <c r="E116" s="396"/>
      <c r="F116" s="396">
        <v>500</v>
      </c>
      <c r="G116" s="198">
        <f t="shared" si="126"/>
        <v>500</v>
      </c>
      <c r="H116" s="395">
        <v>1000</v>
      </c>
      <c r="I116" s="396"/>
      <c r="J116" s="396">
        <v>500</v>
      </c>
      <c r="K116" s="198">
        <f t="shared" si="127"/>
        <v>1500</v>
      </c>
      <c r="L116" s="395">
        <v>1000</v>
      </c>
      <c r="M116" s="396"/>
      <c r="N116" s="396">
        <v>500</v>
      </c>
      <c r="O116" s="198">
        <f t="shared" si="128"/>
        <v>1500</v>
      </c>
      <c r="P116" s="395">
        <v>1000</v>
      </c>
      <c r="Q116" s="396"/>
      <c r="R116" s="396">
        <v>500</v>
      </c>
      <c r="S116" s="198">
        <f t="shared" si="129"/>
        <v>1500</v>
      </c>
      <c r="T116" s="395">
        <v>1000</v>
      </c>
      <c r="U116" s="396"/>
      <c r="V116" s="396">
        <v>500</v>
      </c>
      <c r="W116" s="198">
        <f t="shared" si="130"/>
        <v>1500</v>
      </c>
      <c r="X116" s="395">
        <v>1000</v>
      </c>
      <c r="Y116" s="396"/>
      <c r="Z116" s="396">
        <v>500</v>
      </c>
      <c r="AA116" s="198">
        <f t="shared" si="131"/>
        <v>1500</v>
      </c>
      <c r="AB116" s="395">
        <v>1000</v>
      </c>
      <c r="AC116" s="396">
        <v>0</v>
      </c>
      <c r="AD116" s="396">
        <v>500</v>
      </c>
      <c r="AE116" s="198">
        <f t="shared" si="132"/>
        <v>1500</v>
      </c>
      <c r="AF116" s="395">
        <v>1000</v>
      </c>
      <c r="AG116" s="396">
        <v>0</v>
      </c>
      <c r="AH116" s="396">
        <v>500</v>
      </c>
      <c r="AI116" s="198">
        <f t="shared" si="133"/>
        <v>1500</v>
      </c>
      <c r="AJ116" s="395">
        <v>1000</v>
      </c>
      <c r="AK116" s="396">
        <v>0</v>
      </c>
      <c r="AL116" s="396">
        <v>500</v>
      </c>
      <c r="AM116" s="198">
        <f t="shared" si="134"/>
        <v>1500</v>
      </c>
      <c r="AN116" s="395">
        <v>1000</v>
      </c>
      <c r="AO116" s="396"/>
      <c r="AP116" s="396">
        <v>500</v>
      </c>
      <c r="AQ116" s="198">
        <f t="shared" si="135"/>
        <v>1500</v>
      </c>
      <c r="AR116" s="201">
        <f t="shared" si="136"/>
        <v>9000</v>
      </c>
      <c r="AS116" s="199"/>
      <c r="AT116" s="201">
        <f t="shared" si="137"/>
        <v>5000</v>
      </c>
      <c r="AU116" s="203">
        <f t="shared" si="138"/>
        <v>14000</v>
      </c>
    </row>
    <row r="117" spans="2:47" ht="12" customHeight="1">
      <c r="B117" s="225" t="s">
        <v>5</v>
      </c>
      <c r="C117" s="252">
        <f>AU117/$AU$121</f>
        <v>0.2</v>
      </c>
      <c r="D117" s="395">
        <v>0</v>
      </c>
      <c r="E117" s="396"/>
      <c r="F117" s="396">
        <v>500</v>
      </c>
      <c r="G117" s="198">
        <f t="shared" si="126"/>
        <v>500</v>
      </c>
      <c r="H117" s="395">
        <v>1000</v>
      </c>
      <c r="I117" s="396"/>
      <c r="J117" s="396">
        <v>500</v>
      </c>
      <c r="K117" s="198">
        <f t="shared" si="127"/>
        <v>1500</v>
      </c>
      <c r="L117" s="395">
        <v>1000</v>
      </c>
      <c r="M117" s="396"/>
      <c r="N117" s="396">
        <v>500</v>
      </c>
      <c r="O117" s="198">
        <f t="shared" si="128"/>
        <v>1500</v>
      </c>
      <c r="P117" s="395">
        <v>1000</v>
      </c>
      <c r="Q117" s="396"/>
      <c r="R117" s="396">
        <v>500</v>
      </c>
      <c r="S117" s="198">
        <f t="shared" si="129"/>
        <v>1500</v>
      </c>
      <c r="T117" s="395">
        <v>1000</v>
      </c>
      <c r="U117" s="396"/>
      <c r="V117" s="396">
        <v>500</v>
      </c>
      <c r="W117" s="198">
        <f t="shared" si="130"/>
        <v>1500</v>
      </c>
      <c r="X117" s="395">
        <v>1000</v>
      </c>
      <c r="Y117" s="396"/>
      <c r="Z117" s="396">
        <v>500</v>
      </c>
      <c r="AA117" s="198">
        <f t="shared" si="131"/>
        <v>1500</v>
      </c>
      <c r="AB117" s="395">
        <v>1000</v>
      </c>
      <c r="AC117" s="396">
        <v>0</v>
      </c>
      <c r="AD117" s="396">
        <v>500</v>
      </c>
      <c r="AE117" s="198">
        <f t="shared" si="132"/>
        <v>1500</v>
      </c>
      <c r="AF117" s="395">
        <v>1000</v>
      </c>
      <c r="AG117" s="396">
        <v>0</v>
      </c>
      <c r="AH117" s="396">
        <v>500</v>
      </c>
      <c r="AI117" s="198">
        <f t="shared" si="133"/>
        <v>1500</v>
      </c>
      <c r="AJ117" s="395">
        <v>1000</v>
      </c>
      <c r="AK117" s="396">
        <v>0</v>
      </c>
      <c r="AL117" s="396">
        <v>500</v>
      </c>
      <c r="AM117" s="198">
        <f t="shared" si="134"/>
        <v>1500</v>
      </c>
      <c r="AN117" s="395">
        <v>1000</v>
      </c>
      <c r="AO117" s="396"/>
      <c r="AP117" s="396">
        <v>500</v>
      </c>
      <c r="AQ117" s="198">
        <f t="shared" si="135"/>
        <v>1500</v>
      </c>
      <c r="AR117" s="201">
        <f t="shared" si="136"/>
        <v>9000</v>
      </c>
      <c r="AS117" s="199"/>
      <c r="AT117" s="201">
        <f t="shared" si="137"/>
        <v>5000</v>
      </c>
      <c r="AU117" s="203">
        <f t="shared" si="138"/>
        <v>14000</v>
      </c>
    </row>
    <row r="118" spans="2:47" ht="12" customHeight="1">
      <c r="B118" s="225" t="s">
        <v>17</v>
      </c>
      <c r="C118" s="252">
        <f>AU118/$AU$121</f>
        <v>0.2</v>
      </c>
      <c r="D118" s="395">
        <v>0</v>
      </c>
      <c r="E118" s="396"/>
      <c r="F118" s="396">
        <v>500</v>
      </c>
      <c r="G118" s="198">
        <f t="shared" si="126"/>
        <v>500</v>
      </c>
      <c r="H118" s="395">
        <v>1000</v>
      </c>
      <c r="I118" s="396"/>
      <c r="J118" s="396">
        <v>500</v>
      </c>
      <c r="K118" s="198">
        <f t="shared" si="127"/>
        <v>1500</v>
      </c>
      <c r="L118" s="395">
        <v>1000</v>
      </c>
      <c r="M118" s="396"/>
      <c r="N118" s="396">
        <v>500</v>
      </c>
      <c r="O118" s="198">
        <f t="shared" si="128"/>
        <v>1500</v>
      </c>
      <c r="P118" s="395">
        <v>1000</v>
      </c>
      <c r="Q118" s="396"/>
      <c r="R118" s="396">
        <v>500</v>
      </c>
      <c r="S118" s="198">
        <f t="shared" si="129"/>
        <v>1500</v>
      </c>
      <c r="T118" s="395">
        <v>1000</v>
      </c>
      <c r="U118" s="396"/>
      <c r="V118" s="396">
        <v>500</v>
      </c>
      <c r="W118" s="198">
        <f t="shared" si="130"/>
        <v>1500</v>
      </c>
      <c r="X118" s="395">
        <v>1000</v>
      </c>
      <c r="Y118" s="396"/>
      <c r="Z118" s="396">
        <v>500</v>
      </c>
      <c r="AA118" s="198">
        <f t="shared" si="131"/>
        <v>1500</v>
      </c>
      <c r="AB118" s="395">
        <v>1000</v>
      </c>
      <c r="AC118" s="396">
        <v>0</v>
      </c>
      <c r="AD118" s="396">
        <v>500</v>
      </c>
      <c r="AE118" s="198">
        <f t="shared" si="132"/>
        <v>1500</v>
      </c>
      <c r="AF118" s="395">
        <v>1000</v>
      </c>
      <c r="AG118" s="396">
        <v>0</v>
      </c>
      <c r="AH118" s="396">
        <v>500</v>
      </c>
      <c r="AI118" s="198">
        <f t="shared" si="133"/>
        <v>1500</v>
      </c>
      <c r="AJ118" s="395">
        <v>1000</v>
      </c>
      <c r="AK118" s="396">
        <v>0</v>
      </c>
      <c r="AL118" s="396">
        <v>500</v>
      </c>
      <c r="AM118" s="198">
        <f t="shared" si="134"/>
        <v>1500</v>
      </c>
      <c r="AN118" s="395">
        <v>1000</v>
      </c>
      <c r="AO118" s="396"/>
      <c r="AP118" s="396">
        <v>500</v>
      </c>
      <c r="AQ118" s="198">
        <f t="shared" si="135"/>
        <v>1500</v>
      </c>
      <c r="AR118" s="201">
        <f t="shared" si="136"/>
        <v>9000</v>
      </c>
      <c r="AS118" s="199"/>
      <c r="AT118" s="201">
        <f t="shared" si="137"/>
        <v>5000</v>
      </c>
      <c r="AU118" s="203">
        <f t="shared" si="138"/>
        <v>14000</v>
      </c>
    </row>
    <row r="119" spans="2:47" ht="12" customHeight="1">
      <c r="B119" s="225" t="s">
        <v>4</v>
      </c>
      <c r="C119" s="252">
        <f>AU119/$AU$121</f>
        <v>0.2</v>
      </c>
      <c r="D119" s="395">
        <v>0</v>
      </c>
      <c r="E119" s="396"/>
      <c r="F119" s="396">
        <v>500</v>
      </c>
      <c r="G119" s="198">
        <f t="shared" si="126"/>
        <v>500</v>
      </c>
      <c r="H119" s="395">
        <v>1000</v>
      </c>
      <c r="I119" s="396"/>
      <c r="J119" s="396">
        <v>500</v>
      </c>
      <c r="K119" s="198">
        <f t="shared" si="127"/>
        <v>1500</v>
      </c>
      <c r="L119" s="395">
        <v>1000</v>
      </c>
      <c r="M119" s="396"/>
      <c r="N119" s="396">
        <v>500</v>
      </c>
      <c r="O119" s="198">
        <f t="shared" si="128"/>
        <v>1500</v>
      </c>
      <c r="P119" s="395">
        <v>1000</v>
      </c>
      <c r="Q119" s="396"/>
      <c r="R119" s="396">
        <v>500</v>
      </c>
      <c r="S119" s="198">
        <f t="shared" si="129"/>
        <v>1500</v>
      </c>
      <c r="T119" s="395">
        <v>1000</v>
      </c>
      <c r="U119" s="396"/>
      <c r="V119" s="396">
        <v>500</v>
      </c>
      <c r="W119" s="198">
        <f t="shared" si="130"/>
        <v>1500</v>
      </c>
      <c r="X119" s="395">
        <v>1000</v>
      </c>
      <c r="Y119" s="396"/>
      <c r="Z119" s="396">
        <v>500</v>
      </c>
      <c r="AA119" s="198">
        <f t="shared" si="131"/>
        <v>1500</v>
      </c>
      <c r="AB119" s="395">
        <v>1000</v>
      </c>
      <c r="AC119" s="396">
        <v>0</v>
      </c>
      <c r="AD119" s="396">
        <v>500</v>
      </c>
      <c r="AE119" s="198">
        <f t="shared" si="132"/>
        <v>1500</v>
      </c>
      <c r="AF119" s="395">
        <v>1000</v>
      </c>
      <c r="AG119" s="396">
        <v>0</v>
      </c>
      <c r="AH119" s="396">
        <v>500</v>
      </c>
      <c r="AI119" s="198">
        <f t="shared" si="133"/>
        <v>1500</v>
      </c>
      <c r="AJ119" s="395">
        <v>1000</v>
      </c>
      <c r="AK119" s="396">
        <v>0</v>
      </c>
      <c r="AL119" s="396">
        <v>500</v>
      </c>
      <c r="AM119" s="198">
        <f t="shared" si="134"/>
        <v>1500</v>
      </c>
      <c r="AN119" s="395">
        <v>1000</v>
      </c>
      <c r="AO119" s="396"/>
      <c r="AP119" s="396">
        <v>500</v>
      </c>
      <c r="AQ119" s="198">
        <f t="shared" si="135"/>
        <v>1500</v>
      </c>
      <c r="AR119" s="201">
        <f t="shared" si="136"/>
        <v>9000</v>
      </c>
      <c r="AS119" s="199"/>
      <c r="AT119" s="201">
        <f t="shared" si="137"/>
        <v>5000</v>
      </c>
      <c r="AU119" s="203">
        <f t="shared" si="138"/>
        <v>14000</v>
      </c>
    </row>
    <row r="120" spans="2:47" ht="12" customHeight="1">
      <c r="B120" s="225" t="s">
        <v>6</v>
      </c>
      <c r="C120" s="252">
        <f>AU120/$AU$121</f>
        <v>0.2</v>
      </c>
      <c r="D120" s="395">
        <v>0</v>
      </c>
      <c r="E120" s="396"/>
      <c r="F120" s="396">
        <v>500</v>
      </c>
      <c r="G120" s="198">
        <f t="shared" si="126"/>
        <v>500</v>
      </c>
      <c r="H120" s="395">
        <v>1000</v>
      </c>
      <c r="I120" s="396"/>
      <c r="J120" s="396">
        <v>500</v>
      </c>
      <c r="K120" s="198">
        <f t="shared" si="127"/>
        <v>1500</v>
      </c>
      <c r="L120" s="395">
        <v>1000</v>
      </c>
      <c r="M120" s="396"/>
      <c r="N120" s="396">
        <v>500</v>
      </c>
      <c r="O120" s="198">
        <f t="shared" si="128"/>
        <v>1500</v>
      </c>
      <c r="P120" s="395">
        <v>1000</v>
      </c>
      <c r="Q120" s="396"/>
      <c r="R120" s="396">
        <v>500</v>
      </c>
      <c r="S120" s="198">
        <f t="shared" si="129"/>
        <v>1500</v>
      </c>
      <c r="T120" s="395">
        <v>1000</v>
      </c>
      <c r="U120" s="396"/>
      <c r="V120" s="396">
        <v>500</v>
      </c>
      <c r="W120" s="198">
        <f t="shared" si="130"/>
        <v>1500</v>
      </c>
      <c r="X120" s="395">
        <v>1000</v>
      </c>
      <c r="Y120" s="396"/>
      <c r="Z120" s="396">
        <v>500</v>
      </c>
      <c r="AA120" s="198">
        <f t="shared" si="131"/>
        <v>1500</v>
      </c>
      <c r="AB120" s="395">
        <v>1000</v>
      </c>
      <c r="AC120" s="396">
        <v>0</v>
      </c>
      <c r="AD120" s="396">
        <v>500</v>
      </c>
      <c r="AE120" s="198">
        <f t="shared" si="132"/>
        <v>1500</v>
      </c>
      <c r="AF120" s="395">
        <v>1000</v>
      </c>
      <c r="AG120" s="396">
        <v>0</v>
      </c>
      <c r="AH120" s="396">
        <v>500</v>
      </c>
      <c r="AI120" s="198">
        <f t="shared" si="133"/>
        <v>1500</v>
      </c>
      <c r="AJ120" s="395">
        <v>1000</v>
      </c>
      <c r="AK120" s="396">
        <v>0</v>
      </c>
      <c r="AL120" s="396">
        <v>500</v>
      </c>
      <c r="AM120" s="198">
        <f t="shared" si="134"/>
        <v>1500</v>
      </c>
      <c r="AN120" s="395">
        <v>1000</v>
      </c>
      <c r="AO120" s="396"/>
      <c r="AP120" s="396">
        <v>500</v>
      </c>
      <c r="AQ120" s="198">
        <f t="shared" si="135"/>
        <v>1500</v>
      </c>
      <c r="AR120" s="201">
        <f t="shared" si="136"/>
        <v>9000</v>
      </c>
      <c r="AS120" s="199"/>
      <c r="AT120" s="201">
        <f t="shared" si="137"/>
        <v>5000</v>
      </c>
      <c r="AU120" s="203">
        <f t="shared" si="138"/>
        <v>14000</v>
      </c>
    </row>
    <row r="121" spans="2:47" ht="12" customHeight="1">
      <c r="B121" s="234" t="s">
        <v>79</v>
      </c>
      <c r="C121" s="253">
        <f>SUM(C116:C120)</f>
        <v>1</v>
      </c>
      <c r="D121" s="397">
        <f>SUM(D116:D120)</f>
        <v>0</v>
      </c>
      <c r="E121" s="398"/>
      <c r="F121" s="398">
        <f aca="true" t="shared" si="139" ref="F121:AB121">SUM(F116:F120)</f>
        <v>2500</v>
      </c>
      <c r="G121" s="251">
        <f t="shared" si="139"/>
        <v>2500</v>
      </c>
      <c r="H121" s="397">
        <f t="shared" si="139"/>
        <v>5000</v>
      </c>
      <c r="I121" s="398">
        <f t="shared" si="139"/>
        <v>0</v>
      </c>
      <c r="J121" s="398">
        <f t="shared" si="139"/>
        <v>2500</v>
      </c>
      <c r="K121" s="251">
        <f t="shared" si="139"/>
        <v>7500</v>
      </c>
      <c r="L121" s="397">
        <f t="shared" si="139"/>
        <v>5000</v>
      </c>
      <c r="M121" s="398">
        <f t="shared" si="139"/>
        <v>0</v>
      </c>
      <c r="N121" s="398">
        <f t="shared" si="139"/>
        <v>2500</v>
      </c>
      <c r="O121" s="251">
        <f t="shared" si="139"/>
        <v>7500</v>
      </c>
      <c r="P121" s="397">
        <f t="shared" si="139"/>
        <v>5000</v>
      </c>
      <c r="Q121" s="398">
        <f t="shared" si="139"/>
        <v>0</v>
      </c>
      <c r="R121" s="398">
        <f t="shared" si="139"/>
        <v>2500</v>
      </c>
      <c r="S121" s="251">
        <f t="shared" si="139"/>
        <v>7500</v>
      </c>
      <c r="T121" s="397">
        <f t="shared" si="139"/>
        <v>5000</v>
      </c>
      <c r="U121" s="398">
        <f t="shared" si="139"/>
        <v>0</v>
      </c>
      <c r="V121" s="398">
        <f t="shared" si="139"/>
        <v>2500</v>
      </c>
      <c r="W121" s="251">
        <f t="shared" si="139"/>
        <v>7500</v>
      </c>
      <c r="X121" s="397">
        <f t="shared" si="139"/>
        <v>5000</v>
      </c>
      <c r="Y121" s="398">
        <f t="shared" si="139"/>
        <v>0</v>
      </c>
      <c r="Z121" s="398">
        <f t="shared" si="139"/>
        <v>2500</v>
      </c>
      <c r="AA121" s="251">
        <f t="shared" si="139"/>
        <v>7500</v>
      </c>
      <c r="AB121" s="397">
        <f t="shared" si="139"/>
        <v>5000</v>
      </c>
      <c r="AC121" s="398">
        <f aca="true" t="shared" si="140" ref="AC121:AU121">SUM(AC116:AC120)</f>
        <v>0</v>
      </c>
      <c r="AD121" s="398">
        <f t="shared" si="140"/>
        <v>2500</v>
      </c>
      <c r="AE121" s="251">
        <f t="shared" si="140"/>
        <v>7500</v>
      </c>
      <c r="AF121" s="397">
        <f>SUM(AF116:AF120)</f>
        <v>5000</v>
      </c>
      <c r="AG121" s="398">
        <f t="shared" si="140"/>
        <v>0</v>
      </c>
      <c r="AH121" s="398">
        <f t="shared" si="140"/>
        <v>2500</v>
      </c>
      <c r="AI121" s="251">
        <f t="shared" si="140"/>
        <v>7500</v>
      </c>
      <c r="AJ121" s="397">
        <f>SUM(AJ116:AJ120)</f>
        <v>5000</v>
      </c>
      <c r="AK121" s="398">
        <f t="shared" si="140"/>
        <v>0</v>
      </c>
      <c r="AL121" s="398">
        <f t="shared" si="140"/>
        <v>2500</v>
      </c>
      <c r="AM121" s="251">
        <f t="shared" si="140"/>
        <v>7500</v>
      </c>
      <c r="AN121" s="397">
        <f>SUM(AN116:AN120)</f>
        <v>5000</v>
      </c>
      <c r="AO121" s="398">
        <f t="shared" si="140"/>
        <v>0</v>
      </c>
      <c r="AP121" s="398">
        <f t="shared" si="140"/>
        <v>2500</v>
      </c>
      <c r="AQ121" s="251">
        <f t="shared" si="140"/>
        <v>7500</v>
      </c>
      <c r="AR121" s="278">
        <f t="shared" si="140"/>
        <v>45000</v>
      </c>
      <c r="AS121" s="278"/>
      <c r="AT121" s="279">
        <f t="shared" si="140"/>
        <v>25000</v>
      </c>
      <c r="AU121" s="280">
        <f t="shared" si="140"/>
        <v>70000</v>
      </c>
    </row>
    <row r="122" spans="2:47" ht="12" customHeight="1">
      <c r="B122" s="234" t="s">
        <v>217</v>
      </c>
      <c r="C122" s="253"/>
      <c r="D122" s="403">
        <f>D121-D115</f>
        <v>0</v>
      </c>
      <c r="E122" s="404"/>
      <c r="F122" s="404">
        <f aca="true" t="shared" si="141" ref="F122:AR122">F121-F115</f>
        <v>2500</v>
      </c>
      <c r="G122" s="405">
        <f t="shared" si="141"/>
        <v>2500</v>
      </c>
      <c r="H122" s="403">
        <f t="shared" si="141"/>
        <v>5000</v>
      </c>
      <c r="I122" s="404">
        <f t="shared" si="141"/>
        <v>0</v>
      </c>
      <c r="J122" s="404">
        <f t="shared" si="141"/>
        <v>2500</v>
      </c>
      <c r="K122" s="405">
        <f t="shared" si="141"/>
        <v>7500</v>
      </c>
      <c r="L122" s="403">
        <f t="shared" si="141"/>
        <v>5000</v>
      </c>
      <c r="M122" s="404">
        <f t="shared" si="141"/>
        <v>0</v>
      </c>
      <c r="N122" s="404">
        <f t="shared" si="141"/>
        <v>2500</v>
      </c>
      <c r="O122" s="405">
        <f t="shared" si="141"/>
        <v>7500</v>
      </c>
      <c r="P122" s="403">
        <f t="shared" si="141"/>
        <v>5000</v>
      </c>
      <c r="Q122" s="404">
        <f t="shared" si="141"/>
        <v>0</v>
      </c>
      <c r="R122" s="404">
        <f t="shared" si="141"/>
        <v>2500</v>
      </c>
      <c r="S122" s="405">
        <f t="shared" si="141"/>
        <v>7500</v>
      </c>
      <c r="T122" s="403">
        <f t="shared" si="141"/>
        <v>5000</v>
      </c>
      <c r="U122" s="404">
        <f t="shared" si="141"/>
        <v>0</v>
      </c>
      <c r="V122" s="404">
        <f t="shared" si="141"/>
        <v>2500</v>
      </c>
      <c r="W122" s="405">
        <f t="shared" si="141"/>
        <v>7500</v>
      </c>
      <c r="X122" s="403">
        <f t="shared" si="141"/>
        <v>5000</v>
      </c>
      <c r="Y122" s="404">
        <f t="shared" si="141"/>
        <v>0</v>
      </c>
      <c r="Z122" s="404">
        <f t="shared" si="141"/>
        <v>2500</v>
      </c>
      <c r="AA122" s="405">
        <f t="shared" si="141"/>
        <v>7500</v>
      </c>
      <c r="AB122" s="403">
        <f t="shared" si="141"/>
        <v>5000</v>
      </c>
      <c r="AC122" s="404">
        <f t="shared" si="141"/>
        <v>0</v>
      </c>
      <c r="AD122" s="404">
        <f t="shared" si="141"/>
        <v>2500</v>
      </c>
      <c r="AE122" s="405">
        <f t="shared" si="141"/>
        <v>7500</v>
      </c>
      <c r="AF122" s="403">
        <f t="shared" si="141"/>
        <v>5000</v>
      </c>
      <c r="AG122" s="404">
        <f t="shared" si="141"/>
        <v>0</v>
      </c>
      <c r="AH122" s="404">
        <f t="shared" si="141"/>
        <v>2500</v>
      </c>
      <c r="AI122" s="405">
        <f t="shared" si="141"/>
        <v>7500</v>
      </c>
      <c r="AJ122" s="403">
        <f t="shared" si="141"/>
        <v>5000</v>
      </c>
      <c r="AK122" s="404">
        <f t="shared" si="141"/>
        <v>0</v>
      </c>
      <c r="AL122" s="404">
        <f t="shared" si="141"/>
        <v>2500</v>
      </c>
      <c r="AM122" s="405">
        <f t="shared" si="141"/>
        <v>7500</v>
      </c>
      <c r="AN122" s="403">
        <f t="shared" si="141"/>
        <v>5000</v>
      </c>
      <c r="AO122" s="404">
        <f t="shared" si="141"/>
        <v>0</v>
      </c>
      <c r="AP122" s="404">
        <f t="shared" si="141"/>
        <v>2500</v>
      </c>
      <c r="AQ122" s="405">
        <f t="shared" si="141"/>
        <v>7500</v>
      </c>
      <c r="AR122" s="235">
        <f t="shared" si="141"/>
        <v>45000</v>
      </c>
      <c r="AS122" s="235"/>
      <c r="AT122" s="235">
        <f>AT121-AT115</f>
        <v>25000</v>
      </c>
      <c r="AU122" s="235">
        <f>AU121-AU115</f>
        <v>70000</v>
      </c>
    </row>
    <row r="123" spans="2:47" ht="12" customHeight="1">
      <c r="B123" s="226" t="str">
        <f>'Operating Cost Element'!A71</f>
        <v>New Alternative 9</v>
      </c>
      <c r="C123" s="252"/>
      <c r="D123" s="406">
        <f>'Operating Cost Element'!$D$71</f>
        <v>0</v>
      </c>
      <c r="E123" s="402"/>
      <c r="F123" s="402">
        <f>'Capital Cost Element'!$E$17</f>
        <v>0</v>
      </c>
      <c r="G123" s="198">
        <f aca="true" t="shared" si="142" ref="G123:G128">D123+E123+F123</f>
        <v>0</v>
      </c>
      <c r="H123" s="406">
        <f>'Operating Cost Element'!$E$71</f>
        <v>0</v>
      </c>
      <c r="I123" s="402"/>
      <c r="J123" s="402">
        <f>'Capital Cost Element'!$G$17</f>
        <v>0</v>
      </c>
      <c r="K123" s="198">
        <f aca="true" t="shared" si="143" ref="K123:K128">H123+I123+J123</f>
        <v>0</v>
      </c>
      <c r="L123" s="406">
        <f>'Operating Cost Element'!$F$71</f>
        <v>0</v>
      </c>
      <c r="M123" s="402"/>
      <c r="N123" s="402">
        <f>'Capital Cost Element'!$I$17</f>
        <v>0</v>
      </c>
      <c r="O123" s="198">
        <f aca="true" t="shared" si="144" ref="O123:O128">L123+M123+N123</f>
        <v>0</v>
      </c>
      <c r="P123" s="406">
        <f>'Operating Cost Element'!$G$71</f>
        <v>0</v>
      </c>
      <c r="Q123" s="402"/>
      <c r="R123" s="402">
        <f>'Capital Cost Element'!$K$17</f>
        <v>0</v>
      </c>
      <c r="S123" s="198">
        <f aca="true" t="shared" si="145" ref="S123:S128">P123+Q123+R123</f>
        <v>0</v>
      </c>
      <c r="T123" s="406">
        <f>'Operating Cost Element'!$H$71</f>
        <v>0</v>
      </c>
      <c r="U123" s="402"/>
      <c r="V123" s="402">
        <f>'Capital Cost Element'!$M$17</f>
        <v>0</v>
      </c>
      <c r="W123" s="198">
        <f aca="true" t="shared" si="146" ref="W123:W128">T123+U123+V123</f>
        <v>0</v>
      </c>
      <c r="X123" s="406">
        <f>'Operating Cost Element'!$I$71</f>
        <v>0</v>
      </c>
      <c r="Y123" s="402"/>
      <c r="Z123" s="402">
        <f>'Capital Cost Element'!$O$17</f>
        <v>0</v>
      </c>
      <c r="AA123" s="198">
        <f aca="true" t="shared" si="147" ref="AA123:AA128">X123+Y123+Z123</f>
        <v>0</v>
      </c>
      <c r="AB123" s="406">
        <f>'Operating Cost Element'!$J$71</f>
        <v>0</v>
      </c>
      <c r="AC123" s="402"/>
      <c r="AD123" s="402">
        <f>'Capital Cost Element'!$Q$17</f>
        <v>0</v>
      </c>
      <c r="AE123" s="198">
        <f aca="true" t="shared" si="148" ref="AE123:AE128">AB123+AC123+AD123</f>
        <v>0</v>
      </c>
      <c r="AF123" s="406">
        <f>'Operating Cost Element'!$K$71</f>
        <v>0</v>
      </c>
      <c r="AG123" s="402"/>
      <c r="AH123" s="402">
        <f>'Capital Cost Element'!$S$17</f>
        <v>0</v>
      </c>
      <c r="AI123" s="198">
        <f aca="true" t="shared" si="149" ref="AI123:AI128">AF123+AG123+AH123</f>
        <v>0</v>
      </c>
      <c r="AJ123" s="406">
        <f>'Operating Cost Element'!$L$71</f>
        <v>0</v>
      </c>
      <c r="AK123" s="402"/>
      <c r="AL123" s="402">
        <f>'Capital Cost Element'!$U$17</f>
        <v>0</v>
      </c>
      <c r="AM123" s="198">
        <f aca="true" t="shared" si="150" ref="AM123:AM128">AJ123+AK123+AL123</f>
        <v>0</v>
      </c>
      <c r="AN123" s="406">
        <f>'Operating Cost Element'!$M$71</f>
        <v>0</v>
      </c>
      <c r="AO123" s="402"/>
      <c r="AP123" s="402">
        <f>'Capital Cost Element'!$W$17</f>
        <v>0</v>
      </c>
      <c r="AQ123" s="198">
        <f aca="true" t="shared" si="151" ref="AQ123:AQ128">AN123+AO123+AP123</f>
        <v>0</v>
      </c>
      <c r="AR123" s="201">
        <f aca="true" t="shared" si="152" ref="AR123:AR128">D123+H123+L123+P123+T123+X123+AB123+AF123+AJ123+AN123</f>
        <v>0</v>
      </c>
      <c r="AS123" s="199"/>
      <c r="AT123" s="201">
        <f aca="true" t="shared" si="153" ref="AT123:AT128">F123+J123+N123+R123+V123+Z123+AD123+AH123+AL123+AP123</f>
        <v>0</v>
      </c>
      <c r="AU123" s="203">
        <f aca="true" t="shared" si="154" ref="AU123:AU128">AR123+AS123+AT123</f>
        <v>0</v>
      </c>
    </row>
    <row r="124" spans="2:47" ht="12" customHeight="1">
      <c r="B124" s="225" t="s">
        <v>3</v>
      </c>
      <c r="C124" s="252">
        <f>AU124/$AU$129</f>
        <v>0.2</v>
      </c>
      <c r="D124" s="395">
        <v>0</v>
      </c>
      <c r="E124" s="396"/>
      <c r="F124" s="396">
        <v>500</v>
      </c>
      <c r="G124" s="198">
        <f t="shared" si="142"/>
        <v>500</v>
      </c>
      <c r="H124" s="395">
        <v>1000</v>
      </c>
      <c r="I124" s="396"/>
      <c r="J124" s="396">
        <v>500</v>
      </c>
      <c r="K124" s="198">
        <f t="shared" si="143"/>
        <v>1500</v>
      </c>
      <c r="L124" s="395">
        <v>1000</v>
      </c>
      <c r="M124" s="396"/>
      <c r="N124" s="396">
        <v>500</v>
      </c>
      <c r="O124" s="198">
        <f t="shared" si="144"/>
        <v>1500</v>
      </c>
      <c r="P124" s="395">
        <v>1000</v>
      </c>
      <c r="Q124" s="396"/>
      <c r="R124" s="396">
        <v>500</v>
      </c>
      <c r="S124" s="198">
        <f t="shared" si="145"/>
        <v>1500</v>
      </c>
      <c r="T124" s="395">
        <v>1000</v>
      </c>
      <c r="U124" s="396"/>
      <c r="V124" s="396">
        <v>500</v>
      </c>
      <c r="W124" s="198">
        <f t="shared" si="146"/>
        <v>1500</v>
      </c>
      <c r="X124" s="395">
        <v>1000</v>
      </c>
      <c r="Y124" s="396"/>
      <c r="Z124" s="396">
        <v>500</v>
      </c>
      <c r="AA124" s="198">
        <f t="shared" si="147"/>
        <v>1500</v>
      </c>
      <c r="AB124" s="395">
        <v>1000</v>
      </c>
      <c r="AC124" s="396">
        <v>0</v>
      </c>
      <c r="AD124" s="396">
        <v>500</v>
      </c>
      <c r="AE124" s="198">
        <f t="shared" si="148"/>
        <v>1500</v>
      </c>
      <c r="AF124" s="395">
        <v>1000</v>
      </c>
      <c r="AG124" s="396">
        <v>0</v>
      </c>
      <c r="AH124" s="396">
        <v>500</v>
      </c>
      <c r="AI124" s="198">
        <f t="shared" si="149"/>
        <v>1500</v>
      </c>
      <c r="AJ124" s="395">
        <v>1000</v>
      </c>
      <c r="AK124" s="396">
        <v>0</v>
      </c>
      <c r="AL124" s="396">
        <v>500</v>
      </c>
      <c r="AM124" s="198">
        <f t="shared" si="150"/>
        <v>1500</v>
      </c>
      <c r="AN124" s="395">
        <v>1000</v>
      </c>
      <c r="AO124" s="396"/>
      <c r="AP124" s="396">
        <v>500</v>
      </c>
      <c r="AQ124" s="198">
        <f t="shared" si="151"/>
        <v>1500</v>
      </c>
      <c r="AR124" s="201">
        <f t="shared" si="152"/>
        <v>9000</v>
      </c>
      <c r="AS124" s="199"/>
      <c r="AT124" s="201">
        <f t="shared" si="153"/>
        <v>5000</v>
      </c>
      <c r="AU124" s="203">
        <f t="shared" si="154"/>
        <v>14000</v>
      </c>
    </row>
    <row r="125" spans="2:47" ht="12" customHeight="1">
      <c r="B125" s="225" t="s">
        <v>5</v>
      </c>
      <c r="C125" s="252">
        <f>AU125/$AU$129</f>
        <v>0.2</v>
      </c>
      <c r="D125" s="395">
        <v>0</v>
      </c>
      <c r="E125" s="396"/>
      <c r="F125" s="396">
        <v>500</v>
      </c>
      <c r="G125" s="198">
        <f t="shared" si="142"/>
        <v>500</v>
      </c>
      <c r="H125" s="395">
        <v>1000</v>
      </c>
      <c r="I125" s="396"/>
      <c r="J125" s="396">
        <v>500</v>
      </c>
      <c r="K125" s="198">
        <f t="shared" si="143"/>
        <v>1500</v>
      </c>
      <c r="L125" s="395">
        <v>1000</v>
      </c>
      <c r="M125" s="396"/>
      <c r="N125" s="396">
        <v>500</v>
      </c>
      <c r="O125" s="198">
        <f t="shared" si="144"/>
        <v>1500</v>
      </c>
      <c r="P125" s="395">
        <v>1000</v>
      </c>
      <c r="Q125" s="396"/>
      <c r="R125" s="396">
        <v>500</v>
      </c>
      <c r="S125" s="198">
        <f t="shared" si="145"/>
        <v>1500</v>
      </c>
      <c r="T125" s="395">
        <v>1000</v>
      </c>
      <c r="U125" s="396"/>
      <c r="V125" s="396">
        <v>500</v>
      </c>
      <c r="W125" s="198">
        <f t="shared" si="146"/>
        <v>1500</v>
      </c>
      <c r="X125" s="395">
        <v>1000</v>
      </c>
      <c r="Y125" s="396"/>
      <c r="Z125" s="396">
        <v>500</v>
      </c>
      <c r="AA125" s="198">
        <f t="shared" si="147"/>
        <v>1500</v>
      </c>
      <c r="AB125" s="395">
        <v>1000</v>
      </c>
      <c r="AC125" s="396">
        <v>0</v>
      </c>
      <c r="AD125" s="396">
        <v>500</v>
      </c>
      <c r="AE125" s="198">
        <f t="shared" si="148"/>
        <v>1500</v>
      </c>
      <c r="AF125" s="395">
        <v>1000</v>
      </c>
      <c r="AG125" s="396">
        <v>0</v>
      </c>
      <c r="AH125" s="396">
        <v>500</v>
      </c>
      <c r="AI125" s="198">
        <f t="shared" si="149"/>
        <v>1500</v>
      </c>
      <c r="AJ125" s="395">
        <v>1000</v>
      </c>
      <c r="AK125" s="396">
        <v>0</v>
      </c>
      <c r="AL125" s="396">
        <v>500</v>
      </c>
      <c r="AM125" s="198">
        <f t="shared" si="150"/>
        <v>1500</v>
      </c>
      <c r="AN125" s="395">
        <v>1000</v>
      </c>
      <c r="AO125" s="396"/>
      <c r="AP125" s="396">
        <v>500</v>
      </c>
      <c r="AQ125" s="198">
        <f t="shared" si="151"/>
        <v>1500</v>
      </c>
      <c r="AR125" s="201">
        <f t="shared" si="152"/>
        <v>9000</v>
      </c>
      <c r="AS125" s="199"/>
      <c r="AT125" s="201">
        <f t="shared" si="153"/>
        <v>5000</v>
      </c>
      <c r="AU125" s="203">
        <f t="shared" si="154"/>
        <v>14000</v>
      </c>
    </row>
    <row r="126" spans="2:47" ht="12" customHeight="1">
      <c r="B126" s="225" t="s">
        <v>20</v>
      </c>
      <c r="C126" s="252">
        <f>AU126/$AU$129</f>
        <v>0.2</v>
      </c>
      <c r="D126" s="395">
        <v>0</v>
      </c>
      <c r="E126" s="396"/>
      <c r="F126" s="396">
        <v>500</v>
      </c>
      <c r="G126" s="198">
        <f t="shared" si="142"/>
        <v>500</v>
      </c>
      <c r="H126" s="395">
        <v>1000</v>
      </c>
      <c r="I126" s="396"/>
      <c r="J126" s="396">
        <v>500</v>
      </c>
      <c r="K126" s="198">
        <f t="shared" si="143"/>
        <v>1500</v>
      </c>
      <c r="L126" s="395">
        <v>1000</v>
      </c>
      <c r="M126" s="396"/>
      <c r="N126" s="396">
        <v>500</v>
      </c>
      <c r="O126" s="198">
        <f t="shared" si="144"/>
        <v>1500</v>
      </c>
      <c r="P126" s="395">
        <v>1000</v>
      </c>
      <c r="Q126" s="396"/>
      <c r="R126" s="396">
        <v>500</v>
      </c>
      <c r="S126" s="198">
        <f t="shared" si="145"/>
        <v>1500</v>
      </c>
      <c r="T126" s="395">
        <v>1000</v>
      </c>
      <c r="U126" s="396"/>
      <c r="V126" s="396">
        <v>500</v>
      </c>
      <c r="W126" s="198">
        <f t="shared" si="146"/>
        <v>1500</v>
      </c>
      <c r="X126" s="395">
        <v>1000</v>
      </c>
      <c r="Y126" s="396"/>
      <c r="Z126" s="396">
        <v>500</v>
      </c>
      <c r="AA126" s="198">
        <f t="shared" si="147"/>
        <v>1500</v>
      </c>
      <c r="AB126" s="395">
        <v>1000</v>
      </c>
      <c r="AC126" s="396">
        <v>0</v>
      </c>
      <c r="AD126" s="396">
        <v>500</v>
      </c>
      <c r="AE126" s="198">
        <f t="shared" si="148"/>
        <v>1500</v>
      </c>
      <c r="AF126" s="395">
        <v>1000</v>
      </c>
      <c r="AG126" s="396">
        <v>0</v>
      </c>
      <c r="AH126" s="396">
        <v>500</v>
      </c>
      <c r="AI126" s="198">
        <f t="shared" si="149"/>
        <v>1500</v>
      </c>
      <c r="AJ126" s="395">
        <v>1000</v>
      </c>
      <c r="AK126" s="396">
        <v>0</v>
      </c>
      <c r="AL126" s="396">
        <v>500</v>
      </c>
      <c r="AM126" s="198">
        <f t="shared" si="150"/>
        <v>1500</v>
      </c>
      <c r="AN126" s="395">
        <v>1000</v>
      </c>
      <c r="AO126" s="396"/>
      <c r="AP126" s="396">
        <v>500</v>
      </c>
      <c r="AQ126" s="198">
        <f t="shared" si="151"/>
        <v>1500</v>
      </c>
      <c r="AR126" s="201">
        <f t="shared" si="152"/>
        <v>9000</v>
      </c>
      <c r="AS126" s="199"/>
      <c r="AT126" s="201">
        <f t="shared" si="153"/>
        <v>5000</v>
      </c>
      <c r="AU126" s="203">
        <f t="shared" si="154"/>
        <v>14000</v>
      </c>
    </row>
    <row r="127" spans="2:47" ht="12" customHeight="1">
      <c r="B127" s="225" t="s">
        <v>4</v>
      </c>
      <c r="C127" s="252">
        <f>AU127/$AU$129</f>
        <v>0.2</v>
      </c>
      <c r="D127" s="395">
        <v>0</v>
      </c>
      <c r="E127" s="396"/>
      <c r="F127" s="396">
        <v>500</v>
      </c>
      <c r="G127" s="198">
        <f t="shared" si="142"/>
        <v>500</v>
      </c>
      <c r="H127" s="395">
        <v>1000</v>
      </c>
      <c r="I127" s="396"/>
      <c r="J127" s="396">
        <v>500</v>
      </c>
      <c r="K127" s="198">
        <f t="shared" si="143"/>
        <v>1500</v>
      </c>
      <c r="L127" s="395">
        <v>1000</v>
      </c>
      <c r="M127" s="396"/>
      <c r="N127" s="396">
        <v>500</v>
      </c>
      <c r="O127" s="198">
        <f t="shared" si="144"/>
        <v>1500</v>
      </c>
      <c r="P127" s="395">
        <v>1000</v>
      </c>
      <c r="Q127" s="396"/>
      <c r="R127" s="396">
        <v>500</v>
      </c>
      <c r="S127" s="198">
        <f t="shared" si="145"/>
        <v>1500</v>
      </c>
      <c r="T127" s="395">
        <v>1000</v>
      </c>
      <c r="U127" s="396"/>
      <c r="V127" s="396">
        <v>500</v>
      </c>
      <c r="W127" s="198">
        <f t="shared" si="146"/>
        <v>1500</v>
      </c>
      <c r="X127" s="395">
        <v>1000</v>
      </c>
      <c r="Y127" s="396"/>
      <c r="Z127" s="396">
        <v>500</v>
      </c>
      <c r="AA127" s="198">
        <f t="shared" si="147"/>
        <v>1500</v>
      </c>
      <c r="AB127" s="395">
        <v>1000</v>
      </c>
      <c r="AC127" s="396">
        <v>0</v>
      </c>
      <c r="AD127" s="396">
        <v>500</v>
      </c>
      <c r="AE127" s="198">
        <f t="shared" si="148"/>
        <v>1500</v>
      </c>
      <c r="AF127" s="395">
        <v>1000</v>
      </c>
      <c r="AG127" s="396">
        <v>0</v>
      </c>
      <c r="AH127" s="396">
        <v>500</v>
      </c>
      <c r="AI127" s="198">
        <f t="shared" si="149"/>
        <v>1500</v>
      </c>
      <c r="AJ127" s="395">
        <v>1000</v>
      </c>
      <c r="AK127" s="396">
        <v>0</v>
      </c>
      <c r="AL127" s="396">
        <v>500</v>
      </c>
      <c r="AM127" s="198">
        <f t="shared" si="150"/>
        <v>1500</v>
      </c>
      <c r="AN127" s="395">
        <v>1000</v>
      </c>
      <c r="AO127" s="396"/>
      <c r="AP127" s="396">
        <v>500</v>
      </c>
      <c r="AQ127" s="198">
        <f t="shared" si="151"/>
        <v>1500</v>
      </c>
      <c r="AR127" s="201">
        <f t="shared" si="152"/>
        <v>9000</v>
      </c>
      <c r="AS127" s="199"/>
      <c r="AT127" s="201">
        <f t="shared" si="153"/>
        <v>5000</v>
      </c>
      <c r="AU127" s="203">
        <f t="shared" si="154"/>
        <v>14000</v>
      </c>
    </row>
    <row r="128" spans="2:47" ht="12" customHeight="1">
      <c r="B128" s="225" t="s">
        <v>6</v>
      </c>
      <c r="C128" s="252">
        <f>AU128/$AU$129</f>
        <v>0.2</v>
      </c>
      <c r="D128" s="395">
        <v>0</v>
      </c>
      <c r="E128" s="396"/>
      <c r="F128" s="396">
        <v>500</v>
      </c>
      <c r="G128" s="198">
        <f t="shared" si="142"/>
        <v>500</v>
      </c>
      <c r="H128" s="395">
        <v>1000</v>
      </c>
      <c r="I128" s="396"/>
      <c r="J128" s="396">
        <v>500</v>
      </c>
      <c r="K128" s="198">
        <f t="shared" si="143"/>
        <v>1500</v>
      </c>
      <c r="L128" s="395">
        <v>1000</v>
      </c>
      <c r="M128" s="396"/>
      <c r="N128" s="396">
        <v>500</v>
      </c>
      <c r="O128" s="198">
        <f t="shared" si="144"/>
        <v>1500</v>
      </c>
      <c r="P128" s="395">
        <v>1000</v>
      </c>
      <c r="Q128" s="396"/>
      <c r="R128" s="396">
        <v>500</v>
      </c>
      <c r="S128" s="198">
        <f t="shared" si="145"/>
        <v>1500</v>
      </c>
      <c r="T128" s="395">
        <v>1000</v>
      </c>
      <c r="U128" s="396"/>
      <c r="V128" s="396">
        <v>500</v>
      </c>
      <c r="W128" s="198">
        <f t="shared" si="146"/>
        <v>1500</v>
      </c>
      <c r="X128" s="395">
        <v>1000</v>
      </c>
      <c r="Y128" s="396"/>
      <c r="Z128" s="396">
        <v>500</v>
      </c>
      <c r="AA128" s="198">
        <f t="shared" si="147"/>
        <v>1500</v>
      </c>
      <c r="AB128" s="395">
        <v>1000</v>
      </c>
      <c r="AC128" s="396">
        <v>0</v>
      </c>
      <c r="AD128" s="396">
        <v>500</v>
      </c>
      <c r="AE128" s="198">
        <f t="shared" si="148"/>
        <v>1500</v>
      </c>
      <c r="AF128" s="395">
        <v>1000</v>
      </c>
      <c r="AG128" s="396">
        <v>0</v>
      </c>
      <c r="AH128" s="396">
        <v>500</v>
      </c>
      <c r="AI128" s="198">
        <f t="shared" si="149"/>
        <v>1500</v>
      </c>
      <c r="AJ128" s="395">
        <v>1000</v>
      </c>
      <c r="AK128" s="396">
        <v>0</v>
      </c>
      <c r="AL128" s="396">
        <v>500</v>
      </c>
      <c r="AM128" s="198">
        <f t="shared" si="150"/>
        <v>1500</v>
      </c>
      <c r="AN128" s="395">
        <v>1000</v>
      </c>
      <c r="AO128" s="396"/>
      <c r="AP128" s="396">
        <v>500</v>
      </c>
      <c r="AQ128" s="198">
        <f t="shared" si="151"/>
        <v>1500</v>
      </c>
      <c r="AR128" s="201">
        <f t="shared" si="152"/>
        <v>9000</v>
      </c>
      <c r="AS128" s="199"/>
      <c r="AT128" s="201">
        <f t="shared" si="153"/>
        <v>5000</v>
      </c>
      <c r="AU128" s="203">
        <f t="shared" si="154"/>
        <v>14000</v>
      </c>
    </row>
    <row r="129" spans="2:47" ht="12" customHeight="1">
      <c r="B129" s="234" t="s">
        <v>79</v>
      </c>
      <c r="C129" s="253">
        <f>SUM(C124:C128)</f>
        <v>1</v>
      </c>
      <c r="D129" s="397">
        <f>SUM(D124:D128)</f>
        <v>0</v>
      </c>
      <c r="E129" s="398"/>
      <c r="F129" s="398">
        <f aca="true" t="shared" si="155" ref="F129:AB129">SUM(F124:F128)</f>
        <v>2500</v>
      </c>
      <c r="G129" s="251">
        <f t="shared" si="155"/>
        <v>2500</v>
      </c>
      <c r="H129" s="397">
        <f t="shared" si="155"/>
        <v>5000</v>
      </c>
      <c r="I129" s="398">
        <f t="shared" si="155"/>
        <v>0</v>
      </c>
      <c r="J129" s="398">
        <f t="shared" si="155"/>
        <v>2500</v>
      </c>
      <c r="K129" s="251">
        <f t="shared" si="155"/>
        <v>7500</v>
      </c>
      <c r="L129" s="397">
        <f t="shared" si="155"/>
        <v>5000</v>
      </c>
      <c r="M129" s="398">
        <f t="shared" si="155"/>
        <v>0</v>
      </c>
      <c r="N129" s="398">
        <f t="shared" si="155"/>
        <v>2500</v>
      </c>
      <c r="O129" s="251">
        <f t="shared" si="155"/>
        <v>7500</v>
      </c>
      <c r="P129" s="397">
        <f t="shared" si="155"/>
        <v>5000</v>
      </c>
      <c r="Q129" s="398">
        <f t="shared" si="155"/>
        <v>0</v>
      </c>
      <c r="R129" s="398">
        <f t="shared" si="155"/>
        <v>2500</v>
      </c>
      <c r="S129" s="251">
        <f t="shared" si="155"/>
        <v>7500</v>
      </c>
      <c r="T129" s="397">
        <f t="shared" si="155"/>
        <v>5000</v>
      </c>
      <c r="U129" s="398">
        <f t="shared" si="155"/>
        <v>0</v>
      </c>
      <c r="V129" s="398">
        <f t="shared" si="155"/>
        <v>2500</v>
      </c>
      <c r="W129" s="251">
        <f t="shared" si="155"/>
        <v>7500</v>
      </c>
      <c r="X129" s="397">
        <f t="shared" si="155"/>
        <v>5000</v>
      </c>
      <c r="Y129" s="398">
        <f t="shared" si="155"/>
        <v>0</v>
      </c>
      <c r="Z129" s="398">
        <f t="shared" si="155"/>
        <v>2500</v>
      </c>
      <c r="AA129" s="251">
        <f t="shared" si="155"/>
        <v>7500</v>
      </c>
      <c r="AB129" s="397">
        <f t="shared" si="155"/>
        <v>5000</v>
      </c>
      <c r="AC129" s="398">
        <f aca="true" t="shared" si="156" ref="AC129:AU129">SUM(AC124:AC128)</f>
        <v>0</v>
      </c>
      <c r="AD129" s="398">
        <f t="shared" si="156"/>
        <v>2500</v>
      </c>
      <c r="AE129" s="251">
        <f t="shared" si="156"/>
        <v>7500</v>
      </c>
      <c r="AF129" s="397">
        <f>SUM(AF124:AF128)</f>
        <v>5000</v>
      </c>
      <c r="AG129" s="398">
        <f t="shared" si="156"/>
        <v>0</v>
      </c>
      <c r="AH129" s="398">
        <f t="shared" si="156"/>
        <v>2500</v>
      </c>
      <c r="AI129" s="251">
        <f t="shared" si="156"/>
        <v>7500</v>
      </c>
      <c r="AJ129" s="397">
        <f>SUM(AJ124:AJ128)</f>
        <v>5000</v>
      </c>
      <c r="AK129" s="398">
        <f t="shared" si="156"/>
        <v>0</v>
      </c>
      <c r="AL129" s="398">
        <f t="shared" si="156"/>
        <v>2500</v>
      </c>
      <c r="AM129" s="251">
        <f t="shared" si="156"/>
        <v>7500</v>
      </c>
      <c r="AN129" s="397">
        <f>SUM(AN124:AN128)</f>
        <v>5000</v>
      </c>
      <c r="AO129" s="398">
        <f t="shared" si="156"/>
        <v>0</v>
      </c>
      <c r="AP129" s="398">
        <f t="shared" si="156"/>
        <v>2500</v>
      </c>
      <c r="AQ129" s="251">
        <f t="shared" si="156"/>
        <v>7500</v>
      </c>
      <c r="AR129" s="278">
        <f t="shared" si="156"/>
        <v>45000</v>
      </c>
      <c r="AS129" s="278"/>
      <c r="AT129" s="279">
        <f t="shared" si="156"/>
        <v>25000</v>
      </c>
      <c r="AU129" s="280">
        <f t="shared" si="156"/>
        <v>70000</v>
      </c>
    </row>
    <row r="130" spans="2:47" ht="12" customHeight="1">
      <c r="B130" s="234" t="s">
        <v>217</v>
      </c>
      <c r="C130" s="253"/>
      <c r="D130" s="403">
        <f>D129-D123</f>
        <v>0</v>
      </c>
      <c r="E130" s="404"/>
      <c r="F130" s="404">
        <f aca="true" t="shared" si="157" ref="F130:AR130">F129-F123</f>
        <v>2500</v>
      </c>
      <c r="G130" s="405">
        <f t="shared" si="157"/>
        <v>2500</v>
      </c>
      <c r="H130" s="403">
        <f t="shared" si="157"/>
        <v>5000</v>
      </c>
      <c r="I130" s="404">
        <f t="shared" si="157"/>
        <v>0</v>
      </c>
      <c r="J130" s="404">
        <f t="shared" si="157"/>
        <v>2500</v>
      </c>
      <c r="K130" s="405">
        <f t="shared" si="157"/>
        <v>7500</v>
      </c>
      <c r="L130" s="403">
        <f t="shared" si="157"/>
        <v>5000</v>
      </c>
      <c r="M130" s="404">
        <f t="shared" si="157"/>
        <v>0</v>
      </c>
      <c r="N130" s="404">
        <f t="shared" si="157"/>
        <v>2500</v>
      </c>
      <c r="O130" s="405">
        <f t="shared" si="157"/>
        <v>7500</v>
      </c>
      <c r="P130" s="403">
        <f t="shared" si="157"/>
        <v>5000</v>
      </c>
      <c r="Q130" s="404">
        <f t="shared" si="157"/>
        <v>0</v>
      </c>
      <c r="R130" s="404">
        <f t="shared" si="157"/>
        <v>2500</v>
      </c>
      <c r="S130" s="405">
        <f t="shared" si="157"/>
        <v>7500</v>
      </c>
      <c r="T130" s="403">
        <f t="shared" si="157"/>
        <v>5000</v>
      </c>
      <c r="U130" s="404">
        <f t="shared" si="157"/>
        <v>0</v>
      </c>
      <c r="V130" s="404">
        <f t="shared" si="157"/>
        <v>2500</v>
      </c>
      <c r="W130" s="405">
        <f t="shared" si="157"/>
        <v>7500</v>
      </c>
      <c r="X130" s="403">
        <f t="shared" si="157"/>
        <v>5000</v>
      </c>
      <c r="Y130" s="404">
        <f t="shared" si="157"/>
        <v>0</v>
      </c>
      <c r="Z130" s="404">
        <f t="shared" si="157"/>
        <v>2500</v>
      </c>
      <c r="AA130" s="405">
        <f t="shared" si="157"/>
        <v>7500</v>
      </c>
      <c r="AB130" s="403">
        <f t="shared" si="157"/>
        <v>5000</v>
      </c>
      <c r="AC130" s="404">
        <f t="shared" si="157"/>
        <v>0</v>
      </c>
      <c r="AD130" s="404">
        <f t="shared" si="157"/>
        <v>2500</v>
      </c>
      <c r="AE130" s="405">
        <f t="shared" si="157"/>
        <v>7500</v>
      </c>
      <c r="AF130" s="403">
        <f t="shared" si="157"/>
        <v>5000</v>
      </c>
      <c r="AG130" s="404">
        <f t="shared" si="157"/>
        <v>0</v>
      </c>
      <c r="AH130" s="404">
        <f t="shared" si="157"/>
        <v>2500</v>
      </c>
      <c r="AI130" s="405">
        <f t="shared" si="157"/>
        <v>7500</v>
      </c>
      <c r="AJ130" s="403">
        <f t="shared" si="157"/>
        <v>5000</v>
      </c>
      <c r="AK130" s="404">
        <f t="shared" si="157"/>
        <v>0</v>
      </c>
      <c r="AL130" s="404">
        <f t="shared" si="157"/>
        <v>2500</v>
      </c>
      <c r="AM130" s="405">
        <f t="shared" si="157"/>
        <v>7500</v>
      </c>
      <c r="AN130" s="403">
        <f t="shared" si="157"/>
        <v>5000</v>
      </c>
      <c r="AO130" s="404">
        <f t="shared" si="157"/>
        <v>0</v>
      </c>
      <c r="AP130" s="404">
        <f t="shared" si="157"/>
        <v>2500</v>
      </c>
      <c r="AQ130" s="405">
        <f t="shared" si="157"/>
        <v>7500</v>
      </c>
      <c r="AR130" s="235">
        <f t="shared" si="157"/>
        <v>45000</v>
      </c>
      <c r="AS130" s="235"/>
      <c r="AT130" s="235">
        <f>AT129-AT123</f>
        <v>25000</v>
      </c>
      <c r="AU130" s="235">
        <f>AU129-AU123</f>
        <v>70000</v>
      </c>
    </row>
    <row r="131" spans="2:47" ht="12" customHeight="1">
      <c r="B131" s="226" t="str">
        <f>'Operating Cost Element'!A72</f>
        <v>New Alternative 10</v>
      </c>
      <c r="C131" s="252"/>
      <c r="D131" s="406">
        <f>'Operating Cost Element'!$D$72</f>
        <v>0</v>
      </c>
      <c r="E131" s="396"/>
      <c r="F131" s="402">
        <f>'Capital Cost Element'!$E$18</f>
        <v>0</v>
      </c>
      <c r="G131" s="198">
        <f aca="true" t="shared" si="158" ref="G131:G136">D131+E131+F131</f>
        <v>0</v>
      </c>
      <c r="H131" s="406">
        <f>'Operating Cost Element'!$E$72</f>
        <v>0</v>
      </c>
      <c r="I131" s="396"/>
      <c r="J131" s="402">
        <f>'Capital Cost Element'!$G$18</f>
        <v>0</v>
      </c>
      <c r="K131" s="198">
        <f aca="true" t="shared" si="159" ref="K131:K136">H131+I131+J131</f>
        <v>0</v>
      </c>
      <c r="L131" s="406">
        <f>'Operating Cost Element'!$F$72</f>
        <v>0</v>
      </c>
      <c r="M131" s="396"/>
      <c r="N131" s="402">
        <f>'Capital Cost Element'!$I$18</f>
        <v>0</v>
      </c>
      <c r="O131" s="198">
        <f aca="true" t="shared" si="160" ref="O131:O136">L131+M131+N131</f>
        <v>0</v>
      </c>
      <c r="P131" s="406">
        <f>'Operating Cost Element'!$G$72</f>
        <v>0</v>
      </c>
      <c r="Q131" s="396"/>
      <c r="R131" s="402">
        <f>'Capital Cost Element'!$K$18</f>
        <v>0</v>
      </c>
      <c r="S131" s="198">
        <f aca="true" t="shared" si="161" ref="S131:S136">P131+Q131+R131</f>
        <v>0</v>
      </c>
      <c r="T131" s="406">
        <f>'Operating Cost Element'!$H$72</f>
        <v>0</v>
      </c>
      <c r="U131" s="396"/>
      <c r="V131" s="402">
        <f>'Capital Cost Element'!$M$18</f>
        <v>0</v>
      </c>
      <c r="W131" s="198">
        <f aca="true" t="shared" si="162" ref="W131:W136">T131+U131+V131</f>
        <v>0</v>
      </c>
      <c r="X131" s="406">
        <f>'Operating Cost Element'!$I$72</f>
        <v>0</v>
      </c>
      <c r="Y131" s="396"/>
      <c r="Z131" s="402">
        <f>'Capital Cost Element'!$O$18</f>
        <v>0</v>
      </c>
      <c r="AA131" s="198">
        <f aca="true" t="shared" si="163" ref="AA131:AA136">X131+Y131+Z131</f>
        <v>0</v>
      </c>
      <c r="AB131" s="406">
        <f>'Operating Cost Element'!$J$72</f>
        <v>0</v>
      </c>
      <c r="AC131" s="396"/>
      <c r="AD131" s="402">
        <f>'Capital Cost Element'!$Q$18</f>
        <v>0</v>
      </c>
      <c r="AE131" s="198">
        <f aca="true" t="shared" si="164" ref="AE131:AE136">AB131+AC131+AD131</f>
        <v>0</v>
      </c>
      <c r="AF131" s="406">
        <f>'Operating Cost Element'!$K$72</f>
        <v>0</v>
      </c>
      <c r="AG131" s="396"/>
      <c r="AH131" s="402">
        <f>'Capital Cost Element'!$S$18</f>
        <v>0</v>
      </c>
      <c r="AI131" s="198">
        <f aca="true" t="shared" si="165" ref="AI131:AI136">AF131+AG131+AH131</f>
        <v>0</v>
      </c>
      <c r="AJ131" s="406">
        <f>'Operating Cost Element'!$L$72</f>
        <v>0</v>
      </c>
      <c r="AK131" s="396"/>
      <c r="AL131" s="402">
        <f>'Capital Cost Element'!$U$18</f>
        <v>0</v>
      </c>
      <c r="AM131" s="198">
        <f aca="true" t="shared" si="166" ref="AM131:AM136">AJ131+AK131+AL131</f>
        <v>0</v>
      </c>
      <c r="AN131" s="406">
        <f>'Operating Cost Element'!$M$72</f>
        <v>0</v>
      </c>
      <c r="AO131" s="396"/>
      <c r="AP131" s="402">
        <f>'Capital Cost Element'!$W$18</f>
        <v>0</v>
      </c>
      <c r="AQ131" s="198">
        <f aca="true" t="shared" si="167" ref="AQ131:AQ136">AN131+AO131+AP131</f>
        <v>0</v>
      </c>
      <c r="AR131" s="201">
        <f aca="true" t="shared" si="168" ref="AR131:AR136">D131+H131+L131+P131+T131+X131+AB131+AF131+AJ131+AN131</f>
        <v>0</v>
      </c>
      <c r="AS131" s="199"/>
      <c r="AT131" s="201">
        <f aca="true" t="shared" si="169" ref="AT131:AT136">F131+J131+N131+R131+V131+Z131+AD131+AH131+AL131+AP131</f>
        <v>0</v>
      </c>
      <c r="AU131" s="203">
        <f aca="true" t="shared" si="170" ref="AU131:AU136">AR131+AS131+AT131</f>
        <v>0</v>
      </c>
    </row>
    <row r="132" spans="2:47" ht="12" customHeight="1">
      <c r="B132" s="225" t="s">
        <v>2</v>
      </c>
      <c r="C132" s="252">
        <f>AU132/$AU$137</f>
        <v>0.2</v>
      </c>
      <c r="D132" s="395">
        <v>0</v>
      </c>
      <c r="E132" s="396"/>
      <c r="F132" s="396">
        <v>500</v>
      </c>
      <c r="G132" s="198">
        <f t="shared" si="158"/>
        <v>500</v>
      </c>
      <c r="H132" s="395">
        <v>1000</v>
      </c>
      <c r="I132" s="396"/>
      <c r="J132" s="396">
        <v>500</v>
      </c>
      <c r="K132" s="198">
        <f t="shared" si="159"/>
        <v>1500</v>
      </c>
      <c r="L132" s="395">
        <v>1000</v>
      </c>
      <c r="M132" s="396"/>
      <c r="N132" s="396">
        <v>500</v>
      </c>
      <c r="O132" s="198">
        <f t="shared" si="160"/>
        <v>1500</v>
      </c>
      <c r="P132" s="395">
        <v>1000</v>
      </c>
      <c r="Q132" s="396"/>
      <c r="R132" s="396">
        <v>500</v>
      </c>
      <c r="S132" s="198">
        <f t="shared" si="161"/>
        <v>1500</v>
      </c>
      <c r="T132" s="395">
        <v>1000</v>
      </c>
      <c r="U132" s="396"/>
      <c r="V132" s="396">
        <v>500</v>
      </c>
      <c r="W132" s="198">
        <f t="shared" si="162"/>
        <v>1500</v>
      </c>
      <c r="X132" s="395">
        <v>1000</v>
      </c>
      <c r="Y132" s="396"/>
      <c r="Z132" s="396">
        <v>500</v>
      </c>
      <c r="AA132" s="198">
        <f t="shared" si="163"/>
        <v>1500</v>
      </c>
      <c r="AB132" s="395">
        <v>1000</v>
      </c>
      <c r="AC132" s="396">
        <v>0</v>
      </c>
      <c r="AD132" s="396">
        <v>500</v>
      </c>
      <c r="AE132" s="198">
        <f t="shared" si="164"/>
        <v>1500</v>
      </c>
      <c r="AF132" s="395">
        <v>1000</v>
      </c>
      <c r="AG132" s="396">
        <v>0</v>
      </c>
      <c r="AH132" s="396">
        <v>500</v>
      </c>
      <c r="AI132" s="198">
        <f t="shared" si="165"/>
        <v>1500</v>
      </c>
      <c r="AJ132" s="395">
        <v>1000</v>
      </c>
      <c r="AK132" s="396">
        <v>0</v>
      </c>
      <c r="AL132" s="396">
        <v>500</v>
      </c>
      <c r="AM132" s="198">
        <f t="shared" si="166"/>
        <v>1500</v>
      </c>
      <c r="AN132" s="395">
        <v>1000</v>
      </c>
      <c r="AO132" s="396"/>
      <c r="AP132" s="396">
        <v>500</v>
      </c>
      <c r="AQ132" s="198">
        <f t="shared" si="167"/>
        <v>1500</v>
      </c>
      <c r="AR132" s="201">
        <f t="shared" si="168"/>
        <v>9000</v>
      </c>
      <c r="AS132" s="199"/>
      <c r="AT132" s="201">
        <f t="shared" si="169"/>
        <v>5000</v>
      </c>
      <c r="AU132" s="203">
        <f t="shared" si="170"/>
        <v>14000</v>
      </c>
    </row>
    <row r="133" spans="2:47" ht="12" customHeight="1">
      <c r="B133" s="225" t="s">
        <v>5</v>
      </c>
      <c r="C133" s="252">
        <f>AU133/$AU$137</f>
        <v>0.2</v>
      </c>
      <c r="D133" s="395">
        <v>0</v>
      </c>
      <c r="E133" s="396"/>
      <c r="F133" s="396">
        <v>500</v>
      </c>
      <c r="G133" s="198">
        <f t="shared" si="158"/>
        <v>500</v>
      </c>
      <c r="H133" s="395">
        <v>1000</v>
      </c>
      <c r="I133" s="396"/>
      <c r="J133" s="396">
        <v>500</v>
      </c>
      <c r="K133" s="198">
        <f t="shared" si="159"/>
        <v>1500</v>
      </c>
      <c r="L133" s="395">
        <v>1000</v>
      </c>
      <c r="M133" s="396"/>
      <c r="N133" s="396">
        <v>500</v>
      </c>
      <c r="O133" s="198">
        <f t="shared" si="160"/>
        <v>1500</v>
      </c>
      <c r="P133" s="395">
        <v>1000</v>
      </c>
      <c r="Q133" s="396"/>
      <c r="R133" s="396">
        <v>500</v>
      </c>
      <c r="S133" s="198">
        <f t="shared" si="161"/>
        <v>1500</v>
      </c>
      <c r="T133" s="395">
        <v>1000</v>
      </c>
      <c r="U133" s="396"/>
      <c r="V133" s="396">
        <v>500</v>
      </c>
      <c r="W133" s="198">
        <f t="shared" si="162"/>
        <v>1500</v>
      </c>
      <c r="X133" s="395">
        <v>1000</v>
      </c>
      <c r="Y133" s="396"/>
      <c r="Z133" s="396">
        <v>500</v>
      </c>
      <c r="AA133" s="198">
        <f t="shared" si="163"/>
        <v>1500</v>
      </c>
      <c r="AB133" s="395">
        <v>1000</v>
      </c>
      <c r="AC133" s="396">
        <v>0</v>
      </c>
      <c r="AD133" s="396">
        <v>500</v>
      </c>
      <c r="AE133" s="198">
        <f t="shared" si="164"/>
        <v>1500</v>
      </c>
      <c r="AF133" s="395">
        <v>1000</v>
      </c>
      <c r="AG133" s="396">
        <v>0</v>
      </c>
      <c r="AH133" s="396">
        <v>500</v>
      </c>
      <c r="AI133" s="198">
        <f t="shared" si="165"/>
        <v>1500</v>
      </c>
      <c r="AJ133" s="395">
        <v>1000</v>
      </c>
      <c r="AK133" s="396">
        <v>0</v>
      </c>
      <c r="AL133" s="396">
        <v>500</v>
      </c>
      <c r="AM133" s="198">
        <f t="shared" si="166"/>
        <v>1500</v>
      </c>
      <c r="AN133" s="395">
        <v>1000</v>
      </c>
      <c r="AO133" s="396"/>
      <c r="AP133" s="396">
        <v>500</v>
      </c>
      <c r="AQ133" s="198">
        <f t="shared" si="167"/>
        <v>1500</v>
      </c>
      <c r="AR133" s="201">
        <f t="shared" si="168"/>
        <v>9000</v>
      </c>
      <c r="AS133" s="199"/>
      <c r="AT133" s="201">
        <f t="shared" si="169"/>
        <v>5000</v>
      </c>
      <c r="AU133" s="203">
        <f t="shared" si="170"/>
        <v>14000</v>
      </c>
    </row>
    <row r="134" spans="2:47" ht="12" customHeight="1">
      <c r="B134" s="225" t="s">
        <v>17</v>
      </c>
      <c r="C134" s="252">
        <f>AU134/$AU$137</f>
        <v>0.2</v>
      </c>
      <c r="D134" s="395">
        <v>0</v>
      </c>
      <c r="E134" s="396"/>
      <c r="F134" s="396">
        <v>500</v>
      </c>
      <c r="G134" s="198">
        <f t="shared" si="158"/>
        <v>500</v>
      </c>
      <c r="H134" s="395">
        <v>1000</v>
      </c>
      <c r="I134" s="396"/>
      <c r="J134" s="396">
        <v>500</v>
      </c>
      <c r="K134" s="198">
        <f t="shared" si="159"/>
        <v>1500</v>
      </c>
      <c r="L134" s="395">
        <v>1000</v>
      </c>
      <c r="M134" s="396"/>
      <c r="N134" s="396">
        <v>500</v>
      </c>
      <c r="O134" s="198">
        <f t="shared" si="160"/>
        <v>1500</v>
      </c>
      <c r="P134" s="395">
        <v>1000</v>
      </c>
      <c r="Q134" s="396"/>
      <c r="R134" s="396">
        <v>500</v>
      </c>
      <c r="S134" s="198">
        <f t="shared" si="161"/>
        <v>1500</v>
      </c>
      <c r="T134" s="395">
        <v>1000</v>
      </c>
      <c r="U134" s="396"/>
      <c r="V134" s="396">
        <v>500</v>
      </c>
      <c r="W134" s="198">
        <f t="shared" si="162"/>
        <v>1500</v>
      </c>
      <c r="X134" s="395">
        <v>1000</v>
      </c>
      <c r="Y134" s="396"/>
      <c r="Z134" s="396">
        <v>500</v>
      </c>
      <c r="AA134" s="198">
        <f t="shared" si="163"/>
        <v>1500</v>
      </c>
      <c r="AB134" s="395">
        <v>1000</v>
      </c>
      <c r="AC134" s="396">
        <v>0</v>
      </c>
      <c r="AD134" s="396">
        <v>500</v>
      </c>
      <c r="AE134" s="198">
        <f t="shared" si="164"/>
        <v>1500</v>
      </c>
      <c r="AF134" s="395">
        <v>1000</v>
      </c>
      <c r="AG134" s="396">
        <v>0</v>
      </c>
      <c r="AH134" s="396">
        <v>500</v>
      </c>
      <c r="AI134" s="198">
        <f t="shared" si="165"/>
        <v>1500</v>
      </c>
      <c r="AJ134" s="395">
        <v>1000</v>
      </c>
      <c r="AK134" s="396">
        <v>0</v>
      </c>
      <c r="AL134" s="396">
        <v>500</v>
      </c>
      <c r="AM134" s="198">
        <f t="shared" si="166"/>
        <v>1500</v>
      </c>
      <c r="AN134" s="395">
        <v>1000</v>
      </c>
      <c r="AO134" s="396"/>
      <c r="AP134" s="396">
        <v>500</v>
      </c>
      <c r="AQ134" s="198">
        <f t="shared" si="167"/>
        <v>1500</v>
      </c>
      <c r="AR134" s="201">
        <f t="shared" si="168"/>
        <v>9000</v>
      </c>
      <c r="AS134" s="199"/>
      <c r="AT134" s="201">
        <f t="shared" si="169"/>
        <v>5000</v>
      </c>
      <c r="AU134" s="203">
        <f t="shared" si="170"/>
        <v>14000</v>
      </c>
    </row>
    <row r="135" spans="2:47" ht="12" customHeight="1">
      <c r="B135" s="225" t="s">
        <v>4</v>
      </c>
      <c r="C135" s="252">
        <f>AU135/$AU$137</f>
        <v>0.2</v>
      </c>
      <c r="D135" s="395">
        <v>0</v>
      </c>
      <c r="E135" s="396"/>
      <c r="F135" s="396">
        <v>500</v>
      </c>
      <c r="G135" s="198">
        <f t="shared" si="158"/>
        <v>500</v>
      </c>
      <c r="H135" s="395">
        <v>1000</v>
      </c>
      <c r="I135" s="396"/>
      <c r="J135" s="396">
        <v>500</v>
      </c>
      <c r="K135" s="198">
        <f t="shared" si="159"/>
        <v>1500</v>
      </c>
      <c r="L135" s="395">
        <v>1000</v>
      </c>
      <c r="M135" s="396"/>
      <c r="N135" s="396">
        <v>500</v>
      </c>
      <c r="O135" s="198">
        <f t="shared" si="160"/>
        <v>1500</v>
      </c>
      <c r="P135" s="395">
        <v>1000</v>
      </c>
      <c r="Q135" s="396"/>
      <c r="R135" s="396">
        <v>500</v>
      </c>
      <c r="S135" s="198">
        <f t="shared" si="161"/>
        <v>1500</v>
      </c>
      <c r="T135" s="395">
        <v>1000</v>
      </c>
      <c r="U135" s="396"/>
      <c r="V135" s="396">
        <v>500</v>
      </c>
      <c r="W135" s="198">
        <f t="shared" si="162"/>
        <v>1500</v>
      </c>
      <c r="X135" s="395">
        <v>1000</v>
      </c>
      <c r="Y135" s="396"/>
      <c r="Z135" s="396">
        <v>500</v>
      </c>
      <c r="AA135" s="198">
        <f t="shared" si="163"/>
        <v>1500</v>
      </c>
      <c r="AB135" s="395">
        <v>1000</v>
      </c>
      <c r="AC135" s="396">
        <v>0</v>
      </c>
      <c r="AD135" s="396">
        <v>500</v>
      </c>
      <c r="AE135" s="198">
        <f t="shared" si="164"/>
        <v>1500</v>
      </c>
      <c r="AF135" s="395">
        <v>1000</v>
      </c>
      <c r="AG135" s="396">
        <v>0</v>
      </c>
      <c r="AH135" s="396">
        <v>500</v>
      </c>
      <c r="AI135" s="198">
        <f t="shared" si="165"/>
        <v>1500</v>
      </c>
      <c r="AJ135" s="395">
        <v>1000</v>
      </c>
      <c r="AK135" s="396">
        <v>0</v>
      </c>
      <c r="AL135" s="396">
        <v>500</v>
      </c>
      <c r="AM135" s="198">
        <f t="shared" si="166"/>
        <v>1500</v>
      </c>
      <c r="AN135" s="395">
        <v>1000</v>
      </c>
      <c r="AO135" s="396"/>
      <c r="AP135" s="396">
        <v>500</v>
      </c>
      <c r="AQ135" s="198">
        <f t="shared" si="167"/>
        <v>1500</v>
      </c>
      <c r="AR135" s="201">
        <f t="shared" si="168"/>
        <v>9000</v>
      </c>
      <c r="AS135" s="199"/>
      <c r="AT135" s="201">
        <f t="shared" si="169"/>
        <v>5000</v>
      </c>
      <c r="AU135" s="203">
        <f t="shared" si="170"/>
        <v>14000</v>
      </c>
    </row>
    <row r="136" spans="2:47" ht="12" customHeight="1">
      <c r="B136" s="225" t="s">
        <v>6</v>
      </c>
      <c r="C136" s="252">
        <f>AU136/$AU$137</f>
        <v>0.2</v>
      </c>
      <c r="D136" s="395">
        <v>0</v>
      </c>
      <c r="E136" s="396"/>
      <c r="F136" s="396">
        <v>500</v>
      </c>
      <c r="G136" s="198">
        <f t="shared" si="158"/>
        <v>500</v>
      </c>
      <c r="H136" s="395">
        <v>1000</v>
      </c>
      <c r="I136" s="396"/>
      <c r="J136" s="396">
        <v>500</v>
      </c>
      <c r="K136" s="198">
        <f t="shared" si="159"/>
        <v>1500</v>
      </c>
      <c r="L136" s="395">
        <v>1000</v>
      </c>
      <c r="M136" s="396"/>
      <c r="N136" s="396">
        <v>500</v>
      </c>
      <c r="O136" s="198">
        <f t="shared" si="160"/>
        <v>1500</v>
      </c>
      <c r="P136" s="395">
        <v>1000</v>
      </c>
      <c r="Q136" s="396"/>
      <c r="R136" s="396">
        <v>500</v>
      </c>
      <c r="S136" s="198">
        <f t="shared" si="161"/>
        <v>1500</v>
      </c>
      <c r="T136" s="395">
        <v>1000</v>
      </c>
      <c r="U136" s="396"/>
      <c r="V136" s="396">
        <v>500</v>
      </c>
      <c r="W136" s="198">
        <f t="shared" si="162"/>
        <v>1500</v>
      </c>
      <c r="X136" s="395">
        <v>1000</v>
      </c>
      <c r="Y136" s="396"/>
      <c r="Z136" s="396">
        <v>500</v>
      </c>
      <c r="AA136" s="198">
        <f t="shared" si="163"/>
        <v>1500</v>
      </c>
      <c r="AB136" s="395">
        <v>1000</v>
      </c>
      <c r="AC136" s="396">
        <v>0</v>
      </c>
      <c r="AD136" s="396">
        <v>500</v>
      </c>
      <c r="AE136" s="198">
        <f t="shared" si="164"/>
        <v>1500</v>
      </c>
      <c r="AF136" s="395">
        <v>1000</v>
      </c>
      <c r="AG136" s="396">
        <v>0</v>
      </c>
      <c r="AH136" s="396">
        <v>500</v>
      </c>
      <c r="AI136" s="198">
        <f t="shared" si="165"/>
        <v>1500</v>
      </c>
      <c r="AJ136" s="395">
        <v>1000</v>
      </c>
      <c r="AK136" s="396">
        <v>0</v>
      </c>
      <c r="AL136" s="396">
        <v>500</v>
      </c>
      <c r="AM136" s="198">
        <f t="shared" si="166"/>
        <v>1500</v>
      </c>
      <c r="AN136" s="395">
        <v>1000</v>
      </c>
      <c r="AO136" s="396"/>
      <c r="AP136" s="396">
        <v>500</v>
      </c>
      <c r="AQ136" s="198">
        <f t="shared" si="167"/>
        <v>1500</v>
      </c>
      <c r="AR136" s="201">
        <f t="shared" si="168"/>
        <v>9000</v>
      </c>
      <c r="AS136" s="199"/>
      <c r="AT136" s="201">
        <f t="shared" si="169"/>
        <v>5000</v>
      </c>
      <c r="AU136" s="203">
        <f t="shared" si="170"/>
        <v>14000</v>
      </c>
    </row>
    <row r="137" spans="2:47" ht="12" customHeight="1">
      <c r="B137" s="234" t="s">
        <v>79</v>
      </c>
      <c r="C137" s="253">
        <f>SUM(C132:C136)</f>
        <v>1</v>
      </c>
      <c r="D137" s="397">
        <f>SUM(D132:D136)</f>
        <v>0</v>
      </c>
      <c r="E137" s="398"/>
      <c r="F137" s="398">
        <f aca="true" t="shared" si="171" ref="F137:AB137">SUM(F132:F136)</f>
        <v>2500</v>
      </c>
      <c r="G137" s="251">
        <f t="shared" si="171"/>
        <v>2500</v>
      </c>
      <c r="H137" s="397">
        <f t="shared" si="171"/>
        <v>5000</v>
      </c>
      <c r="I137" s="398">
        <f t="shared" si="171"/>
        <v>0</v>
      </c>
      <c r="J137" s="398">
        <f t="shared" si="171"/>
        <v>2500</v>
      </c>
      <c r="K137" s="251">
        <f t="shared" si="171"/>
        <v>7500</v>
      </c>
      <c r="L137" s="397">
        <f t="shared" si="171"/>
        <v>5000</v>
      </c>
      <c r="M137" s="398">
        <f t="shared" si="171"/>
        <v>0</v>
      </c>
      <c r="N137" s="398">
        <f t="shared" si="171"/>
        <v>2500</v>
      </c>
      <c r="O137" s="251">
        <f t="shared" si="171"/>
        <v>7500</v>
      </c>
      <c r="P137" s="397">
        <f t="shared" si="171"/>
        <v>5000</v>
      </c>
      <c r="Q137" s="398">
        <f t="shared" si="171"/>
        <v>0</v>
      </c>
      <c r="R137" s="398">
        <f t="shared" si="171"/>
        <v>2500</v>
      </c>
      <c r="S137" s="251">
        <f t="shared" si="171"/>
        <v>7500</v>
      </c>
      <c r="T137" s="397">
        <f t="shared" si="171"/>
        <v>5000</v>
      </c>
      <c r="U137" s="398">
        <f t="shared" si="171"/>
        <v>0</v>
      </c>
      <c r="V137" s="398">
        <f t="shared" si="171"/>
        <v>2500</v>
      </c>
      <c r="W137" s="251">
        <f t="shared" si="171"/>
        <v>7500</v>
      </c>
      <c r="X137" s="397">
        <f t="shared" si="171"/>
        <v>5000</v>
      </c>
      <c r="Y137" s="398">
        <f t="shared" si="171"/>
        <v>0</v>
      </c>
      <c r="Z137" s="398">
        <f t="shared" si="171"/>
        <v>2500</v>
      </c>
      <c r="AA137" s="251">
        <f t="shared" si="171"/>
        <v>7500</v>
      </c>
      <c r="AB137" s="397">
        <f t="shared" si="171"/>
        <v>5000</v>
      </c>
      <c r="AC137" s="398">
        <f aca="true" t="shared" si="172" ref="AC137:AU137">SUM(AC132:AC136)</f>
        <v>0</v>
      </c>
      <c r="AD137" s="398">
        <f t="shared" si="172"/>
        <v>2500</v>
      </c>
      <c r="AE137" s="251">
        <f t="shared" si="172"/>
        <v>7500</v>
      </c>
      <c r="AF137" s="397">
        <f>SUM(AF132:AF136)</f>
        <v>5000</v>
      </c>
      <c r="AG137" s="398">
        <f t="shared" si="172"/>
        <v>0</v>
      </c>
      <c r="AH137" s="398">
        <f t="shared" si="172"/>
        <v>2500</v>
      </c>
      <c r="AI137" s="251">
        <f t="shared" si="172"/>
        <v>7500</v>
      </c>
      <c r="AJ137" s="397">
        <f>SUM(AJ132:AJ136)</f>
        <v>5000</v>
      </c>
      <c r="AK137" s="398">
        <f t="shared" si="172"/>
        <v>0</v>
      </c>
      <c r="AL137" s="398">
        <f t="shared" si="172"/>
        <v>2500</v>
      </c>
      <c r="AM137" s="251">
        <f t="shared" si="172"/>
        <v>7500</v>
      </c>
      <c r="AN137" s="397">
        <f>SUM(AN132:AN136)</f>
        <v>5000</v>
      </c>
      <c r="AO137" s="398">
        <f t="shared" si="172"/>
        <v>0</v>
      </c>
      <c r="AP137" s="398">
        <f t="shared" si="172"/>
        <v>2500</v>
      </c>
      <c r="AQ137" s="251">
        <f t="shared" si="172"/>
        <v>7500</v>
      </c>
      <c r="AR137" s="278">
        <f t="shared" si="172"/>
        <v>45000</v>
      </c>
      <c r="AS137" s="278"/>
      <c r="AT137" s="279">
        <f t="shared" si="172"/>
        <v>25000</v>
      </c>
      <c r="AU137" s="280">
        <f t="shared" si="172"/>
        <v>70000</v>
      </c>
    </row>
    <row r="138" spans="2:47" ht="12" customHeight="1">
      <c r="B138" s="234" t="s">
        <v>217</v>
      </c>
      <c r="C138" s="253"/>
      <c r="D138" s="403">
        <f>D137-D131</f>
        <v>0</v>
      </c>
      <c r="E138" s="404"/>
      <c r="F138" s="404">
        <f aca="true" t="shared" si="173" ref="F138:AR138">F137-F131</f>
        <v>2500</v>
      </c>
      <c r="G138" s="405">
        <f t="shared" si="173"/>
        <v>2500</v>
      </c>
      <c r="H138" s="403">
        <f t="shared" si="173"/>
        <v>5000</v>
      </c>
      <c r="I138" s="404">
        <f t="shared" si="173"/>
        <v>0</v>
      </c>
      <c r="J138" s="404">
        <f t="shared" si="173"/>
        <v>2500</v>
      </c>
      <c r="K138" s="405">
        <f t="shared" si="173"/>
        <v>7500</v>
      </c>
      <c r="L138" s="403">
        <f t="shared" si="173"/>
        <v>5000</v>
      </c>
      <c r="M138" s="404">
        <f t="shared" si="173"/>
        <v>0</v>
      </c>
      <c r="N138" s="404">
        <f t="shared" si="173"/>
        <v>2500</v>
      </c>
      <c r="O138" s="405">
        <f t="shared" si="173"/>
        <v>7500</v>
      </c>
      <c r="P138" s="403">
        <f t="shared" si="173"/>
        <v>5000</v>
      </c>
      <c r="Q138" s="404">
        <f t="shared" si="173"/>
        <v>0</v>
      </c>
      <c r="R138" s="404">
        <f t="shared" si="173"/>
        <v>2500</v>
      </c>
      <c r="S138" s="405">
        <f t="shared" si="173"/>
        <v>7500</v>
      </c>
      <c r="T138" s="403">
        <f t="shared" si="173"/>
        <v>5000</v>
      </c>
      <c r="U138" s="404">
        <f t="shared" si="173"/>
        <v>0</v>
      </c>
      <c r="V138" s="404">
        <f t="shared" si="173"/>
        <v>2500</v>
      </c>
      <c r="W138" s="405">
        <f t="shared" si="173"/>
        <v>7500</v>
      </c>
      <c r="X138" s="403">
        <f t="shared" si="173"/>
        <v>5000</v>
      </c>
      <c r="Y138" s="404">
        <f t="shared" si="173"/>
        <v>0</v>
      </c>
      <c r="Z138" s="404">
        <f t="shared" si="173"/>
        <v>2500</v>
      </c>
      <c r="AA138" s="405">
        <f t="shared" si="173"/>
        <v>7500</v>
      </c>
      <c r="AB138" s="403">
        <f t="shared" si="173"/>
        <v>5000</v>
      </c>
      <c r="AC138" s="404">
        <f t="shared" si="173"/>
        <v>0</v>
      </c>
      <c r="AD138" s="404">
        <f t="shared" si="173"/>
        <v>2500</v>
      </c>
      <c r="AE138" s="405">
        <f t="shared" si="173"/>
        <v>7500</v>
      </c>
      <c r="AF138" s="403">
        <f t="shared" si="173"/>
        <v>5000</v>
      </c>
      <c r="AG138" s="404">
        <f t="shared" si="173"/>
        <v>0</v>
      </c>
      <c r="AH138" s="404">
        <f t="shared" si="173"/>
        <v>2500</v>
      </c>
      <c r="AI138" s="405">
        <f t="shared" si="173"/>
        <v>7500</v>
      </c>
      <c r="AJ138" s="403">
        <f t="shared" si="173"/>
        <v>5000</v>
      </c>
      <c r="AK138" s="404">
        <f t="shared" si="173"/>
        <v>0</v>
      </c>
      <c r="AL138" s="404">
        <f t="shared" si="173"/>
        <v>2500</v>
      </c>
      <c r="AM138" s="405">
        <f t="shared" si="173"/>
        <v>7500</v>
      </c>
      <c r="AN138" s="403">
        <f t="shared" si="173"/>
        <v>5000</v>
      </c>
      <c r="AO138" s="404">
        <f t="shared" si="173"/>
        <v>0</v>
      </c>
      <c r="AP138" s="404">
        <f t="shared" si="173"/>
        <v>2500</v>
      </c>
      <c r="AQ138" s="405">
        <f t="shared" si="173"/>
        <v>7500</v>
      </c>
      <c r="AR138" s="235">
        <f t="shared" si="173"/>
        <v>45000</v>
      </c>
      <c r="AS138" s="235"/>
      <c r="AT138" s="235">
        <f>AT137-AT131</f>
        <v>25000</v>
      </c>
      <c r="AU138" s="235">
        <f>AU137-AU131</f>
        <v>70000</v>
      </c>
    </row>
    <row r="139" spans="2:47" ht="12" customHeight="1">
      <c r="B139" s="226" t="str">
        <f>'Operating Cost Element'!A73</f>
        <v>New Alternative 11</v>
      </c>
      <c r="C139" s="252"/>
      <c r="D139" s="406"/>
      <c r="E139" s="396"/>
      <c r="F139" s="396"/>
      <c r="G139" s="204"/>
      <c r="H139" s="406"/>
      <c r="I139" s="396"/>
      <c r="J139" s="396"/>
      <c r="K139" s="204"/>
      <c r="L139" s="406"/>
      <c r="M139" s="396"/>
      <c r="N139" s="396"/>
      <c r="O139" s="204"/>
      <c r="P139" s="406"/>
      <c r="Q139" s="396"/>
      <c r="R139" s="396"/>
      <c r="S139" s="204"/>
      <c r="T139" s="406"/>
      <c r="U139" s="396"/>
      <c r="V139" s="396"/>
      <c r="W139" s="204"/>
      <c r="X139" s="406"/>
      <c r="Y139" s="396"/>
      <c r="Z139" s="396"/>
      <c r="AA139" s="198">
        <f aca="true" t="shared" si="174" ref="AA139:AA144">X139+Y139+Z139</f>
        <v>0</v>
      </c>
      <c r="AB139" s="406"/>
      <c r="AC139" s="396"/>
      <c r="AD139" s="396"/>
      <c r="AE139" s="204"/>
      <c r="AF139" s="406"/>
      <c r="AG139" s="396"/>
      <c r="AH139" s="396"/>
      <c r="AI139" s="204"/>
      <c r="AJ139" s="406"/>
      <c r="AK139" s="396"/>
      <c r="AL139" s="396"/>
      <c r="AM139" s="204"/>
      <c r="AN139" s="406"/>
      <c r="AO139" s="396"/>
      <c r="AP139" s="396"/>
      <c r="AQ139" s="204"/>
      <c r="AR139" s="201"/>
      <c r="AS139" s="201"/>
      <c r="AT139" s="202"/>
      <c r="AU139" s="205"/>
    </row>
    <row r="140" spans="2:47" ht="12" customHeight="1">
      <c r="B140" s="225" t="s">
        <v>3</v>
      </c>
      <c r="C140" s="252">
        <f>AU140/$AU$145</f>
        <v>0.2</v>
      </c>
      <c r="D140" s="395">
        <v>0</v>
      </c>
      <c r="E140" s="396"/>
      <c r="F140" s="396">
        <v>500</v>
      </c>
      <c r="G140" s="198">
        <f>D140+E140+F140</f>
        <v>500</v>
      </c>
      <c r="H140" s="395">
        <v>1000</v>
      </c>
      <c r="I140" s="396"/>
      <c r="J140" s="396">
        <v>500</v>
      </c>
      <c r="K140" s="198">
        <f>H140+I140+J140</f>
        <v>1500</v>
      </c>
      <c r="L140" s="395">
        <v>1000</v>
      </c>
      <c r="M140" s="396"/>
      <c r="N140" s="396">
        <v>500</v>
      </c>
      <c r="O140" s="198">
        <f>L140+M140+N140</f>
        <v>1500</v>
      </c>
      <c r="P140" s="395">
        <v>1000</v>
      </c>
      <c r="Q140" s="396"/>
      <c r="R140" s="396">
        <v>500</v>
      </c>
      <c r="S140" s="198">
        <f>P140+Q140+R140</f>
        <v>1500</v>
      </c>
      <c r="T140" s="395">
        <v>1000</v>
      </c>
      <c r="U140" s="396"/>
      <c r="V140" s="396">
        <v>500</v>
      </c>
      <c r="W140" s="198">
        <f>T140+U140+V140</f>
        <v>1500</v>
      </c>
      <c r="X140" s="395">
        <v>1000</v>
      </c>
      <c r="Y140" s="396"/>
      <c r="Z140" s="396">
        <v>500</v>
      </c>
      <c r="AA140" s="198">
        <f t="shared" si="174"/>
        <v>1500</v>
      </c>
      <c r="AB140" s="395">
        <v>1000</v>
      </c>
      <c r="AC140" s="396">
        <v>0</v>
      </c>
      <c r="AD140" s="396">
        <v>500</v>
      </c>
      <c r="AE140" s="198">
        <f>AB140+AC140+AD140</f>
        <v>1500</v>
      </c>
      <c r="AF140" s="395">
        <v>1000</v>
      </c>
      <c r="AG140" s="396">
        <v>0</v>
      </c>
      <c r="AH140" s="396">
        <v>500</v>
      </c>
      <c r="AI140" s="198">
        <f>AF140+AG140+AH140</f>
        <v>1500</v>
      </c>
      <c r="AJ140" s="395">
        <v>1000</v>
      </c>
      <c r="AK140" s="396">
        <v>0</v>
      </c>
      <c r="AL140" s="396">
        <v>500</v>
      </c>
      <c r="AM140" s="198">
        <f>AJ140+AK140+AL140</f>
        <v>1500</v>
      </c>
      <c r="AN140" s="395">
        <v>1000</v>
      </c>
      <c r="AO140" s="396"/>
      <c r="AP140" s="396">
        <v>500</v>
      </c>
      <c r="AQ140" s="198">
        <f>AN140+AO140+AP140</f>
        <v>1500</v>
      </c>
      <c r="AR140" s="201">
        <f>D140+H140+L140+P140+T140+X140+AB140+AF140+AJ140+AN140</f>
        <v>9000</v>
      </c>
      <c r="AS140" s="199"/>
      <c r="AT140" s="201">
        <f>F140+J140+N140+R140+V140+Z140+AD140+AH140+AL140+AP140</f>
        <v>5000</v>
      </c>
      <c r="AU140" s="203">
        <f>AR140+AS140+AT140</f>
        <v>14000</v>
      </c>
    </row>
    <row r="141" spans="2:47" ht="12" customHeight="1">
      <c r="B141" s="225" t="s">
        <v>5</v>
      </c>
      <c r="C141" s="252">
        <f>AU141/$AU$145</f>
        <v>0.2</v>
      </c>
      <c r="D141" s="395">
        <v>0</v>
      </c>
      <c r="E141" s="396"/>
      <c r="F141" s="396">
        <v>500</v>
      </c>
      <c r="G141" s="198">
        <f>D141+E141+F141</f>
        <v>500</v>
      </c>
      <c r="H141" s="395">
        <v>1000</v>
      </c>
      <c r="I141" s="396"/>
      <c r="J141" s="396">
        <v>500</v>
      </c>
      <c r="K141" s="198">
        <f>H141+I141+J141</f>
        <v>1500</v>
      </c>
      <c r="L141" s="395">
        <v>1000</v>
      </c>
      <c r="M141" s="396"/>
      <c r="N141" s="396">
        <v>500</v>
      </c>
      <c r="O141" s="198">
        <f>L141+M141+N141</f>
        <v>1500</v>
      </c>
      <c r="P141" s="395">
        <v>1000</v>
      </c>
      <c r="Q141" s="396"/>
      <c r="R141" s="396">
        <v>500</v>
      </c>
      <c r="S141" s="198">
        <f>P141+Q141+R141</f>
        <v>1500</v>
      </c>
      <c r="T141" s="395">
        <v>1000</v>
      </c>
      <c r="U141" s="396"/>
      <c r="V141" s="396">
        <v>500</v>
      </c>
      <c r="W141" s="198">
        <f>T141+U141+V141</f>
        <v>1500</v>
      </c>
      <c r="X141" s="395">
        <v>1000</v>
      </c>
      <c r="Y141" s="396"/>
      <c r="Z141" s="396">
        <v>500</v>
      </c>
      <c r="AA141" s="198">
        <f t="shared" si="174"/>
        <v>1500</v>
      </c>
      <c r="AB141" s="395">
        <v>1000</v>
      </c>
      <c r="AC141" s="396">
        <v>0</v>
      </c>
      <c r="AD141" s="396">
        <v>500</v>
      </c>
      <c r="AE141" s="198">
        <f>AB141+AC141+AD141</f>
        <v>1500</v>
      </c>
      <c r="AF141" s="395">
        <v>1000</v>
      </c>
      <c r="AG141" s="396">
        <v>0</v>
      </c>
      <c r="AH141" s="396">
        <v>500</v>
      </c>
      <c r="AI141" s="198">
        <f>AF141+AG141+AH141</f>
        <v>1500</v>
      </c>
      <c r="AJ141" s="395">
        <v>1000</v>
      </c>
      <c r="AK141" s="396">
        <v>0</v>
      </c>
      <c r="AL141" s="396">
        <v>500</v>
      </c>
      <c r="AM141" s="198">
        <f>AJ141+AK141+AL141</f>
        <v>1500</v>
      </c>
      <c r="AN141" s="395">
        <v>1000</v>
      </c>
      <c r="AO141" s="396"/>
      <c r="AP141" s="396">
        <v>500</v>
      </c>
      <c r="AQ141" s="198">
        <f>AN141+AO141+AP141</f>
        <v>1500</v>
      </c>
      <c r="AR141" s="201">
        <f>D141+H141+L141+P141+T141+X141+AB141+AF141+AJ141+AN141</f>
        <v>9000</v>
      </c>
      <c r="AS141" s="199"/>
      <c r="AT141" s="201">
        <f>F141+J141+N141+R141+V141+Z141+AD141+AH141+AL141+AP141</f>
        <v>5000</v>
      </c>
      <c r="AU141" s="203">
        <f>AR141+AS141+AT141</f>
        <v>14000</v>
      </c>
    </row>
    <row r="142" spans="2:47" ht="12" customHeight="1">
      <c r="B142" s="225" t="s">
        <v>17</v>
      </c>
      <c r="C142" s="252">
        <f>AU142/$AU$145</f>
        <v>0.2</v>
      </c>
      <c r="D142" s="395">
        <v>0</v>
      </c>
      <c r="E142" s="396"/>
      <c r="F142" s="396">
        <v>500</v>
      </c>
      <c r="G142" s="198">
        <f>D142+E142+F142</f>
        <v>500</v>
      </c>
      <c r="H142" s="395">
        <v>1000</v>
      </c>
      <c r="I142" s="396"/>
      <c r="J142" s="396">
        <v>500</v>
      </c>
      <c r="K142" s="198">
        <f>H142+I142+J142</f>
        <v>1500</v>
      </c>
      <c r="L142" s="395">
        <v>1000</v>
      </c>
      <c r="M142" s="396"/>
      <c r="N142" s="396">
        <v>500</v>
      </c>
      <c r="O142" s="198">
        <f>L142+M142+N142</f>
        <v>1500</v>
      </c>
      <c r="P142" s="395">
        <v>1000</v>
      </c>
      <c r="Q142" s="396"/>
      <c r="R142" s="396">
        <v>500</v>
      </c>
      <c r="S142" s="198">
        <f>P142+Q142+R142</f>
        <v>1500</v>
      </c>
      <c r="T142" s="395">
        <v>1000</v>
      </c>
      <c r="U142" s="396"/>
      <c r="V142" s="396">
        <v>500</v>
      </c>
      <c r="W142" s="198">
        <f>T142+U142+V142</f>
        <v>1500</v>
      </c>
      <c r="X142" s="395">
        <v>1000</v>
      </c>
      <c r="Y142" s="396"/>
      <c r="Z142" s="396">
        <v>500</v>
      </c>
      <c r="AA142" s="198">
        <f t="shared" si="174"/>
        <v>1500</v>
      </c>
      <c r="AB142" s="395">
        <v>1000</v>
      </c>
      <c r="AC142" s="396">
        <v>0</v>
      </c>
      <c r="AD142" s="396">
        <v>500</v>
      </c>
      <c r="AE142" s="198">
        <f>AB142+AC142+AD142</f>
        <v>1500</v>
      </c>
      <c r="AF142" s="395">
        <v>1000</v>
      </c>
      <c r="AG142" s="396">
        <v>0</v>
      </c>
      <c r="AH142" s="396">
        <v>500</v>
      </c>
      <c r="AI142" s="198">
        <f>AF142+AG142+AH142</f>
        <v>1500</v>
      </c>
      <c r="AJ142" s="395">
        <v>1000</v>
      </c>
      <c r="AK142" s="396">
        <v>0</v>
      </c>
      <c r="AL142" s="396">
        <v>500</v>
      </c>
      <c r="AM142" s="198">
        <f>AJ142+AK142+AL142</f>
        <v>1500</v>
      </c>
      <c r="AN142" s="395">
        <v>1000</v>
      </c>
      <c r="AO142" s="396"/>
      <c r="AP142" s="396">
        <v>500</v>
      </c>
      <c r="AQ142" s="198">
        <f>AN142+AO142+AP142</f>
        <v>1500</v>
      </c>
      <c r="AR142" s="201">
        <f>D142+H142+L142+P142+T142+X142+AB142+AF142+AJ142+AN142</f>
        <v>9000</v>
      </c>
      <c r="AS142" s="199"/>
      <c r="AT142" s="201">
        <f>F142+J142+N142+R142+V142+Z142+AD142+AH142+AL142+AP142</f>
        <v>5000</v>
      </c>
      <c r="AU142" s="203">
        <f>AR142+AS142+AT142</f>
        <v>14000</v>
      </c>
    </row>
    <row r="143" spans="2:47" ht="12" customHeight="1">
      <c r="B143" s="225" t="s">
        <v>4</v>
      </c>
      <c r="C143" s="252">
        <f>AU143/$AU$145</f>
        <v>0.2</v>
      </c>
      <c r="D143" s="395">
        <v>0</v>
      </c>
      <c r="E143" s="396"/>
      <c r="F143" s="396">
        <v>500</v>
      </c>
      <c r="G143" s="198">
        <f>D143+E143+F143</f>
        <v>500</v>
      </c>
      <c r="H143" s="395">
        <v>1000</v>
      </c>
      <c r="I143" s="396"/>
      <c r="J143" s="396">
        <v>500</v>
      </c>
      <c r="K143" s="198">
        <f>H143+I143+J143</f>
        <v>1500</v>
      </c>
      <c r="L143" s="395">
        <v>1000</v>
      </c>
      <c r="M143" s="396"/>
      <c r="N143" s="396">
        <v>500</v>
      </c>
      <c r="O143" s="198">
        <f>L143+M143+N143</f>
        <v>1500</v>
      </c>
      <c r="P143" s="395">
        <v>1000</v>
      </c>
      <c r="Q143" s="396"/>
      <c r="R143" s="396">
        <v>500</v>
      </c>
      <c r="S143" s="198">
        <f>P143+Q143+R143</f>
        <v>1500</v>
      </c>
      <c r="T143" s="395">
        <v>1000</v>
      </c>
      <c r="U143" s="396"/>
      <c r="V143" s="396">
        <v>500</v>
      </c>
      <c r="W143" s="198">
        <f>T143+U143+V143</f>
        <v>1500</v>
      </c>
      <c r="X143" s="395">
        <v>1000</v>
      </c>
      <c r="Y143" s="396"/>
      <c r="Z143" s="396">
        <v>500</v>
      </c>
      <c r="AA143" s="198">
        <f t="shared" si="174"/>
        <v>1500</v>
      </c>
      <c r="AB143" s="395">
        <v>1000</v>
      </c>
      <c r="AC143" s="396">
        <v>0</v>
      </c>
      <c r="AD143" s="396">
        <v>500</v>
      </c>
      <c r="AE143" s="198">
        <f>AB143+AC143+AD143</f>
        <v>1500</v>
      </c>
      <c r="AF143" s="395">
        <v>1000</v>
      </c>
      <c r="AG143" s="396">
        <v>0</v>
      </c>
      <c r="AH143" s="396">
        <v>500</v>
      </c>
      <c r="AI143" s="198">
        <f>AF143+AG143+AH143</f>
        <v>1500</v>
      </c>
      <c r="AJ143" s="395">
        <v>1000</v>
      </c>
      <c r="AK143" s="396">
        <v>0</v>
      </c>
      <c r="AL143" s="396">
        <v>500</v>
      </c>
      <c r="AM143" s="198">
        <f>AJ143+AK143+AL143</f>
        <v>1500</v>
      </c>
      <c r="AN143" s="395">
        <v>1000</v>
      </c>
      <c r="AO143" s="396"/>
      <c r="AP143" s="396">
        <v>500</v>
      </c>
      <c r="AQ143" s="198">
        <f>AN143+AO143+AP143</f>
        <v>1500</v>
      </c>
      <c r="AR143" s="201">
        <f>D143+H143+L143+P143+T143+X143+AB143+AF143+AJ143+AN143</f>
        <v>9000</v>
      </c>
      <c r="AS143" s="199"/>
      <c r="AT143" s="201">
        <f>F143+J143+N143+R143+V143+Z143+AD143+AH143+AL143+AP143</f>
        <v>5000</v>
      </c>
      <c r="AU143" s="203">
        <f>AR143+AS143+AT143</f>
        <v>14000</v>
      </c>
    </row>
    <row r="144" spans="2:47" ht="12" customHeight="1">
      <c r="B144" s="225" t="s">
        <v>6</v>
      </c>
      <c r="C144" s="252">
        <f>AU144/$AU$145</f>
        <v>0.2</v>
      </c>
      <c r="D144" s="395">
        <v>0</v>
      </c>
      <c r="E144" s="396"/>
      <c r="F144" s="396">
        <v>500</v>
      </c>
      <c r="G144" s="198">
        <f>D144+E144+F144</f>
        <v>500</v>
      </c>
      <c r="H144" s="395">
        <v>1000</v>
      </c>
      <c r="I144" s="396"/>
      <c r="J144" s="396">
        <v>500</v>
      </c>
      <c r="K144" s="198">
        <f>H144+I144+J144</f>
        <v>1500</v>
      </c>
      <c r="L144" s="395">
        <v>1000</v>
      </c>
      <c r="M144" s="396"/>
      <c r="N144" s="396">
        <v>500</v>
      </c>
      <c r="O144" s="198">
        <f>L144+M144+N144</f>
        <v>1500</v>
      </c>
      <c r="P144" s="395">
        <v>1000</v>
      </c>
      <c r="Q144" s="396"/>
      <c r="R144" s="396">
        <v>500</v>
      </c>
      <c r="S144" s="198">
        <f>P144+Q144+R144</f>
        <v>1500</v>
      </c>
      <c r="T144" s="395">
        <v>1000</v>
      </c>
      <c r="U144" s="396"/>
      <c r="V144" s="396">
        <v>500</v>
      </c>
      <c r="W144" s="198">
        <f>T144+U144+V144</f>
        <v>1500</v>
      </c>
      <c r="X144" s="395">
        <v>1000</v>
      </c>
      <c r="Y144" s="396"/>
      <c r="Z144" s="396">
        <v>500</v>
      </c>
      <c r="AA144" s="198">
        <f t="shared" si="174"/>
        <v>1500</v>
      </c>
      <c r="AB144" s="395">
        <v>1000</v>
      </c>
      <c r="AC144" s="396">
        <v>0</v>
      </c>
      <c r="AD144" s="396">
        <v>500</v>
      </c>
      <c r="AE144" s="198">
        <f>AB144+AC144+AD144</f>
        <v>1500</v>
      </c>
      <c r="AF144" s="395">
        <v>1000</v>
      </c>
      <c r="AG144" s="396">
        <v>0</v>
      </c>
      <c r="AH144" s="396">
        <v>500</v>
      </c>
      <c r="AI144" s="198">
        <f>AF144+AG144+AH144</f>
        <v>1500</v>
      </c>
      <c r="AJ144" s="395">
        <v>1000</v>
      </c>
      <c r="AK144" s="396">
        <v>0</v>
      </c>
      <c r="AL144" s="396">
        <v>500</v>
      </c>
      <c r="AM144" s="198">
        <f>AJ144+AK144+AL144</f>
        <v>1500</v>
      </c>
      <c r="AN144" s="395">
        <v>1000</v>
      </c>
      <c r="AO144" s="396"/>
      <c r="AP144" s="396">
        <v>500</v>
      </c>
      <c r="AQ144" s="198">
        <f>AN144+AO144+AP144</f>
        <v>1500</v>
      </c>
      <c r="AR144" s="201">
        <f>D144+H144+L144+P144+T144+X144+AB144+AF144+AJ144+AN144</f>
        <v>9000</v>
      </c>
      <c r="AS144" s="199"/>
      <c r="AT144" s="201">
        <f>F144+J144+N144+R144+V144+Z144+AD144+AH144+AL144+AP144</f>
        <v>5000</v>
      </c>
      <c r="AU144" s="203">
        <f>AR144+AS144+AT144</f>
        <v>14000</v>
      </c>
    </row>
    <row r="145" spans="2:47" ht="12" customHeight="1">
      <c r="B145" s="234" t="s">
        <v>79</v>
      </c>
      <c r="C145" s="253">
        <f>SUM(C140:C144)</f>
        <v>1</v>
      </c>
      <c r="D145" s="397">
        <f>SUM(D140:D144)</f>
        <v>0</v>
      </c>
      <c r="E145" s="398"/>
      <c r="F145" s="398">
        <f aca="true" t="shared" si="175" ref="F145:AB145">SUM(F140:F144)</f>
        <v>2500</v>
      </c>
      <c r="G145" s="251">
        <f t="shared" si="175"/>
        <v>2500</v>
      </c>
      <c r="H145" s="397">
        <f t="shared" si="175"/>
        <v>5000</v>
      </c>
      <c r="I145" s="398">
        <f t="shared" si="175"/>
        <v>0</v>
      </c>
      <c r="J145" s="398">
        <f t="shared" si="175"/>
        <v>2500</v>
      </c>
      <c r="K145" s="251">
        <f t="shared" si="175"/>
        <v>7500</v>
      </c>
      <c r="L145" s="397">
        <f t="shared" si="175"/>
        <v>5000</v>
      </c>
      <c r="M145" s="398">
        <f t="shared" si="175"/>
        <v>0</v>
      </c>
      <c r="N145" s="398">
        <f t="shared" si="175"/>
        <v>2500</v>
      </c>
      <c r="O145" s="251">
        <f t="shared" si="175"/>
        <v>7500</v>
      </c>
      <c r="P145" s="397">
        <f t="shared" si="175"/>
        <v>5000</v>
      </c>
      <c r="Q145" s="398">
        <f t="shared" si="175"/>
        <v>0</v>
      </c>
      <c r="R145" s="398">
        <f t="shared" si="175"/>
        <v>2500</v>
      </c>
      <c r="S145" s="251">
        <f t="shared" si="175"/>
        <v>7500</v>
      </c>
      <c r="T145" s="397">
        <f t="shared" si="175"/>
        <v>5000</v>
      </c>
      <c r="U145" s="398">
        <f t="shared" si="175"/>
        <v>0</v>
      </c>
      <c r="V145" s="398">
        <f t="shared" si="175"/>
        <v>2500</v>
      </c>
      <c r="W145" s="251">
        <f t="shared" si="175"/>
        <v>7500</v>
      </c>
      <c r="X145" s="397">
        <f t="shared" si="175"/>
        <v>5000</v>
      </c>
      <c r="Y145" s="398">
        <f t="shared" si="175"/>
        <v>0</v>
      </c>
      <c r="Z145" s="398">
        <f t="shared" si="175"/>
        <v>2500</v>
      </c>
      <c r="AA145" s="251">
        <f t="shared" si="175"/>
        <v>7500</v>
      </c>
      <c r="AB145" s="397">
        <f t="shared" si="175"/>
        <v>5000</v>
      </c>
      <c r="AC145" s="398">
        <f aca="true" t="shared" si="176" ref="AC145:AU145">SUM(AC140:AC144)</f>
        <v>0</v>
      </c>
      <c r="AD145" s="398">
        <f t="shared" si="176"/>
        <v>2500</v>
      </c>
      <c r="AE145" s="251">
        <f t="shared" si="176"/>
        <v>7500</v>
      </c>
      <c r="AF145" s="397">
        <f>SUM(AF140:AF144)</f>
        <v>5000</v>
      </c>
      <c r="AG145" s="398">
        <f t="shared" si="176"/>
        <v>0</v>
      </c>
      <c r="AH145" s="398">
        <f t="shared" si="176"/>
        <v>2500</v>
      </c>
      <c r="AI145" s="251">
        <f t="shared" si="176"/>
        <v>7500</v>
      </c>
      <c r="AJ145" s="397">
        <f>SUM(AJ140:AJ144)</f>
        <v>5000</v>
      </c>
      <c r="AK145" s="398">
        <f t="shared" si="176"/>
        <v>0</v>
      </c>
      <c r="AL145" s="398">
        <f t="shared" si="176"/>
        <v>2500</v>
      </c>
      <c r="AM145" s="251">
        <f t="shared" si="176"/>
        <v>7500</v>
      </c>
      <c r="AN145" s="397">
        <f>SUM(AN140:AN144)</f>
        <v>5000</v>
      </c>
      <c r="AO145" s="398">
        <f t="shared" si="176"/>
        <v>0</v>
      </c>
      <c r="AP145" s="398">
        <f t="shared" si="176"/>
        <v>2500</v>
      </c>
      <c r="AQ145" s="251">
        <f t="shared" si="176"/>
        <v>7500</v>
      </c>
      <c r="AR145" s="278">
        <f t="shared" si="176"/>
        <v>45000</v>
      </c>
      <c r="AS145" s="278"/>
      <c r="AT145" s="279">
        <f t="shared" si="176"/>
        <v>25000</v>
      </c>
      <c r="AU145" s="280">
        <f t="shared" si="176"/>
        <v>70000</v>
      </c>
    </row>
    <row r="146" spans="2:47" ht="12" customHeight="1">
      <c r="B146" s="234" t="s">
        <v>217</v>
      </c>
      <c r="C146" s="253"/>
      <c r="D146" s="403">
        <f>D145-D139</f>
        <v>0</v>
      </c>
      <c r="E146" s="404"/>
      <c r="F146" s="404">
        <f aca="true" t="shared" si="177" ref="F146:AR146">F145-F139</f>
        <v>2500</v>
      </c>
      <c r="G146" s="405">
        <f t="shared" si="177"/>
        <v>2500</v>
      </c>
      <c r="H146" s="403">
        <f t="shared" si="177"/>
        <v>5000</v>
      </c>
      <c r="I146" s="404">
        <f t="shared" si="177"/>
        <v>0</v>
      </c>
      <c r="J146" s="404">
        <f t="shared" si="177"/>
        <v>2500</v>
      </c>
      <c r="K146" s="405">
        <f t="shared" si="177"/>
        <v>7500</v>
      </c>
      <c r="L146" s="403">
        <f t="shared" si="177"/>
        <v>5000</v>
      </c>
      <c r="M146" s="404">
        <f t="shared" si="177"/>
        <v>0</v>
      </c>
      <c r="N146" s="404">
        <f t="shared" si="177"/>
        <v>2500</v>
      </c>
      <c r="O146" s="405">
        <f t="shared" si="177"/>
        <v>7500</v>
      </c>
      <c r="P146" s="403">
        <f t="shared" si="177"/>
        <v>5000</v>
      </c>
      <c r="Q146" s="404">
        <f t="shared" si="177"/>
        <v>0</v>
      </c>
      <c r="R146" s="404">
        <f t="shared" si="177"/>
        <v>2500</v>
      </c>
      <c r="S146" s="405">
        <f t="shared" si="177"/>
        <v>7500</v>
      </c>
      <c r="T146" s="403">
        <f t="shared" si="177"/>
        <v>5000</v>
      </c>
      <c r="U146" s="404">
        <f t="shared" si="177"/>
        <v>0</v>
      </c>
      <c r="V146" s="404">
        <f t="shared" si="177"/>
        <v>2500</v>
      </c>
      <c r="W146" s="405">
        <f t="shared" si="177"/>
        <v>7500</v>
      </c>
      <c r="X146" s="403">
        <f t="shared" si="177"/>
        <v>5000</v>
      </c>
      <c r="Y146" s="404">
        <f t="shared" si="177"/>
        <v>0</v>
      </c>
      <c r="Z146" s="404">
        <f t="shared" si="177"/>
        <v>2500</v>
      </c>
      <c r="AA146" s="405">
        <f t="shared" si="177"/>
        <v>7500</v>
      </c>
      <c r="AB146" s="403">
        <f t="shared" si="177"/>
        <v>5000</v>
      </c>
      <c r="AC146" s="404">
        <f t="shared" si="177"/>
        <v>0</v>
      </c>
      <c r="AD146" s="404">
        <f t="shared" si="177"/>
        <v>2500</v>
      </c>
      <c r="AE146" s="405">
        <f t="shared" si="177"/>
        <v>7500</v>
      </c>
      <c r="AF146" s="403">
        <f t="shared" si="177"/>
        <v>5000</v>
      </c>
      <c r="AG146" s="404">
        <f t="shared" si="177"/>
        <v>0</v>
      </c>
      <c r="AH146" s="404">
        <f t="shared" si="177"/>
        <v>2500</v>
      </c>
      <c r="AI146" s="405">
        <f t="shared" si="177"/>
        <v>7500</v>
      </c>
      <c r="AJ146" s="403">
        <f t="shared" si="177"/>
        <v>5000</v>
      </c>
      <c r="AK146" s="404">
        <f t="shared" si="177"/>
        <v>0</v>
      </c>
      <c r="AL146" s="404">
        <f t="shared" si="177"/>
        <v>2500</v>
      </c>
      <c r="AM146" s="405">
        <f t="shared" si="177"/>
        <v>7500</v>
      </c>
      <c r="AN146" s="403">
        <f t="shared" si="177"/>
        <v>5000</v>
      </c>
      <c r="AO146" s="404">
        <f t="shared" si="177"/>
        <v>0</v>
      </c>
      <c r="AP146" s="404">
        <f t="shared" si="177"/>
        <v>2500</v>
      </c>
      <c r="AQ146" s="405">
        <f t="shared" si="177"/>
        <v>7500</v>
      </c>
      <c r="AR146" s="235">
        <f t="shared" si="177"/>
        <v>45000</v>
      </c>
      <c r="AS146" s="235"/>
      <c r="AT146" s="235">
        <f>AT145-AT139</f>
        <v>25000</v>
      </c>
      <c r="AU146" s="235">
        <f>AU145-AU139</f>
        <v>70000</v>
      </c>
    </row>
    <row r="147" spans="2:47" ht="12" customHeight="1">
      <c r="B147" s="226" t="str">
        <f>'Operating Cost Element'!A74</f>
        <v>New Alternative 12</v>
      </c>
      <c r="C147" s="252"/>
      <c r="D147" s="395"/>
      <c r="E147" s="396"/>
      <c r="F147" s="396"/>
      <c r="G147" s="204"/>
      <c r="H147" s="395"/>
      <c r="I147" s="396"/>
      <c r="J147" s="396"/>
      <c r="K147" s="204"/>
      <c r="L147" s="395"/>
      <c r="M147" s="396"/>
      <c r="N147" s="396"/>
      <c r="O147" s="204"/>
      <c r="P147" s="395"/>
      <c r="Q147" s="396"/>
      <c r="R147" s="396"/>
      <c r="S147" s="204"/>
      <c r="T147" s="395"/>
      <c r="U147" s="396"/>
      <c r="V147" s="396"/>
      <c r="W147" s="204"/>
      <c r="X147" s="395"/>
      <c r="Y147" s="396"/>
      <c r="Z147" s="396"/>
      <c r="AA147" s="204"/>
      <c r="AB147" s="395"/>
      <c r="AC147" s="396"/>
      <c r="AD147" s="396"/>
      <c r="AE147" s="204"/>
      <c r="AF147" s="395"/>
      <c r="AG147" s="396"/>
      <c r="AH147" s="396"/>
      <c r="AI147" s="204"/>
      <c r="AJ147" s="395"/>
      <c r="AK147" s="396"/>
      <c r="AL147" s="396"/>
      <c r="AM147" s="204"/>
      <c r="AN147" s="395"/>
      <c r="AO147" s="396"/>
      <c r="AP147" s="396"/>
      <c r="AQ147" s="204"/>
      <c r="AR147" s="201"/>
      <c r="AS147" s="201"/>
      <c r="AT147" s="202"/>
      <c r="AU147" s="205"/>
    </row>
    <row r="148" spans="2:47" ht="12" customHeight="1">
      <c r="B148" s="225" t="s">
        <v>3</v>
      </c>
      <c r="C148" s="252"/>
      <c r="D148" s="395">
        <v>0</v>
      </c>
      <c r="E148" s="396"/>
      <c r="F148" s="396">
        <v>500</v>
      </c>
      <c r="G148" s="198">
        <f>D148+E148+F148</f>
        <v>500</v>
      </c>
      <c r="H148" s="395">
        <v>1000</v>
      </c>
      <c r="I148" s="396"/>
      <c r="J148" s="396">
        <v>500</v>
      </c>
      <c r="K148" s="198">
        <f>H148+I148+J148</f>
        <v>1500</v>
      </c>
      <c r="L148" s="395">
        <v>1000</v>
      </c>
      <c r="M148" s="396"/>
      <c r="N148" s="396">
        <v>500</v>
      </c>
      <c r="O148" s="198">
        <f>L148+M148+N148</f>
        <v>1500</v>
      </c>
      <c r="P148" s="395">
        <v>1000</v>
      </c>
      <c r="Q148" s="396"/>
      <c r="R148" s="396">
        <v>500</v>
      </c>
      <c r="S148" s="198">
        <f>P148+Q148+R148</f>
        <v>1500</v>
      </c>
      <c r="T148" s="395">
        <v>1000</v>
      </c>
      <c r="U148" s="396"/>
      <c r="V148" s="396">
        <v>500</v>
      </c>
      <c r="W148" s="198">
        <f>T148+U148+V148</f>
        <v>1500</v>
      </c>
      <c r="X148" s="395">
        <v>1000</v>
      </c>
      <c r="Y148" s="396"/>
      <c r="Z148" s="396">
        <v>500</v>
      </c>
      <c r="AA148" s="198">
        <f>X148+Y148+Z148</f>
        <v>1500</v>
      </c>
      <c r="AB148" s="395">
        <v>1000</v>
      </c>
      <c r="AC148" s="396">
        <v>0</v>
      </c>
      <c r="AD148" s="396">
        <v>500</v>
      </c>
      <c r="AE148" s="198">
        <f>AB148+AC148+AD148</f>
        <v>1500</v>
      </c>
      <c r="AF148" s="395">
        <v>1000</v>
      </c>
      <c r="AG148" s="396">
        <v>0</v>
      </c>
      <c r="AH148" s="396">
        <v>500</v>
      </c>
      <c r="AI148" s="198">
        <f>AF148+AG148+AH148</f>
        <v>1500</v>
      </c>
      <c r="AJ148" s="395">
        <v>1000</v>
      </c>
      <c r="AK148" s="396">
        <v>0</v>
      </c>
      <c r="AL148" s="396">
        <v>500</v>
      </c>
      <c r="AM148" s="198">
        <f>AJ148+AK148+AL148</f>
        <v>1500</v>
      </c>
      <c r="AN148" s="395">
        <v>1000</v>
      </c>
      <c r="AO148" s="396"/>
      <c r="AP148" s="396">
        <v>500</v>
      </c>
      <c r="AQ148" s="198">
        <f>AN148+AO148+AP148</f>
        <v>1500</v>
      </c>
      <c r="AR148" s="201">
        <f>D148+H148+L148+P148+T148+X148+AB148+AF148+AJ148+AN148</f>
        <v>9000</v>
      </c>
      <c r="AS148" s="199"/>
      <c r="AT148" s="201">
        <f>F148+J148+N148+R148+V148+Z148+AD148+AH148+AL148+AP148</f>
        <v>5000</v>
      </c>
      <c r="AU148" s="203">
        <f>AR148+AS148+AT148</f>
        <v>14000</v>
      </c>
    </row>
    <row r="149" spans="2:47" ht="12" customHeight="1">
      <c r="B149" s="225" t="s">
        <v>5</v>
      </c>
      <c r="C149" s="252"/>
      <c r="D149" s="395">
        <v>0</v>
      </c>
      <c r="E149" s="396"/>
      <c r="F149" s="396">
        <v>500</v>
      </c>
      <c r="G149" s="198">
        <f>D149+E149+F149</f>
        <v>500</v>
      </c>
      <c r="H149" s="395">
        <v>1000</v>
      </c>
      <c r="I149" s="396"/>
      <c r="J149" s="396">
        <v>500</v>
      </c>
      <c r="K149" s="198">
        <f>H149+I149+J149</f>
        <v>1500</v>
      </c>
      <c r="L149" s="395">
        <v>1000</v>
      </c>
      <c r="M149" s="396"/>
      <c r="N149" s="396">
        <v>500</v>
      </c>
      <c r="O149" s="198">
        <f>L149+M149+N149</f>
        <v>1500</v>
      </c>
      <c r="P149" s="395">
        <v>1000</v>
      </c>
      <c r="Q149" s="396"/>
      <c r="R149" s="396">
        <v>500</v>
      </c>
      <c r="S149" s="198">
        <f>P149+Q149+R149</f>
        <v>1500</v>
      </c>
      <c r="T149" s="395">
        <v>1000</v>
      </c>
      <c r="U149" s="396"/>
      <c r="V149" s="396">
        <v>500</v>
      </c>
      <c r="W149" s="198">
        <f>T149+U149+V149</f>
        <v>1500</v>
      </c>
      <c r="X149" s="395">
        <v>1000</v>
      </c>
      <c r="Y149" s="396"/>
      <c r="Z149" s="396">
        <v>500</v>
      </c>
      <c r="AA149" s="198">
        <f>X149+Y149+Z149</f>
        <v>1500</v>
      </c>
      <c r="AB149" s="395">
        <v>1000</v>
      </c>
      <c r="AC149" s="396">
        <v>0</v>
      </c>
      <c r="AD149" s="396">
        <v>500</v>
      </c>
      <c r="AE149" s="198">
        <f>AB149+AC149+AD149</f>
        <v>1500</v>
      </c>
      <c r="AF149" s="395">
        <v>1000</v>
      </c>
      <c r="AG149" s="396">
        <v>0</v>
      </c>
      <c r="AH149" s="396">
        <v>500</v>
      </c>
      <c r="AI149" s="198">
        <f>AF149+AG149+AH149</f>
        <v>1500</v>
      </c>
      <c r="AJ149" s="395">
        <v>1000</v>
      </c>
      <c r="AK149" s="396">
        <v>0</v>
      </c>
      <c r="AL149" s="396">
        <v>500</v>
      </c>
      <c r="AM149" s="198">
        <f>AJ149+AK149+AL149</f>
        <v>1500</v>
      </c>
      <c r="AN149" s="395">
        <v>1000</v>
      </c>
      <c r="AO149" s="396"/>
      <c r="AP149" s="396">
        <v>500</v>
      </c>
      <c r="AQ149" s="198">
        <f>AN149+AO149+AP149</f>
        <v>1500</v>
      </c>
      <c r="AR149" s="201">
        <f>D149+H149+L149+P149+T149+X149+AB149+AF149+AJ149+AN149</f>
        <v>9000</v>
      </c>
      <c r="AS149" s="199"/>
      <c r="AT149" s="201">
        <f>F149+J149+N149+R149+V149+Z149+AD149+AH149+AL149+AP149</f>
        <v>5000</v>
      </c>
      <c r="AU149" s="203">
        <f>AR149+AS149+AT149</f>
        <v>14000</v>
      </c>
    </row>
    <row r="150" spans="2:47" ht="12" customHeight="1">
      <c r="B150" s="225" t="s">
        <v>17</v>
      </c>
      <c r="C150" s="252"/>
      <c r="D150" s="395">
        <v>0</v>
      </c>
      <c r="E150" s="396"/>
      <c r="F150" s="396">
        <v>500</v>
      </c>
      <c r="G150" s="198">
        <f>D150+E150+F150</f>
        <v>500</v>
      </c>
      <c r="H150" s="395">
        <v>1000</v>
      </c>
      <c r="I150" s="396"/>
      <c r="J150" s="396">
        <v>500</v>
      </c>
      <c r="K150" s="198">
        <f>H150+I150+J150</f>
        <v>1500</v>
      </c>
      <c r="L150" s="395">
        <v>1000</v>
      </c>
      <c r="M150" s="396"/>
      <c r="N150" s="396">
        <v>500</v>
      </c>
      <c r="O150" s="198">
        <f>L150+M150+N150</f>
        <v>1500</v>
      </c>
      <c r="P150" s="395">
        <v>1000</v>
      </c>
      <c r="Q150" s="396"/>
      <c r="R150" s="396">
        <v>500</v>
      </c>
      <c r="S150" s="198">
        <f>P150+Q150+R150</f>
        <v>1500</v>
      </c>
      <c r="T150" s="395">
        <v>1000</v>
      </c>
      <c r="U150" s="396"/>
      <c r="V150" s="396">
        <v>500</v>
      </c>
      <c r="W150" s="198">
        <f>T150+U150+V150</f>
        <v>1500</v>
      </c>
      <c r="X150" s="395">
        <v>1000</v>
      </c>
      <c r="Y150" s="396"/>
      <c r="Z150" s="396">
        <v>500</v>
      </c>
      <c r="AA150" s="198">
        <f>X150+Y150+Z150</f>
        <v>1500</v>
      </c>
      <c r="AB150" s="395">
        <v>1000</v>
      </c>
      <c r="AC150" s="396">
        <v>0</v>
      </c>
      <c r="AD150" s="396">
        <v>500</v>
      </c>
      <c r="AE150" s="198">
        <f>AB150+AC150+AD150</f>
        <v>1500</v>
      </c>
      <c r="AF150" s="395">
        <v>1000</v>
      </c>
      <c r="AG150" s="396">
        <v>0</v>
      </c>
      <c r="AH150" s="396">
        <v>500</v>
      </c>
      <c r="AI150" s="198">
        <f>AF150+AG150+AH150</f>
        <v>1500</v>
      </c>
      <c r="AJ150" s="395">
        <v>1000</v>
      </c>
      <c r="AK150" s="396">
        <v>0</v>
      </c>
      <c r="AL150" s="396">
        <v>500</v>
      </c>
      <c r="AM150" s="198">
        <f>AJ150+AK150+AL150</f>
        <v>1500</v>
      </c>
      <c r="AN150" s="395">
        <v>1000</v>
      </c>
      <c r="AO150" s="396"/>
      <c r="AP150" s="396">
        <v>500</v>
      </c>
      <c r="AQ150" s="198">
        <f>AN150+AO150+AP150</f>
        <v>1500</v>
      </c>
      <c r="AR150" s="201">
        <f>D150+H150+L150+P150+T150+X150+AB150+AF150+AJ150+AN150</f>
        <v>9000</v>
      </c>
      <c r="AS150" s="199"/>
      <c r="AT150" s="201">
        <f>F150+J150+N150+R150+V150+Z150+AD150+AH150+AL150+AP150</f>
        <v>5000</v>
      </c>
      <c r="AU150" s="203">
        <f>AR150+AS150+AT150</f>
        <v>14000</v>
      </c>
    </row>
    <row r="151" spans="2:47" ht="12" customHeight="1">
      <c r="B151" s="225" t="s">
        <v>4</v>
      </c>
      <c r="C151" s="252"/>
      <c r="D151" s="395">
        <v>0</v>
      </c>
      <c r="E151" s="396"/>
      <c r="F151" s="396">
        <v>500</v>
      </c>
      <c r="G151" s="198">
        <f>D151+E151+F151</f>
        <v>500</v>
      </c>
      <c r="H151" s="395">
        <v>1000</v>
      </c>
      <c r="I151" s="396"/>
      <c r="J151" s="396">
        <v>500</v>
      </c>
      <c r="K151" s="198">
        <f>H151+I151+J151</f>
        <v>1500</v>
      </c>
      <c r="L151" s="395">
        <v>1000</v>
      </c>
      <c r="M151" s="396"/>
      <c r="N151" s="396">
        <v>500</v>
      </c>
      <c r="O151" s="198">
        <f>L151+M151+N151</f>
        <v>1500</v>
      </c>
      <c r="P151" s="395">
        <v>1000</v>
      </c>
      <c r="Q151" s="396"/>
      <c r="R151" s="396">
        <v>500</v>
      </c>
      <c r="S151" s="198">
        <f>P151+Q151+R151</f>
        <v>1500</v>
      </c>
      <c r="T151" s="395">
        <v>1000</v>
      </c>
      <c r="U151" s="396"/>
      <c r="V151" s="396">
        <v>500</v>
      </c>
      <c r="W151" s="198">
        <f>T151+U151+V151</f>
        <v>1500</v>
      </c>
      <c r="X151" s="395">
        <v>1000</v>
      </c>
      <c r="Y151" s="396"/>
      <c r="Z151" s="396">
        <v>500</v>
      </c>
      <c r="AA151" s="198">
        <f>X151+Y151+Z151</f>
        <v>1500</v>
      </c>
      <c r="AB151" s="395">
        <v>1000</v>
      </c>
      <c r="AC151" s="396">
        <v>0</v>
      </c>
      <c r="AD151" s="396">
        <v>500</v>
      </c>
      <c r="AE151" s="198">
        <f>AB151+AC151+AD151</f>
        <v>1500</v>
      </c>
      <c r="AF151" s="395">
        <v>1000</v>
      </c>
      <c r="AG151" s="396">
        <v>0</v>
      </c>
      <c r="AH151" s="396">
        <v>500</v>
      </c>
      <c r="AI151" s="198">
        <f>AF151+AG151+AH151</f>
        <v>1500</v>
      </c>
      <c r="AJ151" s="395">
        <v>1000</v>
      </c>
      <c r="AK151" s="396">
        <v>0</v>
      </c>
      <c r="AL151" s="396">
        <v>500</v>
      </c>
      <c r="AM151" s="198">
        <f>AJ151+AK151+AL151</f>
        <v>1500</v>
      </c>
      <c r="AN151" s="395">
        <v>1000</v>
      </c>
      <c r="AO151" s="396"/>
      <c r="AP151" s="396">
        <v>500</v>
      </c>
      <c r="AQ151" s="198">
        <f>AN151+AO151+AP151</f>
        <v>1500</v>
      </c>
      <c r="AR151" s="201">
        <f>D151+H151+L151+P151+T151+X151+AB151+AF151+AJ151+AN151</f>
        <v>9000</v>
      </c>
      <c r="AS151" s="199"/>
      <c r="AT151" s="201">
        <f>F151+J151+N151+R151+V151+Z151+AD151+AH151+AL151+AP151</f>
        <v>5000</v>
      </c>
      <c r="AU151" s="203">
        <f>AR151+AS151+AT151</f>
        <v>14000</v>
      </c>
    </row>
    <row r="152" spans="2:47" ht="12" customHeight="1">
      <c r="B152" s="225" t="s">
        <v>6</v>
      </c>
      <c r="C152" s="252"/>
      <c r="D152" s="395">
        <v>0</v>
      </c>
      <c r="E152" s="396"/>
      <c r="F152" s="396">
        <v>500</v>
      </c>
      <c r="G152" s="198">
        <f>D152+E152+F152</f>
        <v>500</v>
      </c>
      <c r="H152" s="395">
        <v>1000</v>
      </c>
      <c r="I152" s="396"/>
      <c r="J152" s="396">
        <v>500</v>
      </c>
      <c r="K152" s="198">
        <f>H152+I152+J152</f>
        <v>1500</v>
      </c>
      <c r="L152" s="395">
        <v>1000</v>
      </c>
      <c r="M152" s="396"/>
      <c r="N152" s="396">
        <v>500</v>
      </c>
      <c r="O152" s="198">
        <f>L152+M152+N152</f>
        <v>1500</v>
      </c>
      <c r="P152" s="395">
        <v>1000</v>
      </c>
      <c r="Q152" s="396"/>
      <c r="R152" s="396">
        <v>500</v>
      </c>
      <c r="S152" s="198">
        <f>P152+Q152+R152</f>
        <v>1500</v>
      </c>
      <c r="T152" s="395">
        <v>1000</v>
      </c>
      <c r="U152" s="396"/>
      <c r="V152" s="396">
        <v>500</v>
      </c>
      <c r="W152" s="198">
        <f>T152+U152+V152</f>
        <v>1500</v>
      </c>
      <c r="X152" s="395">
        <v>1000</v>
      </c>
      <c r="Y152" s="396"/>
      <c r="Z152" s="396">
        <v>500</v>
      </c>
      <c r="AA152" s="198">
        <f>X152+Y152+Z152</f>
        <v>1500</v>
      </c>
      <c r="AB152" s="395">
        <v>1000</v>
      </c>
      <c r="AC152" s="396">
        <v>0</v>
      </c>
      <c r="AD152" s="396">
        <v>500</v>
      </c>
      <c r="AE152" s="198">
        <f>AB152+AC152+AD152</f>
        <v>1500</v>
      </c>
      <c r="AF152" s="395">
        <v>1000</v>
      </c>
      <c r="AG152" s="396">
        <v>0</v>
      </c>
      <c r="AH152" s="396">
        <v>500</v>
      </c>
      <c r="AI152" s="198">
        <f>AF152+AG152+AH152</f>
        <v>1500</v>
      </c>
      <c r="AJ152" s="395">
        <v>1000</v>
      </c>
      <c r="AK152" s="396">
        <v>0</v>
      </c>
      <c r="AL152" s="396">
        <v>500</v>
      </c>
      <c r="AM152" s="198">
        <f>AJ152+AK152+AL152</f>
        <v>1500</v>
      </c>
      <c r="AN152" s="395">
        <v>1000</v>
      </c>
      <c r="AO152" s="396"/>
      <c r="AP152" s="396">
        <v>500</v>
      </c>
      <c r="AQ152" s="198">
        <f>AN152+AO152+AP152</f>
        <v>1500</v>
      </c>
      <c r="AR152" s="201">
        <f>D152+H152+L152+P152+T152+X152+AB152+AF152+AJ152+AN152</f>
        <v>9000</v>
      </c>
      <c r="AS152" s="199"/>
      <c r="AT152" s="201">
        <f>F152+J152+N152+R152+V152+Z152+AD152+AH152+AL152+AP152</f>
        <v>5000</v>
      </c>
      <c r="AU152" s="203">
        <f>AR152+AS152+AT152</f>
        <v>14000</v>
      </c>
    </row>
    <row r="153" spans="2:47" ht="12" customHeight="1">
      <c r="B153" s="234" t="s">
        <v>79</v>
      </c>
      <c r="C153" s="253">
        <f>SUM(C148:C152)</f>
        <v>0</v>
      </c>
      <c r="D153" s="397">
        <f>SUM(D148:D152)</f>
        <v>0</v>
      </c>
      <c r="E153" s="398"/>
      <c r="F153" s="398">
        <f aca="true" t="shared" si="178" ref="F153:AA153">SUM(F148:F152)</f>
        <v>2500</v>
      </c>
      <c r="G153" s="251">
        <f t="shared" si="178"/>
        <v>2500</v>
      </c>
      <c r="H153" s="397">
        <f t="shared" si="178"/>
        <v>5000</v>
      </c>
      <c r="I153" s="398">
        <f t="shared" si="178"/>
        <v>0</v>
      </c>
      <c r="J153" s="398">
        <f t="shared" si="178"/>
        <v>2500</v>
      </c>
      <c r="K153" s="251">
        <f t="shared" si="178"/>
        <v>7500</v>
      </c>
      <c r="L153" s="397">
        <f t="shared" si="178"/>
        <v>5000</v>
      </c>
      <c r="M153" s="398">
        <f t="shared" si="178"/>
        <v>0</v>
      </c>
      <c r="N153" s="398">
        <f t="shared" si="178"/>
        <v>2500</v>
      </c>
      <c r="O153" s="251">
        <f t="shared" si="178"/>
        <v>7500</v>
      </c>
      <c r="P153" s="397">
        <f t="shared" si="178"/>
        <v>5000</v>
      </c>
      <c r="Q153" s="398">
        <f t="shared" si="178"/>
        <v>0</v>
      </c>
      <c r="R153" s="398">
        <f t="shared" si="178"/>
        <v>2500</v>
      </c>
      <c r="S153" s="251">
        <f t="shared" si="178"/>
        <v>7500</v>
      </c>
      <c r="T153" s="397">
        <f t="shared" si="178"/>
        <v>5000</v>
      </c>
      <c r="U153" s="398">
        <f t="shared" si="178"/>
        <v>0</v>
      </c>
      <c r="V153" s="398">
        <f t="shared" si="178"/>
        <v>2500</v>
      </c>
      <c r="W153" s="251">
        <f t="shared" si="178"/>
        <v>7500</v>
      </c>
      <c r="X153" s="397">
        <f t="shared" si="178"/>
        <v>5000</v>
      </c>
      <c r="Y153" s="398">
        <f t="shared" si="178"/>
        <v>0</v>
      </c>
      <c r="Z153" s="398">
        <f t="shared" si="178"/>
        <v>2500</v>
      </c>
      <c r="AA153" s="251">
        <f t="shared" si="178"/>
        <v>7500</v>
      </c>
      <c r="AB153" s="397">
        <f aca="true" t="shared" si="179" ref="AB153:AU153">SUM(AB148:AB152)</f>
        <v>5000</v>
      </c>
      <c r="AC153" s="398">
        <f t="shared" si="179"/>
        <v>0</v>
      </c>
      <c r="AD153" s="398">
        <f t="shared" si="179"/>
        <v>2500</v>
      </c>
      <c r="AE153" s="251">
        <f t="shared" si="179"/>
        <v>7500</v>
      </c>
      <c r="AF153" s="397">
        <f t="shared" si="179"/>
        <v>5000</v>
      </c>
      <c r="AG153" s="398">
        <f t="shared" si="179"/>
        <v>0</v>
      </c>
      <c r="AH153" s="398">
        <f t="shared" si="179"/>
        <v>2500</v>
      </c>
      <c r="AI153" s="251">
        <f t="shared" si="179"/>
        <v>7500</v>
      </c>
      <c r="AJ153" s="397">
        <f t="shared" si="179"/>
        <v>5000</v>
      </c>
      <c r="AK153" s="398">
        <f t="shared" si="179"/>
        <v>0</v>
      </c>
      <c r="AL153" s="398">
        <f t="shared" si="179"/>
        <v>2500</v>
      </c>
      <c r="AM153" s="251">
        <f t="shared" si="179"/>
        <v>7500</v>
      </c>
      <c r="AN153" s="397">
        <f t="shared" si="179"/>
        <v>5000</v>
      </c>
      <c r="AO153" s="398">
        <f t="shared" si="179"/>
        <v>0</v>
      </c>
      <c r="AP153" s="398">
        <f t="shared" si="179"/>
        <v>2500</v>
      </c>
      <c r="AQ153" s="251">
        <f t="shared" si="179"/>
        <v>7500</v>
      </c>
      <c r="AR153" s="278">
        <f t="shared" si="179"/>
        <v>45000</v>
      </c>
      <c r="AS153" s="278"/>
      <c r="AT153" s="279">
        <f t="shared" si="179"/>
        <v>25000</v>
      </c>
      <c r="AU153" s="280">
        <f t="shared" si="179"/>
        <v>70000</v>
      </c>
    </row>
    <row r="154" spans="2:47" ht="12" customHeight="1">
      <c r="B154" s="234" t="s">
        <v>217</v>
      </c>
      <c r="C154" s="253"/>
      <c r="D154" s="403">
        <f>D153-D147</f>
        <v>0</v>
      </c>
      <c r="E154" s="404"/>
      <c r="F154" s="404">
        <f aca="true" t="shared" si="180" ref="F154:AR154">F153-F147</f>
        <v>2500</v>
      </c>
      <c r="G154" s="405">
        <f t="shared" si="180"/>
        <v>2500</v>
      </c>
      <c r="H154" s="403">
        <f t="shared" si="180"/>
        <v>5000</v>
      </c>
      <c r="I154" s="404">
        <f t="shared" si="180"/>
        <v>0</v>
      </c>
      <c r="J154" s="404">
        <f t="shared" si="180"/>
        <v>2500</v>
      </c>
      <c r="K154" s="405">
        <f t="shared" si="180"/>
        <v>7500</v>
      </c>
      <c r="L154" s="403">
        <f t="shared" si="180"/>
        <v>5000</v>
      </c>
      <c r="M154" s="404">
        <f t="shared" si="180"/>
        <v>0</v>
      </c>
      <c r="N154" s="404">
        <f t="shared" si="180"/>
        <v>2500</v>
      </c>
      <c r="O154" s="405">
        <f t="shared" si="180"/>
        <v>7500</v>
      </c>
      <c r="P154" s="403">
        <f t="shared" si="180"/>
        <v>5000</v>
      </c>
      <c r="Q154" s="404">
        <f t="shared" si="180"/>
        <v>0</v>
      </c>
      <c r="R154" s="404">
        <f t="shared" si="180"/>
        <v>2500</v>
      </c>
      <c r="S154" s="405">
        <f t="shared" si="180"/>
        <v>7500</v>
      </c>
      <c r="T154" s="403">
        <f t="shared" si="180"/>
        <v>5000</v>
      </c>
      <c r="U154" s="404">
        <f t="shared" si="180"/>
        <v>0</v>
      </c>
      <c r="V154" s="404">
        <f t="shared" si="180"/>
        <v>2500</v>
      </c>
      <c r="W154" s="405">
        <f t="shared" si="180"/>
        <v>7500</v>
      </c>
      <c r="X154" s="403">
        <f t="shared" si="180"/>
        <v>5000</v>
      </c>
      <c r="Y154" s="404">
        <f t="shared" si="180"/>
        <v>0</v>
      </c>
      <c r="Z154" s="404">
        <f t="shared" si="180"/>
        <v>2500</v>
      </c>
      <c r="AA154" s="405">
        <f t="shared" si="180"/>
        <v>7500</v>
      </c>
      <c r="AB154" s="403">
        <f t="shared" si="180"/>
        <v>5000</v>
      </c>
      <c r="AC154" s="404">
        <f t="shared" si="180"/>
        <v>0</v>
      </c>
      <c r="AD154" s="404">
        <f t="shared" si="180"/>
        <v>2500</v>
      </c>
      <c r="AE154" s="405">
        <f t="shared" si="180"/>
        <v>7500</v>
      </c>
      <c r="AF154" s="403">
        <f t="shared" si="180"/>
        <v>5000</v>
      </c>
      <c r="AG154" s="404">
        <f t="shared" si="180"/>
        <v>0</v>
      </c>
      <c r="AH154" s="404">
        <f t="shared" si="180"/>
        <v>2500</v>
      </c>
      <c r="AI154" s="405">
        <f t="shared" si="180"/>
        <v>7500</v>
      </c>
      <c r="AJ154" s="403">
        <f t="shared" si="180"/>
        <v>5000</v>
      </c>
      <c r="AK154" s="404">
        <f t="shared" si="180"/>
        <v>0</v>
      </c>
      <c r="AL154" s="404">
        <f t="shared" si="180"/>
        <v>2500</v>
      </c>
      <c r="AM154" s="405">
        <f t="shared" si="180"/>
        <v>7500</v>
      </c>
      <c r="AN154" s="403">
        <f t="shared" si="180"/>
        <v>5000</v>
      </c>
      <c r="AO154" s="404">
        <f t="shared" si="180"/>
        <v>0</v>
      </c>
      <c r="AP154" s="404">
        <f t="shared" si="180"/>
        <v>2500</v>
      </c>
      <c r="AQ154" s="405">
        <f t="shared" si="180"/>
        <v>7500</v>
      </c>
      <c r="AR154" s="235">
        <f t="shared" si="180"/>
        <v>45000</v>
      </c>
      <c r="AS154" s="235"/>
      <c r="AT154" s="235">
        <f>AT153-AT147</f>
        <v>25000</v>
      </c>
      <c r="AU154" s="235">
        <f>AU153-AU147</f>
        <v>70000</v>
      </c>
    </row>
    <row r="155" spans="2:47" ht="12" customHeight="1">
      <c r="B155" s="225" t="str">
        <f>'Operating Cost Element'!A75</f>
        <v>New Alternative 13</v>
      </c>
      <c r="C155" s="252"/>
      <c r="D155" s="395"/>
      <c r="E155" s="396"/>
      <c r="F155" s="396"/>
      <c r="G155" s="204"/>
      <c r="H155" s="395"/>
      <c r="I155" s="396"/>
      <c r="J155" s="396"/>
      <c r="K155" s="204"/>
      <c r="L155" s="395"/>
      <c r="M155" s="396"/>
      <c r="N155" s="396"/>
      <c r="O155" s="204"/>
      <c r="P155" s="395"/>
      <c r="Q155" s="396"/>
      <c r="R155" s="396"/>
      <c r="S155" s="204"/>
      <c r="T155" s="395"/>
      <c r="U155" s="396"/>
      <c r="V155" s="396"/>
      <c r="W155" s="204"/>
      <c r="X155" s="395"/>
      <c r="Y155" s="396"/>
      <c r="Z155" s="396"/>
      <c r="AA155" s="204"/>
      <c r="AB155" s="395"/>
      <c r="AC155" s="396"/>
      <c r="AD155" s="396"/>
      <c r="AE155" s="204"/>
      <c r="AF155" s="395"/>
      <c r="AG155" s="396"/>
      <c r="AH155" s="396"/>
      <c r="AI155" s="204"/>
      <c r="AJ155" s="395"/>
      <c r="AK155" s="396"/>
      <c r="AL155" s="396"/>
      <c r="AM155" s="204"/>
      <c r="AN155" s="395"/>
      <c r="AO155" s="396"/>
      <c r="AP155" s="396"/>
      <c r="AQ155" s="204"/>
      <c r="AR155" s="201"/>
      <c r="AS155" s="201"/>
      <c r="AT155" s="202"/>
      <c r="AU155" s="205"/>
    </row>
    <row r="156" spans="2:47" ht="12" customHeight="1">
      <c r="B156" s="225" t="s">
        <v>3</v>
      </c>
      <c r="C156" s="252"/>
      <c r="D156" s="395">
        <v>0</v>
      </c>
      <c r="E156" s="396"/>
      <c r="F156" s="396">
        <v>500</v>
      </c>
      <c r="G156" s="198">
        <f>D156+E156+F156</f>
        <v>500</v>
      </c>
      <c r="H156" s="395">
        <v>1000</v>
      </c>
      <c r="I156" s="396"/>
      <c r="J156" s="396">
        <v>500</v>
      </c>
      <c r="K156" s="198">
        <f>H156+I156+J156</f>
        <v>1500</v>
      </c>
      <c r="L156" s="395">
        <v>1000</v>
      </c>
      <c r="M156" s="396"/>
      <c r="N156" s="396">
        <v>500</v>
      </c>
      <c r="O156" s="198">
        <f>L156+M156+N156</f>
        <v>1500</v>
      </c>
      <c r="P156" s="395">
        <v>1000</v>
      </c>
      <c r="Q156" s="396"/>
      <c r="R156" s="396">
        <v>500</v>
      </c>
      <c r="S156" s="198">
        <f>P156+Q156+R156</f>
        <v>1500</v>
      </c>
      <c r="T156" s="395">
        <v>1000</v>
      </c>
      <c r="U156" s="396"/>
      <c r="V156" s="396">
        <v>500</v>
      </c>
      <c r="W156" s="198">
        <f>T156+U156+V156</f>
        <v>1500</v>
      </c>
      <c r="X156" s="395">
        <v>1000</v>
      </c>
      <c r="Y156" s="396"/>
      <c r="Z156" s="396">
        <v>500</v>
      </c>
      <c r="AA156" s="198">
        <f>X156+Y156+Z156</f>
        <v>1500</v>
      </c>
      <c r="AB156" s="395">
        <v>1000</v>
      </c>
      <c r="AC156" s="396">
        <v>0</v>
      </c>
      <c r="AD156" s="396">
        <v>500</v>
      </c>
      <c r="AE156" s="198">
        <f>AB156+AC156+AD156</f>
        <v>1500</v>
      </c>
      <c r="AF156" s="395">
        <v>1000</v>
      </c>
      <c r="AG156" s="396">
        <v>0</v>
      </c>
      <c r="AH156" s="396">
        <v>500</v>
      </c>
      <c r="AI156" s="198">
        <f>AF156+AG156+AH156</f>
        <v>1500</v>
      </c>
      <c r="AJ156" s="395">
        <v>1000</v>
      </c>
      <c r="AK156" s="396">
        <v>0</v>
      </c>
      <c r="AL156" s="396">
        <v>500</v>
      </c>
      <c r="AM156" s="198">
        <f>AJ156+AK156+AL156</f>
        <v>1500</v>
      </c>
      <c r="AN156" s="395">
        <v>1000</v>
      </c>
      <c r="AO156" s="396"/>
      <c r="AP156" s="396">
        <v>500</v>
      </c>
      <c r="AQ156" s="198">
        <f>AN156+AO156+AP156</f>
        <v>1500</v>
      </c>
      <c r="AR156" s="201">
        <f>D156+H156+L156+P156+T156+X156+AB156+AF156+AJ156+AN156</f>
        <v>9000</v>
      </c>
      <c r="AS156" s="199"/>
      <c r="AT156" s="201">
        <f>F156+J156+N156+R156+V156+Z156+AD156+AH156+AL156+AP156</f>
        <v>5000</v>
      </c>
      <c r="AU156" s="203">
        <f>AR156+AS156+AT156</f>
        <v>14000</v>
      </c>
    </row>
    <row r="157" spans="2:47" ht="12" customHeight="1">
      <c r="B157" s="225" t="s">
        <v>5</v>
      </c>
      <c r="C157" s="252"/>
      <c r="D157" s="395">
        <v>0</v>
      </c>
      <c r="E157" s="396"/>
      <c r="F157" s="396">
        <v>500</v>
      </c>
      <c r="G157" s="198">
        <f>D157+E157+F157</f>
        <v>500</v>
      </c>
      <c r="H157" s="395">
        <v>1000</v>
      </c>
      <c r="I157" s="396"/>
      <c r="J157" s="396">
        <v>500</v>
      </c>
      <c r="K157" s="198">
        <f>H157+I157+J157</f>
        <v>1500</v>
      </c>
      <c r="L157" s="395">
        <v>1000</v>
      </c>
      <c r="M157" s="396"/>
      <c r="N157" s="396">
        <v>500</v>
      </c>
      <c r="O157" s="198">
        <f>L157+M157+N157</f>
        <v>1500</v>
      </c>
      <c r="P157" s="395">
        <v>1000</v>
      </c>
      <c r="Q157" s="396"/>
      <c r="R157" s="396">
        <v>500</v>
      </c>
      <c r="S157" s="198">
        <f>P157+Q157+R157</f>
        <v>1500</v>
      </c>
      <c r="T157" s="395">
        <v>1000</v>
      </c>
      <c r="U157" s="396"/>
      <c r="V157" s="396">
        <v>500</v>
      </c>
      <c r="W157" s="198">
        <f>T157+U157+V157</f>
        <v>1500</v>
      </c>
      <c r="X157" s="395">
        <v>1000</v>
      </c>
      <c r="Y157" s="396"/>
      <c r="Z157" s="396">
        <v>500</v>
      </c>
      <c r="AA157" s="198">
        <f>X157+Y157+Z157</f>
        <v>1500</v>
      </c>
      <c r="AB157" s="395">
        <v>1000</v>
      </c>
      <c r="AC157" s="396">
        <v>0</v>
      </c>
      <c r="AD157" s="396">
        <v>500</v>
      </c>
      <c r="AE157" s="198">
        <f>AB157+AC157+AD157</f>
        <v>1500</v>
      </c>
      <c r="AF157" s="395">
        <v>1000</v>
      </c>
      <c r="AG157" s="396">
        <v>0</v>
      </c>
      <c r="AH157" s="396">
        <v>500</v>
      </c>
      <c r="AI157" s="198">
        <f>AF157+AG157+AH157</f>
        <v>1500</v>
      </c>
      <c r="AJ157" s="395">
        <v>1000</v>
      </c>
      <c r="AK157" s="396">
        <v>0</v>
      </c>
      <c r="AL157" s="396">
        <v>500</v>
      </c>
      <c r="AM157" s="198">
        <f>AJ157+AK157+AL157</f>
        <v>1500</v>
      </c>
      <c r="AN157" s="395">
        <v>1000</v>
      </c>
      <c r="AO157" s="396"/>
      <c r="AP157" s="396">
        <v>500</v>
      </c>
      <c r="AQ157" s="198">
        <f>AN157+AO157+AP157</f>
        <v>1500</v>
      </c>
      <c r="AR157" s="201">
        <f>D157+H157+L157+P157+T157+X157+AB157+AF157+AJ157+AN157</f>
        <v>9000</v>
      </c>
      <c r="AS157" s="199"/>
      <c r="AT157" s="201">
        <f>F157+J157+N157+R157+V157+Z157+AD157+AH157+AL157+AP157</f>
        <v>5000</v>
      </c>
      <c r="AU157" s="203">
        <f>AR157+AS157+AT157</f>
        <v>14000</v>
      </c>
    </row>
    <row r="158" spans="2:47" ht="12" customHeight="1">
      <c r="B158" s="225" t="s">
        <v>17</v>
      </c>
      <c r="C158" s="252"/>
      <c r="D158" s="395">
        <v>0</v>
      </c>
      <c r="E158" s="396"/>
      <c r="F158" s="396">
        <v>500</v>
      </c>
      <c r="G158" s="198">
        <f>D158+E158+F158</f>
        <v>500</v>
      </c>
      <c r="H158" s="395">
        <v>1000</v>
      </c>
      <c r="I158" s="396"/>
      <c r="J158" s="396">
        <v>500</v>
      </c>
      <c r="K158" s="198">
        <f>H158+I158+J158</f>
        <v>1500</v>
      </c>
      <c r="L158" s="395">
        <v>1000</v>
      </c>
      <c r="M158" s="396"/>
      <c r="N158" s="396">
        <v>500</v>
      </c>
      <c r="O158" s="198">
        <f>L158+M158+N158</f>
        <v>1500</v>
      </c>
      <c r="P158" s="395">
        <v>1000</v>
      </c>
      <c r="Q158" s="396"/>
      <c r="R158" s="396">
        <v>500</v>
      </c>
      <c r="S158" s="198">
        <f>P158+Q158+R158</f>
        <v>1500</v>
      </c>
      <c r="T158" s="395">
        <v>1000</v>
      </c>
      <c r="U158" s="396"/>
      <c r="V158" s="396">
        <v>500</v>
      </c>
      <c r="W158" s="198">
        <f>T158+U158+V158</f>
        <v>1500</v>
      </c>
      <c r="X158" s="395">
        <v>1000</v>
      </c>
      <c r="Y158" s="396"/>
      <c r="Z158" s="396">
        <v>500</v>
      </c>
      <c r="AA158" s="198">
        <f>X158+Y158+Z158</f>
        <v>1500</v>
      </c>
      <c r="AB158" s="395">
        <v>1000</v>
      </c>
      <c r="AC158" s="396">
        <v>0</v>
      </c>
      <c r="AD158" s="396">
        <v>500</v>
      </c>
      <c r="AE158" s="198">
        <f>AB158+AC158+AD158</f>
        <v>1500</v>
      </c>
      <c r="AF158" s="395">
        <v>1000</v>
      </c>
      <c r="AG158" s="396">
        <v>0</v>
      </c>
      <c r="AH158" s="396">
        <v>500</v>
      </c>
      <c r="AI158" s="198">
        <f>AF158+AG158+AH158</f>
        <v>1500</v>
      </c>
      <c r="AJ158" s="395">
        <v>1000</v>
      </c>
      <c r="AK158" s="396">
        <v>0</v>
      </c>
      <c r="AL158" s="396">
        <v>500</v>
      </c>
      <c r="AM158" s="198">
        <f>AJ158+AK158+AL158</f>
        <v>1500</v>
      </c>
      <c r="AN158" s="395">
        <v>1000</v>
      </c>
      <c r="AO158" s="396"/>
      <c r="AP158" s="396">
        <v>500</v>
      </c>
      <c r="AQ158" s="198">
        <f>AN158+AO158+AP158</f>
        <v>1500</v>
      </c>
      <c r="AR158" s="201">
        <f>D158+H158+L158+P158+T158+X158+AB158+AF158+AJ158+AN158</f>
        <v>9000</v>
      </c>
      <c r="AS158" s="199"/>
      <c r="AT158" s="201">
        <f>F158+J158+N158+R158+V158+Z158+AD158+AH158+AL158+AP158</f>
        <v>5000</v>
      </c>
      <c r="AU158" s="203">
        <f>AR158+AS158+AT158</f>
        <v>14000</v>
      </c>
    </row>
    <row r="159" spans="2:47" ht="12" customHeight="1">
      <c r="B159" s="225" t="s">
        <v>4</v>
      </c>
      <c r="C159" s="252"/>
      <c r="D159" s="395">
        <v>0</v>
      </c>
      <c r="E159" s="396"/>
      <c r="F159" s="396">
        <v>500</v>
      </c>
      <c r="G159" s="198">
        <f>D159+E159+F159</f>
        <v>500</v>
      </c>
      <c r="H159" s="395">
        <v>1000</v>
      </c>
      <c r="I159" s="396"/>
      <c r="J159" s="396">
        <v>500</v>
      </c>
      <c r="K159" s="198">
        <f>H159+I159+J159</f>
        <v>1500</v>
      </c>
      <c r="L159" s="395">
        <v>1000</v>
      </c>
      <c r="M159" s="396"/>
      <c r="N159" s="396">
        <v>500</v>
      </c>
      <c r="O159" s="198">
        <f>L159+M159+N159</f>
        <v>1500</v>
      </c>
      <c r="P159" s="395">
        <v>1000</v>
      </c>
      <c r="Q159" s="396"/>
      <c r="R159" s="396">
        <v>500</v>
      </c>
      <c r="S159" s="198">
        <f>P159+Q159+R159</f>
        <v>1500</v>
      </c>
      <c r="T159" s="395">
        <v>1000</v>
      </c>
      <c r="U159" s="396"/>
      <c r="V159" s="396">
        <v>500</v>
      </c>
      <c r="W159" s="198">
        <f>T159+U159+V159</f>
        <v>1500</v>
      </c>
      <c r="X159" s="395">
        <v>1000</v>
      </c>
      <c r="Y159" s="396"/>
      <c r="Z159" s="396">
        <v>500</v>
      </c>
      <c r="AA159" s="198">
        <f>X159+Y159+Z159</f>
        <v>1500</v>
      </c>
      <c r="AB159" s="395">
        <v>1000</v>
      </c>
      <c r="AC159" s="396">
        <v>0</v>
      </c>
      <c r="AD159" s="396">
        <v>500</v>
      </c>
      <c r="AE159" s="198">
        <f>AB159+AC159+AD159</f>
        <v>1500</v>
      </c>
      <c r="AF159" s="395">
        <v>1000</v>
      </c>
      <c r="AG159" s="396">
        <v>0</v>
      </c>
      <c r="AH159" s="396">
        <v>500</v>
      </c>
      <c r="AI159" s="198">
        <f>AF159+AG159+AH159</f>
        <v>1500</v>
      </c>
      <c r="AJ159" s="395">
        <v>1000</v>
      </c>
      <c r="AK159" s="396">
        <v>0</v>
      </c>
      <c r="AL159" s="396">
        <v>500</v>
      </c>
      <c r="AM159" s="198">
        <f>AJ159+AK159+AL159</f>
        <v>1500</v>
      </c>
      <c r="AN159" s="395">
        <v>1000</v>
      </c>
      <c r="AO159" s="396"/>
      <c r="AP159" s="396">
        <v>500</v>
      </c>
      <c r="AQ159" s="198">
        <f>AN159+AO159+AP159</f>
        <v>1500</v>
      </c>
      <c r="AR159" s="201">
        <f>D159+H159+L159+P159+T159+X159+AB159+AF159+AJ159+AN159</f>
        <v>9000</v>
      </c>
      <c r="AS159" s="199"/>
      <c r="AT159" s="201">
        <f>F159+J159+N159+R159+V159+Z159+AD159+AH159+AL159+AP159</f>
        <v>5000</v>
      </c>
      <c r="AU159" s="203">
        <f>AR159+AS159+AT159</f>
        <v>14000</v>
      </c>
    </row>
    <row r="160" spans="2:47" ht="12" customHeight="1">
      <c r="B160" s="225" t="s">
        <v>6</v>
      </c>
      <c r="C160" s="252"/>
      <c r="D160" s="395">
        <v>0</v>
      </c>
      <c r="E160" s="396"/>
      <c r="F160" s="396">
        <v>500</v>
      </c>
      <c r="G160" s="198">
        <f>D160+E160+F160</f>
        <v>500</v>
      </c>
      <c r="H160" s="395">
        <v>1000</v>
      </c>
      <c r="I160" s="396"/>
      <c r="J160" s="396">
        <v>500</v>
      </c>
      <c r="K160" s="198">
        <f>H160+I160+J160</f>
        <v>1500</v>
      </c>
      <c r="L160" s="395">
        <v>1000</v>
      </c>
      <c r="M160" s="396"/>
      <c r="N160" s="396">
        <v>500</v>
      </c>
      <c r="O160" s="198">
        <f>L160+M160+N160</f>
        <v>1500</v>
      </c>
      <c r="P160" s="395">
        <v>1000</v>
      </c>
      <c r="Q160" s="396"/>
      <c r="R160" s="396">
        <v>500</v>
      </c>
      <c r="S160" s="198">
        <f>P160+Q160+R160</f>
        <v>1500</v>
      </c>
      <c r="T160" s="395">
        <v>1000</v>
      </c>
      <c r="U160" s="396"/>
      <c r="V160" s="396">
        <v>500</v>
      </c>
      <c r="W160" s="198">
        <f>T160+U160+V160</f>
        <v>1500</v>
      </c>
      <c r="X160" s="395">
        <v>1000</v>
      </c>
      <c r="Y160" s="396"/>
      <c r="Z160" s="396">
        <v>500</v>
      </c>
      <c r="AA160" s="198">
        <f>X160+Y160+Z160</f>
        <v>1500</v>
      </c>
      <c r="AB160" s="395">
        <v>1000</v>
      </c>
      <c r="AC160" s="396">
        <v>0</v>
      </c>
      <c r="AD160" s="396">
        <v>500</v>
      </c>
      <c r="AE160" s="198">
        <f>AB160+AC160+AD160</f>
        <v>1500</v>
      </c>
      <c r="AF160" s="395">
        <v>1000</v>
      </c>
      <c r="AG160" s="396">
        <v>0</v>
      </c>
      <c r="AH160" s="396">
        <v>500</v>
      </c>
      <c r="AI160" s="198">
        <f>AF160+AG160+AH160</f>
        <v>1500</v>
      </c>
      <c r="AJ160" s="395">
        <v>1000</v>
      </c>
      <c r="AK160" s="396">
        <v>0</v>
      </c>
      <c r="AL160" s="396">
        <v>500</v>
      </c>
      <c r="AM160" s="198">
        <f>AJ160+AK160+AL160</f>
        <v>1500</v>
      </c>
      <c r="AN160" s="395">
        <v>1000</v>
      </c>
      <c r="AO160" s="396"/>
      <c r="AP160" s="396">
        <v>500</v>
      </c>
      <c r="AQ160" s="198">
        <f>AN160+AO160+AP160</f>
        <v>1500</v>
      </c>
      <c r="AR160" s="201">
        <f>D160+H160+L160+P160+T160+X160+AB160+AF160+AJ160+AN160</f>
        <v>9000</v>
      </c>
      <c r="AS160" s="199"/>
      <c r="AT160" s="201">
        <f>F160+J160+N160+R160+V160+Z160+AD160+AH160+AL160+AP160</f>
        <v>5000</v>
      </c>
      <c r="AU160" s="203">
        <f>AR160+AS160+AT160</f>
        <v>14000</v>
      </c>
    </row>
    <row r="161" spans="2:47" ht="12" customHeight="1">
      <c r="B161" s="234" t="s">
        <v>79</v>
      </c>
      <c r="C161" s="253">
        <f>SUM(C156:C160)</f>
        <v>0</v>
      </c>
      <c r="D161" s="395">
        <f>SUM(D156:D160)</f>
        <v>0</v>
      </c>
      <c r="E161" s="396"/>
      <c r="F161" s="396">
        <f aca="true" t="shared" si="181" ref="F161:AA161">SUM(F156:F160)</f>
        <v>2500</v>
      </c>
      <c r="G161" s="198">
        <f t="shared" si="181"/>
        <v>2500</v>
      </c>
      <c r="H161" s="395">
        <f t="shared" si="181"/>
        <v>5000</v>
      </c>
      <c r="I161" s="396">
        <f t="shared" si="181"/>
        <v>0</v>
      </c>
      <c r="J161" s="396">
        <f t="shared" si="181"/>
        <v>2500</v>
      </c>
      <c r="K161" s="198">
        <f t="shared" si="181"/>
        <v>7500</v>
      </c>
      <c r="L161" s="395">
        <f t="shared" si="181"/>
        <v>5000</v>
      </c>
      <c r="M161" s="396">
        <f t="shared" si="181"/>
        <v>0</v>
      </c>
      <c r="N161" s="396">
        <f t="shared" si="181"/>
        <v>2500</v>
      </c>
      <c r="O161" s="198">
        <f t="shared" si="181"/>
        <v>7500</v>
      </c>
      <c r="P161" s="395">
        <f t="shared" si="181"/>
        <v>5000</v>
      </c>
      <c r="Q161" s="396">
        <f t="shared" si="181"/>
        <v>0</v>
      </c>
      <c r="R161" s="396">
        <f t="shared" si="181"/>
        <v>2500</v>
      </c>
      <c r="S161" s="198">
        <f t="shared" si="181"/>
        <v>7500</v>
      </c>
      <c r="T161" s="395">
        <f t="shared" si="181"/>
        <v>5000</v>
      </c>
      <c r="U161" s="396">
        <f t="shared" si="181"/>
        <v>0</v>
      </c>
      <c r="V161" s="396">
        <f t="shared" si="181"/>
        <v>2500</v>
      </c>
      <c r="W161" s="198">
        <f t="shared" si="181"/>
        <v>7500</v>
      </c>
      <c r="X161" s="395">
        <f t="shared" si="181"/>
        <v>5000</v>
      </c>
      <c r="Y161" s="396">
        <f t="shared" si="181"/>
        <v>0</v>
      </c>
      <c r="Z161" s="396">
        <f t="shared" si="181"/>
        <v>2500</v>
      </c>
      <c r="AA161" s="198">
        <f t="shared" si="181"/>
        <v>7500</v>
      </c>
      <c r="AB161" s="395">
        <f aca="true" t="shared" si="182" ref="AB161:AU161">SUM(AB156:AB160)</f>
        <v>5000</v>
      </c>
      <c r="AC161" s="396">
        <f t="shared" si="182"/>
        <v>0</v>
      </c>
      <c r="AD161" s="396">
        <f t="shared" si="182"/>
        <v>2500</v>
      </c>
      <c r="AE161" s="198">
        <f t="shared" si="182"/>
        <v>7500</v>
      </c>
      <c r="AF161" s="395">
        <f t="shared" si="182"/>
        <v>5000</v>
      </c>
      <c r="AG161" s="396">
        <f t="shared" si="182"/>
        <v>0</v>
      </c>
      <c r="AH161" s="396">
        <f t="shared" si="182"/>
        <v>2500</v>
      </c>
      <c r="AI161" s="198">
        <f t="shared" si="182"/>
        <v>7500</v>
      </c>
      <c r="AJ161" s="395">
        <f t="shared" si="182"/>
        <v>5000</v>
      </c>
      <c r="AK161" s="396">
        <f t="shared" si="182"/>
        <v>0</v>
      </c>
      <c r="AL161" s="396">
        <f t="shared" si="182"/>
        <v>2500</v>
      </c>
      <c r="AM161" s="198">
        <f t="shared" si="182"/>
        <v>7500</v>
      </c>
      <c r="AN161" s="395">
        <f t="shared" si="182"/>
        <v>5000</v>
      </c>
      <c r="AO161" s="396">
        <f t="shared" si="182"/>
        <v>0</v>
      </c>
      <c r="AP161" s="396">
        <f t="shared" si="182"/>
        <v>2500</v>
      </c>
      <c r="AQ161" s="198">
        <f t="shared" si="182"/>
        <v>7500</v>
      </c>
      <c r="AR161" s="201">
        <f t="shared" si="182"/>
        <v>45000</v>
      </c>
      <c r="AS161" s="201"/>
      <c r="AT161" s="202">
        <f t="shared" si="182"/>
        <v>25000</v>
      </c>
      <c r="AU161" s="203">
        <f t="shared" si="182"/>
        <v>70000</v>
      </c>
    </row>
    <row r="162" spans="2:47" ht="12" customHeight="1">
      <c r="B162" s="234" t="s">
        <v>217</v>
      </c>
      <c r="C162" s="253"/>
      <c r="D162" s="403">
        <f>D161-D155</f>
        <v>0</v>
      </c>
      <c r="E162" s="404"/>
      <c r="F162" s="404">
        <f aca="true" t="shared" si="183" ref="F162:AR162">F161-F155</f>
        <v>2500</v>
      </c>
      <c r="G162" s="405">
        <f t="shared" si="183"/>
        <v>2500</v>
      </c>
      <c r="H162" s="403">
        <f t="shared" si="183"/>
        <v>5000</v>
      </c>
      <c r="I162" s="404">
        <f t="shared" si="183"/>
        <v>0</v>
      </c>
      <c r="J162" s="404">
        <f t="shared" si="183"/>
        <v>2500</v>
      </c>
      <c r="K162" s="405">
        <f t="shared" si="183"/>
        <v>7500</v>
      </c>
      <c r="L162" s="403">
        <f t="shared" si="183"/>
        <v>5000</v>
      </c>
      <c r="M162" s="404">
        <f t="shared" si="183"/>
        <v>0</v>
      </c>
      <c r="N162" s="404">
        <f t="shared" si="183"/>
        <v>2500</v>
      </c>
      <c r="O162" s="405">
        <f t="shared" si="183"/>
        <v>7500</v>
      </c>
      <c r="P162" s="403">
        <f t="shared" si="183"/>
        <v>5000</v>
      </c>
      <c r="Q162" s="404">
        <f t="shared" si="183"/>
        <v>0</v>
      </c>
      <c r="R162" s="404">
        <f t="shared" si="183"/>
        <v>2500</v>
      </c>
      <c r="S162" s="405">
        <f t="shared" si="183"/>
        <v>7500</v>
      </c>
      <c r="T162" s="403">
        <f t="shared" si="183"/>
        <v>5000</v>
      </c>
      <c r="U162" s="404">
        <f t="shared" si="183"/>
        <v>0</v>
      </c>
      <c r="V162" s="404">
        <f t="shared" si="183"/>
        <v>2500</v>
      </c>
      <c r="W162" s="405">
        <f t="shared" si="183"/>
        <v>7500</v>
      </c>
      <c r="X162" s="403">
        <f t="shared" si="183"/>
        <v>5000</v>
      </c>
      <c r="Y162" s="404">
        <f t="shared" si="183"/>
        <v>0</v>
      </c>
      <c r="Z162" s="404">
        <f t="shared" si="183"/>
        <v>2500</v>
      </c>
      <c r="AA162" s="405">
        <f t="shared" si="183"/>
        <v>7500</v>
      </c>
      <c r="AB162" s="403">
        <f t="shared" si="183"/>
        <v>5000</v>
      </c>
      <c r="AC162" s="404">
        <f t="shared" si="183"/>
        <v>0</v>
      </c>
      <c r="AD162" s="404">
        <f t="shared" si="183"/>
        <v>2500</v>
      </c>
      <c r="AE162" s="405">
        <f t="shared" si="183"/>
        <v>7500</v>
      </c>
      <c r="AF162" s="403">
        <f t="shared" si="183"/>
        <v>5000</v>
      </c>
      <c r="AG162" s="404">
        <f t="shared" si="183"/>
        <v>0</v>
      </c>
      <c r="AH162" s="404">
        <f t="shared" si="183"/>
        <v>2500</v>
      </c>
      <c r="AI162" s="405">
        <f t="shared" si="183"/>
        <v>7500</v>
      </c>
      <c r="AJ162" s="403">
        <f t="shared" si="183"/>
        <v>5000</v>
      </c>
      <c r="AK162" s="404">
        <f t="shared" si="183"/>
        <v>0</v>
      </c>
      <c r="AL162" s="404">
        <f t="shared" si="183"/>
        <v>2500</v>
      </c>
      <c r="AM162" s="405">
        <f t="shared" si="183"/>
        <v>7500</v>
      </c>
      <c r="AN162" s="403">
        <f t="shared" si="183"/>
        <v>5000</v>
      </c>
      <c r="AO162" s="404">
        <f t="shared" si="183"/>
        <v>0</v>
      </c>
      <c r="AP162" s="404">
        <f t="shared" si="183"/>
        <v>2500</v>
      </c>
      <c r="AQ162" s="405">
        <f t="shared" si="183"/>
        <v>7500</v>
      </c>
      <c r="AR162" s="235">
        <f t="shared" si="183"/>
        <v>45000</v>
      </c>
      <c r="AS162" s="235"/>
      <c r="AT162" s="235">
        <f>AT161-AT155</f>
        <v>25000</v>
      </c>
      <c r="AU162" s="235">
        <f>AU161-AU155</f>
        <v>70000</v>
      </c>
    </row>
    <row r="163" spans="2:47" ht="12" customHeight="1">
      <c r="B163" s="225" t="str">
        <f>'Operating Cost Element'!A76</f>
        <v>New Alternative 14</v>
      </c>
      <c r="C163" s="252"/>
      <c r="D163" s="406"/>
      <c r="E163" s="402"/>
      <c r="F163" s="402"/>
      <c r="G163" s="195"/>
      <c r="H163" s="406"/>
      <c r="I163" s="402"/>
      <c r="J163" s="402"/>
      <c r="K163" s="195"/>
      <c r="L163" s="406"/>
      <c r="M163" s="402"/>
      <c r="N163" s="402"/>
      <c r="O163" s="195"/>
      <c r="P163" s="406"/>
      <c r="Q163" s="402"/>
      <c r="R163" s="402"/>
      <c r="S163" s="195"/>
      <c r="T163" s="406"/>
      <c r="U163" s="402"/>
      <c r="V163" s="402"/>
      <c r="W163" s="195"/>
      <c r="X163" s="406"/>
      <c r="Y163" s="402"/>
      <c r="Z163" s="402"/>
      <c r="AA163" s="195"/>
      <c r="AB163" s="406"/>
      <c r="AC163" s="402"/>
      <c r="AD163" s="402"/>
      <c r="AE163" s="195"/>
      <c r="AF163" s="406"/>
      <c r="AG163" s="402"/>
      <c r="AH163" s="402"/>
      <c r="AI163" s="195"/>
      <c r="AJ163" s="406"/>
      <c r="AK163" s="402"/>
      <c r="AL163" s="402"/>
      <c r="AM163" s="195"/>
      <c r="AN163" s="406"/>
      <c r="AO163" s="402"/>
      <c r="AP163" s="402"/>
      <c r="AQ163" s="195"/>
      <c r="AR163" s="201"/>
      <c r="AS163" s="201"/>
      <c r="AT163" s="202"/>
      <c r="AU163" s="206"/>
    </row>
    <row r="164" spans="2:47" ht="12" customHeight="1">
      <c r="B164" s="225" t="s">
        <v>3</v>
      </c>
      <c r="C164" s="252"/>
      <c r="D164" s="395">
        <v>0</v>
      </c>
      <c r="E164" s="396"/>
      <c r="F164" s="396">
        <v>500</v>
      </c>
      <c r="G164" s="198">
        <f>D164+E164+F164</f>
        <v>500</v>
      </c>
      <c r="H164" s="395">
        <v>1000</v>
      </c>
      <c r="I164" s="396"/>
      <c r="J164" s="396">
        <v>500</v>
      </c>
      <c r="K164" s="198">
        <f>H164+I164+J164</f>
        <v>1500</v>
      </c>
      <c r="L164" s="395">
        <v>1000</v>
      </c>
      <c r="M164" s="396"/>
      <c r="N164" s="396">
        <v>500</v>
      </c>
      <c r="O164" s="198">
        <f>L164+M164+N164</f>
        <v>1500</v>
      </c>
      <c r="P164" s="395">
        <v>1000</v>
      </c>
      <c r="Q164" s="396"/>
      <c r="R164" s="396">
        <v>500</v>
      </c>
      <c r="S164" s="198">
        <f>P164+Q164+R164</f>
        <v>1500</v>
      </c>
      <c r="T164" s="395">
        <v>1000</v>
      </c>
      <c r="U164" s="396"/>
      <c r="V164" s="396">
        <v>500</v>
      </c>
      <c r="W164" s="198">
        <f>T164+U164+V164</f>
        <v>1500</v>
      </c>
      <c r="X164" s="395">
        <v>1000</v>
      </c>
      <c r="Y164" s="396"/>
      <c r="Z164" s="396">
        <v>500</v>
      </c>
      <c r="AA164" s="198">
        <f>X164+Y164+Z164</f>
        <v>1500</v>
      </c>
      <c r="AB164" s="395">
        <v>0</v>
      </c>
      <c r="AC164" s="396">
        <v>0</v>
      </c>
      <c r="AD164" s="396">
        <v>0</v>
      </c>
      <c r="AE164" s="198">
        <f>AB164+AC164+AD164</f>
        <v>0</v>
      </c>
      <c r="AF164" s="395">
        <v>0</v>
      </c>
      <c r="AG164" s="396">
        <v>0</v>
      </c>
      <c r="AH164" s="396">
        <v>0</v>
      </c>
      <c r="AI164" s="198">
        <f>AF164+AG164+AH164</f>
        <v>0</v>
      </c>
      <c r="AJ164" s="395">
        <v>0</v>
      </c>
      <c r="AK164" s="396">
        <v>0</v>
      </c>
      <c r="AL164" s="396">
        <v>0</v>
      </c>
      <c r="AM164" s="198">
        <f>AJ164+AK164+AL164</f>
        <v>0</v>
      </c>
      <c r="AN164" s="395">
        <v>1000</v>
      </c>
      <c r="AO164" s="396"/>
      <c r="AP164" s="396">
        <v>500</v>
      </c>
      <c r="AQ164" s="198">
        <f>AN164+AO164+AP164</f>
        <v>1500</v>
      </c>
      <c r="AR164" s="201">
        <f>D164+H164+L164+P164+T164+X164+AB164+AF164+AJ164+AN164</f>
        <v>6000</v>
      </c>
      <c r="AS164" s="199"/>
      <c r="AT164" s="201">
        <f>F164+J164+N164+R164+V164+Z164+AD164+AH164+AL164+AP164</f>
        <v>3500</v>
      </c>
      <c r="AU164" s="203">
        <f>AR164+AS164+AT164</f>
        <v>9500</v>
      </c>
    </row>
    <row r="165" spans="2:47" ht="12" customHeight="1">
      <c r="B165" s="225" t="s">
        <v>5</v>
      </c>
      <c r="C165" s="252"/>
      <c r="D165" s="395">
        <v>0</v>
      </c>
      <c r="E165" s="396"/>
      <c r="F165" s="396">
        <v>500</v>
      </c>
      <c r="G165" s="198">
        <f>D165+E165+F165</f>
        <v>500</v>
      </c>
      <c r="H165" s="395">
        <v>1000</v>
      </c>
      <c r="I165" s="396"/>
      <c r="J165" s="396">
        <v>500</v>
      </c>
      <c r="K165" s="198">
        <f>H165+I165+J165</f>
        <v>1500</v>
      </c>
      <c r="L165" s="395">
        <v>1000</v>
      </c>
      <c r="M165" s="396"/>
      <c r="N165" s="396">
        <v>500</v>
      </c>
      <c r="O165" s="198">
        <f>L165+M165+N165</f>
        <v>1500</v>
      </c>
      <c r="P165" s="395">
        <v>1000</v>
      </c>
      <c r="Q165" s="396"/>
      <c r="R165" s="396">
        <v>500</v>
      </c>
      <c r="S165" s="198">
        <f>P165+Q165+R165</f>
        <v>1500</v>
      </c>
      <c r="T165" s="395">
        <v>1000</v>
      </c>
      <c r="U165" s="396"/>
      <c r="V165" s="396">
        <v>500</v>
      </c>
      <c r="W165" s="198">
        <f>T165+U165+V165</f>
        <v>1500</v>
      </c>
      <c r="X165" s="395">
        <v>1000</v>
      </c>
      <c r="Y165" s="396"/>
      <c r="Z165" s="396">
        <v>500</v>
      </c>
      <c r="AA165" s="198">
        <f>X165+Y165+Z165</f>
        <v>1500</v>
      </c>
      <c r="AB165" s="395">
        <v>0</v>
      </c>
      <c r="AC165" s="396">
        <v>0</v>
      </c>
      <c r="AD165" s="396">
        <v>0</v>
      </c>
      <c r="AE165" s="198">
        <f>AB165+AC165+AD165</f>
        <v>0</v>
      </c>
      <c r="AF165" s="395">
        <v>0</v>
      </c>
      <c r="AG165" s="396">
        <v>0</v>
      </c>
      <c r="AH165" s="396">
        <v>0</v>
      </c>
      <c r="AI165" s="198">
        <f>AF165+AG165+AH165</f>
        <v>0</v>
      </c>
      <c r="AJ165" s="395">
        <v>0</v>
      </c>
      <c r="AK165" s="396">
        <v>0</v>
      </c>
      <c r="AL165" s="396">
        <v>0</v>
      </c>
      <c r="AM165" s="198">
        <f>AJ165+AK165+AL165</f>
        <v>0</v>
      </c>
      <c r="AN165" s="395">
        <v>1000</v>
      </c>
      <c r="AO165" s="396"/>
      <c r="AP165" s="396">
        <v>500</v>
      </c>
      <c r="AQ165" s="198">
        <f>AN165+AO165+AP165</f>
        <v>1500</v>
      </c>
      <c r="AR165" s="201">
        <f>D165+H165+L165+P165+T165+X165+AB165+AF165+AJ165+AN165</f>
        <v>6000</v>
      </c>
      <c r="AS165" s="199"/>
      <c r="AT165" s="201">
        <f>F165+J165+N165+R165+V165+Z165+AD165+AH165+AL165+AP165</f>
        <v>3500</v>
      </c>
      <c r="AU165" s="203">
        <f>AR165+AS165+AT165</f>
        <v>9500</v>
      </c>
    </row>
    <row r="166" spans="2:47" ht="12" customHeight="1">
      <c r="B166" s="225" t="s">
        <v>17</v>
      </c>
      <c r="C166" s="252"/>
      <c r="D166" s="395">
        <v>0</v>
      </c>
      <c r="E166" s="396"/>
      <c r="F166" s="396">
        <v>500</v>
      </c>
      <c r="G166" s="198">
        <f>D166+E166+F166</f>
        <v>500</v>
      </c>
      <c r="H166" s="395">
        <v>1000</v>
      </c>
      <c r="I166" s="396"/>
      <c r="J166" s="396">
        <v>500</v>
      </c>
      <c r="K166" s="198">
        <f>H166+I166+J166</f>
        <v>1500</v>
      </c>
      <c r="L166" s="395">
        <v>1000</v>
      </c>
      <c r="M166" s="396"/>
      <c r="N166" s="396">
        <v>500</v>
      </c>
      <c r="O166" s="198">
        <f>L166+M166+N166</f>
        <v>1500</v>
      </c>
      <c r="P166" s="395">
        <v>1000</v>
      </c>
      <c r="Q166" s="396"/>
      <c r="R166" s="396">
        <v>500</v>
      </c>
      <c r="S166" s="198">
        <f>P166+Q166+R166</f>
        <v>1500</v>
      </c>
      <c r="T166" s="395">
        <v>1000</v>
      </c>
      <c r="U166" s="396"/>
      <c r="V166" s="396">
        <v>500</v>
      </c>
      <c r="W166" s="198">
        <f>T166+U166+V166</f>
        <v>1500</v>
      </c>
      <c r="X166" s="395">
        <v>1000</v>
      </c>
      <c r="Y166" s="396"/>
      <c r="Z166" s="396">
        <v>500</v>
      </c>
      <c r="AA166" s="198">
        <f>X166+Y166+Z166</f>
        <v>1500</v>
      </c>
      <c r="AB166" s="395">
        <v>0</v>
      </c>
      <c r="AC166" s="396">
        <v>0</v>
      </c>
      <c r="AD166" s="396">
        <v>0</v>
      </c>
      <c r="AE166" s="198">
        <f>AB166+AC166+AD166</f>
        <v>0</v>
      </c>
      <c r="AF166" s="395">
        <v>0</v>
      </c>
      <c r="AG166" s="396">
        <v>0</v>
      </c>
      <c r="AH166" s="396">
        <v>0</v>
      </c>
      <c r="AI166" s="198">
        <f>AF166+AG166+AH166</f>
        <v>0</v>
      </c>
      <c r="AJ166" s="395">
        <v>0</v>
      </c>
      <c r="AK166" s="396">
        <v>0</v>
      </c>
      <c r="AL166" s="396">
        <v>0</v>
      </c>
      <c r="AM166" s="198">
        <f>AJ166+AK166+AL166</f>
        <v>0</v>
      </c>
      <c r="AN166" s="395">
        <v>1000</v>
      </c>
      <c r="AO166" s="396"/>
      <c r="AP166" s="396">
        <v>500</v>
      </c>
      <c r="AQ166" s="198">
        <f>AN166+AO166+AP166</f>
        <v>1500</v>
      </c>
      <c r="AR166" s="201">
        <f>D166+H166+L166+P166+T166+X166+AB166+AF166+AJ166+AN166</f>
        <v>6000</v>
      </c>
      <c r="AS166" s="199"/>
      <c r="AT166" s="201">
        <f>F166+J166+N166+R166+V166+Z166+AD166+AH166+AL166+AP166</f>
        <v>3500</v>
      </c>
      <c r="AU166" s="203">
        <f>AR166+AS166+AT166</f>
        <v>9500</v>
      </c>
    </row>
    <row r="167" spans="2:47" ht="12" customHeight="1">
      <c r="B167" s="225" t="s">
        <v>4</v>
      </c>
      <c r="C167" s="252"/>
      <c r="D167" s="395">
        <v>0</v>
      </c>
      <c r="E167" s="396"/>
      <c r="F167" s="396">
        <v>500</v>
      </c>
      <c r="G167" s="198">
        <f>D167+E167+F167</f>
        <v>500</v>
      </c>
      <c r="H167" s="395">
        <v>1000</v>
      </c>
      <c r="I167" s="396"/>
      <c r="J167" s="396">
        <v>500</v>
      </c>
      <c r="K167" s="198">
        <f>H167+I167+J167</f>
        <v>1500</v>
      </c>
      <c r="L167" s="395">
        <v>1000</v>
      </c>
      <c r="M167" s="396"/>
      <c r="N167" s="396">
        <v>500</v>
      </c>
      <c r="O167" s="198">
        <f>L167+M167+N167</f>
        <v>1500</v>
      </c>
      <c r="P167" s="395">
        <v>1000</v>
      </c>
      <c r="Q167" s="396"/>
      <c r="R167" s="396">
        <v>500</v>
      </c>
      <c r="S167" s="198">
        <f>P167+Q167+R167</f>
        <v>1500</v>
      </c>
      <c r="T167" s="395">
        <v>1000</v>
      </c>
      <c r="U167" s="396"/>
      <c r="V167" s="396">
        <v>500</v>
      </c>
      <c r="W167" s="198">
        <f>T167+U167+V167</f>
        <v>1500</v>
      </c>
      <c r="X167" s="395">
        <v>1000</v>
      </c>
      <c r="Y167" s="396"/>
      <c r="Z167" s="396">
        <v>500</v>
      </c>
      <c r="AA167" s="198">
        <f>X167+Y167+Z167</f>
        <v>1500</v>
      </c>
      <c r="AB167" s="395">
        <v>0</v>
      </c>
      <c r="AC167" s="396">
        <v>0</v>
      </c>
      <c r="AD167" s="396">
        <v>0</v>
      </c>
      <c r="AE167" s="198">
        <f>AB167+AC167+AD167</f>
        <v>0</v>
      </c>
      <c r="AF167" s="395">
        <v>0</v>
      </c>
      <c r="AG167" s="396">
        <v>0</v>
      </c>
      <c r="AH167" s="396">
        <v>0</v>
      </c>
      <c r="AI167" s="198">
        <f>AF167+AG167+AH167</f>
        <v>0</v>
      </c>
      <c r="AJ167" s="395">
        <v>0</v>
      </c>
      <c r="AK167" s="396">
        <v>0</v>
      </c>
      <c r="AL167" s="396">
        <v>0</v>
      </c>
      <c r="AM167" s="198">
        <f>AJ167+AK167+AL167</f>
        <v>0</v>
      </c>
      <c r="AN167" s="395">
        <v>1000</v>
      </c>
      <c r="AO167" s="396"/>
      <c r="AP167" s="396">
        <v>500</v>
      </c>
      <c r="AQ167" s="198">
        <f>AN167+AO167+AP167</f>
        <v>1500</v>
      </c>
      <c r="AR167" s="201">
        <f>D167+H167+L167+P167+T167+X167+AB167+AF167+AJ167+AN167</f>
        <v>6000</v>
      </c>
      <c r="AS167" s="199"/>
      <c r="AT167" s="201">
        <f>F167+J167+N167+R167+V167+Z167+AD167+AH167+AL167+AP167</f>
        <v>3500</v>
      </c>
      <c r="AU167" s="203">
        <f>AR167+AS167+AT167</f>
        <v>9500</v>
      </c>
    </row>
    <row r="168" spans="2:47" ht="12" customHeight="1">
      <c r="B168" s="225" t="s">
        <v>6</v>
      </c>
      <c r="C168" s="252"/>
      <c r="D168" s="395">
        <v>0</v>
      </c>
      <c r="E168" s="396"/>
      <c r="F168" s="396">
        <v>500</v>
      </c>
      <c r="G168" s="198">
        <f>D168+E168+F168</f>
        <v>500</v>
      </c>
      <c r="H168" s="395">
        <v>1000</v>
      </c>
      <c r="I168" s="396"/>
      <c r="J168" s="396">
        <v>500</v>
      </c>
      <c r="K168" s="198">
        <f>H168+I168+J168</f>
        <v>1500</v>
      </c>
      <c r="L168" s="395">
        <v>1000</v>
      </c>
      <c r="M168" s="396"/>
      <c r="N168" s="396">
        <v>500</v>
      </c>
      <c r="O168" s="198">
        <f>L168+M168+N168</f>
        <v>1500</v>
      </c>
      <c r="P168" s="395">
        <v>1000</v>
      </c>
      <c r="Q168" s="396"/>
      <c r="R168" s="396">
        <v>500</v>
      </c>
      <c r="S168" s="198">
        <f>P168+Q168+R168</f>
        <v>1500</v>
      </c>
      <c r="T168" s="395">
        <v>1000</v>
      </c>
      <c r="U168" s="396"/>
      <c r="V168" s="396">
        <v>500</v>
      </c>
      <c r="W168" s="198">
        <f>T168+U168+V168</f>
        <v>1500</v>
      </c>
      <c r="X168" s="395">
        <v>1000</v>
      </c>
      <c r="Y168" s="396"/>
      <c r="Z168" s="396">
        <v>500</v>
      </c>
      <c r="AA168" s="198">
        <f>X168+Y168+Z168</f>
        <v>1500</v>
      </c>
      <c r="AB168" s="395">
        <v>0</v>
      </c>
      <c r="AC168" s="396">
        <v>0</v>
      </c>
      <c r="AD168" s="396">
        <v>0</v>
      </c>
      <c r="AE168" s="198">
        <f>AB168+AC168+AD168</f>
        <v>0</v>
      </c>
      <c r="AF168" s="395">
        <v>0</v>
      </c>
      <c r="AG168" s="396">
        <v>0</v>
      </c>
      <c r="AH168" s="396">
        <v>0</v>
      </c>
      <c r="AI168" s="198">
        <f>AF168+AG168+AH168</f>
        <v>0</v>
      </c>
      <c r="AJ168" s="395">
        <v>0</v>
      </c>
      <c r="AK168" s="396">
        <v>0</v>
      </c>
      <c r="AL168" s="396">
        <v>0</v>
      </c>
      <c r="AM168" s="198">
        <f>AJ168+AK168+AL168</f>
        <v>0</v>
      </c>
      <c r="AN168" s="395">
        <v>1000</v>
      </c>
      <c r="AO168" s="396"/>
      <c r="AP168" s="396">
        <v>500</v>
      </c>
      <c r="AQ168" s="198">
        <f>AN168+AO168+AP168</f>
        <v>1500</v>
      </c>
      <c r="AR168" s="201">
        <f>D168+H168+L168+P168+T168+X168+AB168+AF168+AJ168+AN168</f>
        <v>6000</v>
      </c>
      <c r="AS168" s="199"/>
      <c r="AT168" s="201">
        <f>F168+J168+N168+R168+V168+Z168+AD168+AH168+AL168+AP168</f>
        <v>3500</v>
      </c>
      <c r="AU168" s="203">
        <f>AR168+AS168+AT168</f>
        <v>9500</v>
      </c>
    </row>
    <row r="169" spans="2:47" ht="12" customHeight="1">
      <c r="B169" s="228" t="s">
        <v>104</v>
      </c>
      <c r="C169" s="252">
        <f>SUM(C164:C168)</f>
        <v>0</v>
      </c>
      <c r="D169" s="395">
        <f>SUM(D164:D168)</f>
        <v>0</v>
      </c>
      <c r="E169" s="396"/>
      <c r="F169" s="396">
        <f aca="true" t="shared" si="184" ref="F169:AA169">SUM(F164:F168)</f>
        <v>2500</v>
      </c>
      <c r="G169" s="198">
        <f t="shared" si="184"/>
        <v>2500</v>
      </c>
      <c r="H169" s="395">
        <f t="shared" si="184"/>
        <v>5000</v>
      </c>
      <c r="I169" s="396">
        <f t="shared" si="184"/>
        <v>0</v>
      </c>
      <c r="J169" s="396">
        <f t="shared" si="184"/>
        <v>2500</v>
      </c>
      <c r="K169" s="198">
        <f t="shared" si="184"/>
        <v>7500</v>
      </c>
      <c r="L169" s="395">
        <f t="shared" si="184"/>
        <v>5000</v>
      </c>
      <c r="M169" s="396">
        <f t="shared" si="184"/>
        <v>0</v>
      </c>
      <c r="N169" s="396">
        <f t="shared" si="184"/>
        <v>2500</v>
      </c>
      <c r="O169" s="198">
        <f t="shared" si="184"/>
        <v>7500</v>
      </c>
      <c r="P169" s="395">
        <f t="shared" si="184"/>
        <v>5000</v>
      </c>
      <c r="Q169" s="396">
        <f t="shared" si="184"/>
        <v>0</v>
      </c>
      <c r="R169" s="396">
        <f t="shared" si="184"/>
        <v>2500</v>
      </c>
      <c r="S169" s="198">
        <f t="shared" si="184"/>
        <v>7500</v>
      </c>
      <c r="T169" s="395">
        <f t="shared" si="184"/>
        <v>5000</v>
      </c>
      <c r="U169" s="396">
        <f t="shared" si="184"/>
        <v>0</v>
      </c>
      <c r="V169" s="396">
        <f t="shared" si="184"/>
        <v>2500</v>
      </c>
      <c r="W169" s="198">
        <f t="shared" si="184"/>
        <v>7500</v>
      </c>
      <c r="X169" s="395">
        <f t="shared" si="184"/>
        <v>5000</v>
      </c>
      <c r="Y169" s="396">
        <f t="shared" si="184"/>
        <v>0</v>
      </c>
      <c r="Z169" s="396">
        <f t="shared" si="184"/>
        <v>2500</v>
      </c>
      <c r="AA169" s="198">
        <f t="shared" si="184"/>
        <v>7500</v>
      </c>
      <c r="AB169" s="395">
        <f aca="true" t="shared" si="185" ref="AB169:AU169">SUM(AB164:AB168)</f>
        <v>0</v>
      </c>
      <c r="AC169" s="396">
        <f t="shared" si="185"/>
        <v>0</v>
      </c>
      <c r="AD169" s="396">
        <f t="shared" si="185"/>
        <v>0</v>
      </c>
      <c r="AE169" s="198">
        <f t="shared" si="185"/>
        <v>0</v>
      </c>
      <c r="AF169" s="395">
        <f t="shared" si="185"/>
        <v>0</v>
      </c>
      <c r="AG169" s="396">
        <f t="shared" si="185"/>
        <v>0</v>
      </c>
      <c r="AH169" s="396">
        <f t="shared" si="185"/>
        <v>0</v>
      </c>
      <c r="AI169" s="198">
        <f t="shared" si="185"/>
        <v>0</v>
      </c>
      <c r="AJ169" s="395">
        <f t="shared" si="185"/>
        <v>0</v>
      </c>
      <c r="AK169" s="396">
        <f t="shared" si="185"/>
        <v>0</v>
      </c>
      <c r="AL169" s="396">
        <f t="shared" si="185"/>
        <v>0</v>
      </c>
      <c r="AM169" s="198">
        <f t="shared" si="185"/>
        <v>0</v>
      </c>
      <c r="AN169" s="395">
        <f t="shared" si="185"/>
        <v>5000</v>
      </c>
      <c r="AO169" s="396">
        <f t="shared" si="185"/>
        <v>0</v>
      </c>
      <c r="AP169" s="396">
        <f t="shared" si="185"/>
        <v>2500</v>
      </c>
      <c r="AQ169" s="198">
        <f t="shared" si="185"/>
        <v>7500</v>
      </c>
      <c r="AR169" s="201">
        <f t="shared" si="185"/>
        <v>30000</v>
      </c>
      <c r="AS169" s="201"/>
      <c r="AT169" s="202">
        <f t="shared" si="185"/>
        <v>17500</v>
      </c>
      <c r="AU169" s="203">
        <f t="shared" si="185"/>
        <v>47500</v>
      </c>
    </row>
    <row r="170" spans="2:47" ht="12" customHeight="1">
      <c r="B170" s="234" t="s">
        <v>217</v>
      </c>
      <c r="C170" s="253"/>
      <c r="D170" s="403">
        <f>D169-D163</f>
        <v>0</v>
      </c>
      <c r="E170" s="404"/>
      <c r="F170" s="404">
        <f aca="true" t="shared" si="186" ref="F170:AR170">F169-F163</f>
        <v>2500</v>
      </c>
      <c r="G170" s="405">
        <f t="shared" si="186"/>
        <v>2500</v>
      </c>
      <c r="H170" s="403">
        <f t="shared" si="186"/>
        <v>5000</v>
      </c>
      <c r="I170" s="404">
        <f t="shared" si="186"/>
        <v>0</v>
      </c>
      <c r="J170" s="404">
        <f t="shared" si="186"/>
        <v>2500</v>
      </c>
      <c r="K170" s="405">
        <f t="shared" si="186"/>
        <v>7500</v>
      </c>
      <c r="L170" s="403">
        <f t="shared" si="186"/>
        <v>5000</v>
      </c>
      <c r="M170" s="404">
        <f t="shared" si="186"/>
        <v>0</v>
      </c>
      <c r="N170" s="404">
        <f t="shared" si="186"/>
        <v>2500</v>
      </c>
      <c r="O170" s="405">
        <f t="shared" si="186"/>
        <v>7500</v>
      </c>
      <c r="P170" s="403">
        <f t="shared" si="186"/>
        <v>5000</v>
      </c>
      <c r="Q170" s="404">
        <f t="shared" si="186"/>
        <v>0</v>
      </c>
      <c r="R170" s="404">
        <f t="shared" si="186"/>
        <v>2500</v>
      </c>
      <c r="S170" s="405">
        <f t="shared" si="186"/>
        <v>7500</v>
      </c>
      <c r="T170" s="403">
        <f t="shared" si="186"/>
        <v>5000</v>
      </c>
      <c r="U170" s="404">
        <f t="shared" si="186"/>
        <v>0</v>
      </c>
      <c r="V170" s="404">
        <f t="shared" si="186"/>
        <v>2500</v>
      </c>
      <c r="W170" s="405">
        <f t="shared" si="186"/>
        <v>7500</v>
      </c>
      <c r="X170" s="403">
        <f t="shared" si="186"/>
        <v>5000</v>
      </c>
      <c r="Y170" s="404">
        <f t="shared" si="186"/>
        <v>0</v>
      </c>
      <c r="Z170" s="404">
        <f t="shared" si="186"/>
        <v>2500</v>
      </c>
      <c r="AA170" s="405">
        <f t="shared" si="186"/>
        <v>7500</v>
      </c>
      <c r="AB170" s="403">
        <f t="shared" si="186"/>
        <v>0</v>
      </c>
      <c r="AC170" s="404">
        <f t="shared" si="186"/>
        <v>0</v>
      </c>
      <c r="AD170" s="404">
        <f t="shared" si="186"/>
        <v>0</v>
      </c>
      <c r="AE170" s="405">
        <f t="shared" si="186"/>
        <v>0</v>
      </c>
      <c r="AF170" s="403">
        <f t="shared" si="186"/>
        <v>0</v>
      </c>
      <c r="AG170" s="404">
        <f t="shared" si="186"/>
        <v>0</v>
      </c>
      <c r="AH170" s="404">
        <f t="shared" si="186"/>
        <v>0</v>
      </c>
      <c r="AI170" s="405">
        <f t="shared" si="186"/>
        <v>0</v>
      </c>
      <c r="AJ170" s="403">
        <f t="shared" si="186"/>
        <v>0</v>
      </c>
      <c r="AK170" s="404">
        <f t="shared" si="186"/>
        <v>0</v>
      </c>
      <c r="AL170" s="404">
        <f t="shared" si="186"/>
        <v>0</v>
      </c>
      <c r="AM170" s="405">
        <f t="shared" si="186"/>
        <v>0</v>
      </c>
      <c r="AN170" s="403">
        <f t="shared" si="186"/>
        <v>5000</v>
      </c>
      <c r="AO170" s="404">
        <f t="shared" si="186"/>
        <v>0</v>
      </c>
      <c r="AP170" s="404">
        <f t="shared" si="186"/>
        <v>2500</v>
      </c>
      <c r="AQ170" s="405">
        <f t="shared" si="186"/>
        <v>7500</v>
      </c>
      <c r="AR170" s="235">
        <f t="shared" si="186"/>
        <v>30000</v>
      </c>
      <c r="AS170" s="235"/>
      <c r="AT170" s="235">
        <f>AT169-AT163</f>
        <v>17500</v>
      </c>
      <c r="AU170" s="235">
        <f>AU169-AU163</f>
        <v>47500</v>
      </c>
    </row>
    <row r="171" spans="2:47" ht="12" customHeight="1">
      <c r="B171" s="225" t="str">
        <f>'Operating Cost Element'!A77</f>
        <v>New Alternative 15</v>
      </c>
      <c r="C171" s="252"/>
      <c r="D171" s="395"/>
      <c r="E171" s="396"/>
      <c r="F171" s="396"/>
      <c r="G171" s="204"/>
      <c r="H171" s="395"/>
      <c r="I171" s="396"/>
      <c r="J171" s="396"/>
      <c r="K171" s="204"/>
      <c r="L171" s="395"/>
      <c r="M171" s="396"/>
      <c r="N171" s="396"/>
      <c r="O171" s="204"/>
      <c r="P171" s="395"/>
      <c r="Q171" s="396"/>
      <c r="R171" s="396"/>
      <c r="S171" s="204"/>
      <c r="T171" s="395"/>
      <c r="U171" s="396"/>
      <c r="V171" s="396"/>
      <c r="W171" s="204"/>
      <c r="X171" s="395"/>
      <c r="Y171" s="396"/>
      <c r="Z171" s="396"/>
      <c r="AA171" s="204"/>
      <c r="AB171" s="395"/>
      <c r="AC171" s="396"/>
      <c r="AD171" s="396"/>
      <c r="AE171" s="204"/>
      <c r="AF171" s="395"/>
      <c r="AG171" s="396"/>
      <c r="AH171" s="396"/>
      <c r="AI171" s="204"/>
      <c r="AJ171" s="395"/>
      <c r="AK171" s="396"/>
      <c r="AL171" s="396"/>
      <c r="AM171" s="204"/>
      <c r="AN171" s="395"/>
      <c r="AO171" s="396"/>
      <c r="AP171" s="396"/>
      <c r="AQ171" s="204"/>
      <c r="AR171" s="201"/>
      <c r="AS171" s="201"/>
      <c r="AT171" s="202"/>
      <c r="AU171" s="205"/>
    </row>
    <row r="172" spans="2:47" ht="12" customHeight="1">
      <c r="B172" s="225" t="s">
        <v>3</v>
      </c>
      <c r="C172" s="252"/>
      <c r="D172" s="395">
        <v>0</v>
      </c>
      <c r="E172" s="396"/>
      <c r="F172" s="396">
        <v>500</v>
      </c>
      <c r="G172" s="198">
        <f>D172+E172+F172</f>
        <v>500</v>
      </c>
      <c r="H172" s="395">
        <v>1000</v>
      </c>
      <c r="I172" s="396"/>
      <c r="J172" s="396">
        <v>500</v>
      </c>
      <c r="K172" s="198">
        <f>H172+I172+J172</f>
        <v>1500</v>
      </c>
      <c r="L172" s="395">
        <v>1000</v>
      </c>
      <c r="M172" s="396"/>
      <c r="N172" s="396">
        <v>500</v>
      </c>
      <c r="O172" s="198">
        <f>L172+M172+N172</f>
        <v>1500</v>
      </c>
      <c r="P172" s="395">
        <v>1000</v>
      </c>
      <c r="Q172" s="396"/>
      <c r="R172" s="396">
        <v>500</v>
      </c>
      <c r="S172" s="198">
        <f>P172+Q172+R172</f>
        <v>1500</v>
      </c>
      <c r="T172" s="395">
        <v>1000</v>
      </c>
      <c r="U172" s="396"/>
      <c r="V172" s="396">
        <v>500</v>
      </c>
      <c r="W172" s="198">
        <f>T172+U172+V172</f>
        <v>1500</v>
      </c>
      <c r="X172" s="395">
        <v>1000</v>
      </c>
      <c r="Y172" s="396"/>
      <c r="Z172" s="396">
        <v>500</v>
      </c>
      <c r="AA172" s="198">
        <f>X172+Y172+Z172</f>
        <v>1500</v>
      </c>
      <c r="AB172" s="395">
        <v>0</v>
      </c>
      <c r="AC172" s="396">
        <v>0</v>
      </c>
      <c r="AD172" s="396">
        <v>0</v>
      </c>
      <c r="AE172" s="198">
        <f>AB172+AC172+AD172</f>
        <v>0</v>
      </c>
      <c r="AF172" s="395">
        <v>0</v>
      </c>
      <c r="AG172" s="396">
        <v>0</v>
      </c>
      <c r="AH172" s="396">
        <v>0</v>
      </c>
      <c r="AI172" s="198">
        <f>AF172+AG172+AH172</f>
        <v>0</v>
      </c>
      <c r="AJ172" s="395">
        <v>0</v>
      </c>
      <c r="AK172" s="396">
        <v>0</v>
      </c>
      <c r="AL172" s="396">
        <v>0</v>
      </c>
      <c r="AM172" s="198">
        <f>AJ172+AK172+AL172</f>
        <v>0</v>
      </c>
      <c r="AN172" s="395">
        <v>1000</v>
      </c>
      <c r="AO172" s="396"/>
      <c r="AP172" s="396">
        <v>500</v>
      </c>
      <c r="AQ172" s="198">
        <f>AN172+AO172+AP172</f>
        <v>1500</v>
      </c>
      <c r="AR172" s="201">
        <f>D172+H172+L172+P172+T172+X172+AB172+AF172+AJ172+AN172</f>
        <v>6000</v>
      </c>
      <c r="AS172" s="199"/>
      <c r="AT172" s="201">
        <f>F172+J172+N172+R172+V172+Z172+AD172+AH172+AL172+AP172</f>
        <v>3500</v>
      </c>
      <c r="AU172" s="203">
        <f>AR172+AS172+AT172</f>
        <v>9500</v>
      </c>
    </row>
    <row r="173" spans="2:47" ht="12" customHeight="1">
      <c r="B173" s="225" t="s">
        <v>5</v>
      </c>
      <c r="C173" s="252"/>
      <c r="D173" s="395">
        <v>0</v>
      </c>
      <c r="E173" s="396"/>
      <c r="F173" s="396">
        <v>500</v>
      </c>
      <c r="G173" s="198">
        <f>D173+E173+F173</f>
        <v>500</v>
      </c>
      <c r="H173" s="395">
        <v>1000</v>
      </c>
      <c r="I173" s="396"/>
      <c r="J173" s="396">
        <v>500</v>
      </c>
      <c r="K173" s="198">
        <f>H173+I173+J173</f>
        <v>1500</v>
      </c>
      <c r="L173" s="395">
        <v>1000</v>
      </c>
      <c r="M173" s="396"/>
      <c r="N173" s="396">
        <v>500</v>
      </c>
      <c r="O173" s="198">
        <f>L173+M173+N173</f>
        <v>1500</v>
      </c>
      <c r="P173" s="395">
        <v>1000</v>
      </c>
      <c r="Q173" s="396"/>
      <c r="R173" s="396">
        <v>500</v>
      </c>
      <c r="S173" s="198">
        <f>P173+Q173+R173</f>
        <v>1500</v>
      </c>
      <c r="T173" s="395">
        <v>1000</v>
      </c>
      <c r="U173" s="396"/>
      <c r="V173" s="396">
        <v>500</v>
      </c>
      <c r="W173" s="198">
        <f>T173+U173+V173</f>
        <v>1500</v>
      </c>
      <c r="X173" s="395">
        <v>1000</v>
      </c>
      <c r="Y173" s="396"/>
      <c r="Z173" s="396">
        <v>500</v>
      </c>
      <c r="AA173" s="198">
        <f>X173+Y173+Z173</f>
        <v>1500</v>
      </c>
      <c r="AB173" s="395">
        <v>0</v>
      </c>
      <c r="AC173" s="396">
        <v>0</v>
      </c>
      <c r="AD173" s="396">
        <v>0</v>
      </c>
      <c r="AE173" s="198">
        <f>AB173+AC173+AD173</f>
        <v>0</v>
      </c>
      <c r="AF173" s="395">
        <v>0</v>
      </c>
      <c r="AG173" s="396">
        <v>0</v>
      </c>
      <c r="AH173" s="396">
        <v>0</v>
      </c>
      <c r="AI173" s="198">
        <f>AF173+AG173+AH173</f>
        <v>0</v>
      </c>
      <c r="AJ173" s="395">
        <v>0</v>
      </c>
      <c r="AK173" s="396">
        <v>0</v>
      </c>
      <c r="AL173" s="396">
        <v>0</v>
      </c>
      <c r="AM173" s="198">
        <f>AJ173+AK173+AL173</f>
        <v>0</v>
      </c>
      <c r="AN173" s="395">
        <v>1000</v>
      </c>
      <c r="AO173" s="396"/>
      <c r="AP173" s="396">
        <v>500</v>
      </c>
      <c r="AQ173" s="198">
        <f>AN173+AO173+AP173</f>
        <v>1500</v>
      </c>
      <c r="AR173" s="201">
        <f>D173+H173+L173+P173+T173+X173+AB173+AF173+AJ173+AN173</f>
        <v>6000</v>
      </c>
      <c r="AS173" s="199"/>
      <c r="AT173" s="201">
        <f>F173+J173+N173+R173+V173+Z173+AD173+AH173+AL173+AP173</f>
        <v>3500</v>
      </c>
      <c r="AU173" s="203">
        <f>AR173+AS173+AT173</f>
        <v>9500</v>
      </c>
    </row>
    <row r="174" spans="2:47" ht="12" customHeight="1">
      <c r="B174" s="225" t="s">
        <v>17</v>
      </c>
      <c r="C174" s="252"/>
      <c r="D174" s="395">
        <v>0</v>
      </c>
      <c r="E174" s="396"/>
      <c r="F174" s="396">
        <v>500</v>
      </c>
      <c r="G174" s="198">
        <f>D174+E174+F174</f>
        <v>500</v>
      </c>
      <c r="H174" s="395">
        <v>1000</v>
      </c>
      <c r="I174" s="396"/>
      <c r="J174" s="396">
        <v>500</v>
      </c>
      <c r="K174" s="198">
        <f>H174+I174+J174</f>
        <v>1500</v>
      </c>
      <c r="L174" s="395">
        <v>1000</v>
      </c>
      <c r="M174" s="396"/>
      <c r="N174" s="396">
        <v>500</v>
      </c>
      <c r="O174" s="198">
        <f>L174+M174+N174</f>
        <v>1500</v>
      </c>
      <c r="P174" s="395">
        <v>1000</v>
      </c>
      <c r="Q174" s="396"/>
      <c r="R174" s="396">
        <v>500</v>
      </c>
      <c r="S174" s="198">
        <f>P174+Q174+R174</f>
        <v>1500</v>
      </c>
      <c r="T174" s="395">
        <v>1000</v>
      </c>
      <c r="U174" s="396"/>
      <c r="V174" s="396">
        <v>500</v>
      </c>
      <c r="W174" s="198">
        <f>T174+U174+V174</f>
        <v>1500</v>
      </c>
      <c r="X174" s="395">
        <v>1000</v>
      </c>
      <c r="Y174" s="396"/>
      <c r="Z174" s="396">
        <v>500</v>
      </c>
      <c r="AA174" s="198">
        <f>X174+Y174+Z174</f>
        <v>1500</v>
      </c>
      <c r="AB174" s="395">
        <v>0</v>
      </c>
      <c r="AC174" s="396">
        <v>0</v>
      </c>
      <c r="AD174" s="396">
        <v>0</v>
      </c>
      <c r="AE174" s="198">
        <f>AB174+AC174+AD174</f>
        <v>0</v>
      </c>
      <c r="AF174" s="395">
        <v>0</v>
      </c>
      <c r="AG174" s="396">
        <v>0</v>
      </c>
      <c r="AH174" s="396">
        <v>0</v>
      </c>
      <c r="AI174" s="198">
        <f>AF174+AG174+AH174</f>
        <v>0</v>
      </c>
      <c r="AJ174" s="395">
        <v>0</v>
      </c>
      <c r="AK174" s="396">
        <v>0</v>
      </c>
      <c r="AL174" s="396">
        <v>0</v>
      </c>
      <c r="AM174" s="198">
        <f>AJ174+AK174+AL174</f>
        <v>0</v>
      </c>
      <c r="AN174" s="395">
        <v>1000</v>
      </c>
      <c r="AO174" s="396"/>
      <c r="AP174" s="396">
        <v>500</v>
      </c>
      <c r="AQ174" s="198">
        <f>AN174+AO174+AP174</f>
        <v>1500</v>
      </c>
      <c r="AR174" s="201">
        <f>D174+H174+L174+P174+T174+X174+AB174+AF174+AJ174+AN174</f>
        <v>6000</v>
      </c>
      <c r="AS174" s="199"/>
      <c r="AT174" s="201">
        <f>F174+J174+N174+R174+V174+Z174+AD174+AH174+AL174+AP174</f>
        <v>3500</v>
      </c>
      <c r="AU174" s="203">
        <f>AR174+AS174+AT174</f>
        <v>9500</v>
      </c>
    </row>
    <row r="175" spans="2:47" ht="12" customHeight="1">
      <c r="B175" s="225" t="s">
        <v>4</v>
      </c>
      <c r="C175" s="252"/>
      <c r="D175" s="395">
        <v>0</v>
      </c>
      <c r="E175" s="396"/>
      <c r="F175" s="396">
        <v>500</v>
      </c>
      <c r="G175" s="198">
        <f>D175+E175+F175</f>
        <v>500</v>
      </c>
      <c r="H175" s="395">
        <v>1000</v>
      </c>
      <c r="I175" s="396"/>
      <c r="J175" s="396">
        <v>500</v>
      </c>
      <c r="K175" s="198">
        <f>H175+I175+J175</f>
        <v>1500</v>
      </c>
      <c r="L175" s="395">
        <v>1000</v>
      </c>
      <c r="M175" s="396"/>
      <c r="N175" s="396">
        <v>500</v>
      </c>
      <c r="O175" s="198">
        <f>L175+M175+N175</f>
        <v>1500</v>
      </c>
      <c r="P175" s="395">
        <v>1000</v>
      </c>
      <c r="Q175" s="396"/>
      <c r="R175" s="396">
        <v>500</v>
      </c>
      <c r="S175" s="198">
        <f>P175+Q175+R175</f>
        <v>1500</v>
      </c>
      <c r="T175" s="395">
        <v>1000</v>
      </c>
      <c r="U175" s="396"/>
      <c r="V175" s="396">
        <v>500</v>
      </c>
      <c r="W175" s="198">
        <f>T175+U175+V175</f>
        <v>1500</v>
      </c>
      <c r="X175" s="395">
        <v>1000</v>
      </c>
      <c r="Y175" s="396"/>
      <c r="Z175" s="396">
        <v>500</v>
      </c>
      <c r="AA175" s="198">
        <f>X175+Y175+Z175</f>
        <v>1500</v>
      </c>
      <c r="AB175" s="395">
        <v>0</v>
      </c>
      <c r="AC175" s="396">
        <v>0</v>
      </c>
      <c r="AD175" s="396">
        <v>0</v>
      </c>
      <c r="AE175" s="198">
        <f>AB175+AC175+AD175</f>
        <v>0</v>
      </c>
      <c r="AF175" s="395">
        <v>0</v>
      </c>
      <c r="AG175" s="396">
        <v>0</v>
      </c>
      <c r="AH175" s="396">
        <v>0</v>
      </c>
      <c r="AI175" s="198">
        <f>AF175+AG175+AH175</f>
        <v>0</v>
      </c>
      <c r="AJ175" s="395">
        <v>0</v>
      </c>
      <c r="AK175" s="396">
        <v>0</v>
      </c>
      <c r="AL175" s="396">
        <v>0</v>
      </c>
      <c r="AM175" s="198">
        <f>AJ175+AK175+AL175</f>
        <v>0</v>
      </c>
      <c r="AN175" s="395">
        <v>1000</v>
      </c>
      <c r="AO175" s="396"/>
      <c r="AP175" s="396">
        <v>500</v>
      </c>
      <c r="AQ175" s="198">
        <f>AN175+AO175+AP175</f>
        <v>1500</v>
      </c>
      <c r="AR175" s="201">
        <f>D175+H175+L175+P175+T175+X175+AB175+AF175+AJ175+AN175</f>
        <v>6000</v>
      </c>
      <c r="AS175" s="199"/>
      <c r="AT175" s="201">
        <f>F175+J175+N175+R175+V175+Z175+AD175+AH175+AL175+AP175</f>
        <v>3500</v>
      </c>
      <c r="AU175" s="203">
        <f>AR175+AS175+AT175</f>
        <v>9500</v>
      </c>
    </row>
    <row r="176" spans="2:47" ht="12" customHeight="1">
      <c r="B176" s="225" t="s">
        <v>6</v>
      </c>
      <c r="C176" s="252"/>
      <c r="D176" s="395">
        <v>0</v>
      </c>
      <c r="E176" s="396"/>
      <c r="F176" s="396">
        <v>500</v>
      </c>
      <c r="G176" s="198">
        <f>D176+E176+F176</f>
        <v>500</v>
      </c>
      <c r="H176" s="395">
        <v>1000</v>
      </c>
      <c r="I176" s="396"/>
      <c r="J176" s="396">
        <v>500</v>
      </c>
      <c r="K176" s="198">
        <f>H176+I176+J176</f>
        <v>1500</v>
      </c>
      <c r="L176" s="395">
        <v>1000</v>
      </c>
      <c r="M176" s="396"/>
      <c r="N176" s="396">
        <v>500</v>
      </c>
      <c r="O176" s="198">
        <f>L176+M176+N176</f>
        <v>1500</v>
      </c>
      <c r="P176" s="395">
        <v>1000</v>
      </c>
      <c r="Q176" s="396"/>
      <c r="R176" s="396">
        <v>500</v>
      </c>
      <c r="S176" s="198">
        <f>P176+Q176+R176</f>
        <v>1500</v>
      </c>
      <c r="T176" s="395">
        <v>1000</v>
      </c>
      <c r="U176" s="396"/>
      <c r="V176" s="396">
        <v>500</v>
      </c>
      <c r="W176" s="198">
        <f>T176+U176+V176</f>
        <v>1500</v>
      </c>
      <c r="X176" s="395">
        <v>1000</v>
      </c>
      <c r="Y176" s="396"/>
      <c r="Z176" s="396">
        <v>500</v>
      </c>
      <c r="AA176" s="198">
        <f>X176+Y176+Z176</f>
        <v>1500</v>
      </c>
      <c r="AB176" s="395">
        <v>0</v>
      </c>
      <c r="AC176" s="396">
        <v>0</v>
      </c>
      <c r="AD176" s="396">
        <v>0</v>
      </c>
      <c r="AE176" s="198">
        <f>AB176+AC176+AD176</f>
        <v>0</v>
      </c>
      <c r="AF176" s="395">
        <v>0</v>
      </c>
      <c r="AG176" s="396">
        <v>0</v>
      </c>
      <c r="AH176" s="396">
        <v>0</v>
      </c>
      <c r="AI176" s="198">
        <f>AF176+AG176+AH176</f>
        <v>0</v>
      </c>
      <c r="AJ176" s="395">
        <v>0</v>
      </c>
      <c r="AK176" s="396">
        <v>0</v>
      </c>
      <c r="AL176" s="396">
        <v>0</v>
      </c>
      <c r="AM176" s="198">
        <f>AJ176+AK176+AL176</f>
        <v>0</v>
      </c>
      <c r="AN176" s="395">
        <v>1000</v>
      </c>
      <c r="AO176" s="396"/>
      <c r="AP176" s="396">
        <v>500</v>
      </c>
      <c r="AQ176" s="198">
        <f>AN176+AO176+AP176</f>
        <v>1500</v>
      </c>
      <c r="AR176" s="201">
        <f>D176+H176+L176+P176+T176+X176+AB176+AF176+AJ176+AN176</f>
        <v>6000</v>
      </c>
      <c r="AS176" s="199"/>
      <c r="AT176" s="201">
        <f>F176+J176+N176+R176+V176+Z176+AD176+AH176+AL176+AP176</f>
        <v>3500</v>
      </c>
      <c r="AU176" s="203">
        <f>AR176+AS176+AT176</f>
        <v>9500</v>
      </c>
    </row>
    <row r="177" spans="2:47" ht="12" customHeight="1">
      <c r="B177" s="228" t="s">
        <v>104</v>
      </c>
      <c r="C177" s="252">
        <f>SUM(C172:C176)</f>
        <v>0</v>
      </c>
      <c r="D177" s="395">
        <f>SUM(D172:D176)</f>
        <v>0</v>
      </c>
      <c r="E177" s="396"/>
      <c r="F177" s="396">
        <f aca="true" t="shared" si="187" ref="F177:AA177">SUM(F172:F176)</f>
        <v>2500</v>
      </c>
      <c r="G177" s="198">
        <f t="shared" si="187"/>
        <v>2500</v>
      </c>
      <c r="H177" s="395">
        <f t="shared" si="187"/>
        <v>5000</v>
      </c>
      <c r="I177" s="396">
        <f t="shared" si="187"/>
        <v>0</v>
      </c>
      <c r="J177" s="396">
        <f t="shared" si="187"/>
        <v>2500</v>
      </c>
      <c r="K177" s="198">
        <f t="shared" si="187"/>
        <v>7500</v>
      </c>
      <c r="L177" s="395">
        <f t="shared" si="187"/>
        <v>5000</v>
      </c>
      <c r="M177" s="396">
        <f t="shared" si="187"/>
        <v>0</v>
      </c>
      <c r="N177" s="396">
        <f t="shared" si="187"/>
        <v>2500</v>
      </c>
      <c r="O177" s="198">
        <f t="shared" si="187"/>
        <v>7500</v>
      </c>
      <c r="P177" s="395">
        <f t="shared" si="187"/>
        <v>5000</v>
      </c>
      <c r="Q177" s="396">
        <f t="shared" si="187"/>
        <v>0</v>
      </c>
      <c r="R177" s="396">
        <f t="shared" si="187"/>
        <v>2500</v>
      </c>
      <c r="S177" s="198">
        <f t="shared" si="187"/>
        <v>7500</v>
      </c>
      <c r="T177" s="395">
        <f t="shared" si="187"/>
        <v>5000</v>
      </c>
      <c r="U177" s="396">
        <f t="shared" si="187"/>
        <v>0</v>
      </c>
      <c r="V177" s="396">
        <f t="shared" si="187"/>
        <v>2500</v>
      </c>
      <c r="W177" s="198">
        <f t="shared" si="187"/>
        <v>7500</v>
      </c>
      <c r="X177" s="395">
        <f t="shared" si="187"/>
        <v>5000</v>
      </c>
      <c r="Y177" s="396">
        <f t="shared" si="187"/>
        <v>0</v>
      </c>
      <c r="Z177" s="396">
        <f t="shared" si="187"/>
        <v>2500</v>
      </c>
      <c r="AA177" s="198">
        <f t="shared" si="187"/>
        <v>7500</v>
      </c>
      <c r="AB177" s="395">
        <f aca="true" t="shared" si="188" ref="AB177:AU177">SUM(AB172:AB176)</f>
        <v>0</v>
      </c>
      <c r="AC177" s="396">
        <f t="shared" si="188"/>
        <v>0</v>
      </c>
      <c r="AD177" s="396">
        <f t="shared" si="188"/>
        <v>0</v>
      </c>
      <c r="AE177" s="198">
        <f t="shared" si="188"/>
        <v>0</v>
      </c>
      <c r="AF177" s="395">
        <f t="shared" si="188"/>
        <v>0</v>
      </c>
      <c r="AG177" s="396">
        <f t="shared" si="188"/>
        <v>0</v>
      </c>
      <c r="AH177" s="396">
        <f t="shared" si="188"/>
        <v>0</v>
      </c>
      <c r="AI177" s="198">
        <f t="shared" si="188"/>
        <v>0</v>
      </c>
      <c r="AJ177" s="395">
        <f t="shared" si="188"/>
        <v>0</v>
      </c>
      <c r="AK177" s="396">
        <f t="shared" si="188"/>
        <v>0</v>
      </c>
      <c r="AL177" s="396">
        <f t="shared" si="188"/>
        <v>0</v>
      </c>
      <c r="AM177" s="198">
        <f t="shared" si="188"/>
        <v>0</v>
      </c>
      <c r="AN177" s="395">
        <f t="shared" si="188"/>
        <v>5000</v>
      </c>
      <c r="AO177" s="396">
        <f t="shared" si="188"/>
        <v>0</v>
      </c>
      <c r="AP177" s="396">
        <f t="shared" si="188"/>
        <v>2500</v>
      </c>
      <c r="AQ177" s="198">
        <f t="shared" si="188"/>
        <v>7500</v>
      </c>
      <c r="AR177" s="201">
        <f t="shared" si="188"/>
        <v>30000</v>
      </c>
      <c r="AS177" s="201"/>
      <c r="AT177" s="202">
        <f t="shared" si="188"/>
        <v>17500</v>
      </c>
      <c r="AU177" s="203">
        <f t="shared" si="188"/>
        <v>47500</v>
      </c>
    </row>
    <row r="178" spans="2:47" ht="12" customHeight="1">
      <c r="B178" s="234" t="s">
        <v>217</v>
      </c>
      <c r="C178" s="253"/>
      <c r="D178" s="403">
        <f>D177-D171</f>
        <v>0</v>
      </c>
      <c r="E178" s="404"/>
      <c r="F178" s="404">
        <f aca="true" t="shared" si="189" ref="F178:AR178">F177-F171</f>
        <v>2500</v>
      </c>
      <c r="G178" s="405">
        <f t="shared" si="189"/>
        <v>2500</v>
      </c>
      <c r="H178" s="403">
        <f t="shared" si="189"/>
        <v>5000</v>
      </c>
      <c r="I178" s="404">
        <f t="shared" si="189"/>
        <v>0</v>
      </c>
      <c r="J178" s="404">
        <f t="shared" si="189"/>
        <v>2500</v>
      </c>
      <c r="K178" s="405">
        <f t="shared" si="189"/>
        <v>7500</v>
      </c>
      <c r="L178" s="403">
        <f t="shared" si="189"/>
        <v>5000</v>
      </c>
      <c r="M178" s="404">
        <f t="shared" si="189"/>
        <v>0</v>
      </c>
      <c r="N178" s="404">
        <f t="shared" si="189"/>
        <v>2500</v>
      </c>
      <c r="O178" s="405">
        <f t="shared" si="189"/>
        <v>7500</v>
      </c>
      <c r="P178" s="403">
        <f t="shared" si="189"/>
        <v>5000</v>
      </c>
      <c r="Q178" s="404">
        <f t="shared" si="189"/>
        <v>0</v>
      </c>
      <c r="R178" s="404">
        <f t="shared" si="189"/>
        <v>2500</v>
      </c>
      <c r="S178" s="405">
        <f t="shared" si="189"/>
        <v>7500</v>
      </c>
      <c r="T178" s="403">
        <f t="shared" si="189"/>
        <v>5000</v>
      </c>
      <c r="U178" s="404">
        <f t="shared" si="189"/>
        <v>0</v>
      </c>
      <c r="V178" s="404">
        <f t="shared" si="189"/>
        <v>2500</v>
      </c>
      <c r="W178" s="405">
        <f t="shared" si="189"/>
        <v>7500</v>
      </c>
      <c r="X178" s="403">
        <f t="shared" si="189"/>
        <v>5000</v>
      </c>
      <c r="Y178" s="404">
        <f t="shared" si="189"/>
        <v>0</v>
      </c>
      <c r="Z178" s="404">
        <f t="shared" si="189"/>
        <v>2500</v>
      </c>
      <c r="AA178" s="405">
        <f t="shared" si="189"/>
        <v>7500</v>
      </c>
      <c r="AB178" s="403">
        <f t="shared" si="189"/>
        <v>0</v>
      </c>
      <c r="AC178" s="404">
        <f t="shared" si="189"/>
        <v>0</v>
      </c>
      <c r="AD178" s="404">
        <f t="shared" si="189"/>
        <v>0</v>
      </c>
      <c r="AE178" s="405">
        <f t="shared" si="189"/>
        <v>0</v>
      </c>
      <c r="AF178" s="403">
        <f t="shared" si="189"/>
        <v>0</v>
      </c>
      <c r="AG178" s="404">
        <f t="shared" si="189"/>
        <v>0</v>
      </c>
      <c r="AH178" s="404">
        <f t="shared" si="189"/>
        <v>0</v>
      </c>
      <c r="AI178" s="405">
        <f t="shared" si="189"/>
        <v>0</v>
      </c>
      <c r="AJ178" s="403">
        <f t="shared" si="189"/>
        <v>0</v>
      </c>
      <c r="AK178" s="404">
        <f t="shared" si="189"/>
        <v>0</v>
      </c>
      <c r="AL178" s="404">
        <f t="shared" si="189"/>
        <v>0</v>
      </c>
      <c r="AM178" s="405">
        <f t="shared" si="189"/>
        <v>0</v>
      </c>
      <c r="AN178" s="403">
        <f t="shared" si="189"/>
        <v>5000</v>
      </c>
      <c r="AO178" s="404">
        <f t="shared" si="189"/>
        <v>0</v>
      </c>
      <c r="AP178" s="404">
        <f t="shared" si="189"/>
        <v>2500</v>
      </c>
      <c r="AQ178" s="405">
        <f t="shared" si="189"/>
        <v>7500</v>
      </c>
      <c r="AR178" s="235">
        <f t="shared" si="189"/>
        <v>30000</v>
      </c>
      <c r="AS178" s="235"/>
      <c r="AT178" s="235">
        <f>AT177-AT171</f>
        <v>17500</v>
      </c>
      <c r="AU178" s="235">
        <f>AU177-AU171</f>
        <v>47500</v>
      </c>
    </row>
    <row r="179" spans="2:47" ht="12" customHeight="1">
      <c r="B179" s="225" t="str">
        <f>'Operating Cost Element'!A78</f>
        <v>New Alternative 16</v>
      </c>
      <c r="C179" s="252"/>
      <c r="D179" s="395"/>
      <c r="E179" s="396"/>
      <c r="F179" s="396"/>
      <c r="G179" s="204"/>
      <c r="H179" s="395"/>
      <c r="I179" s="396"/>
      <c r="J179" s="396"/>
      <c r="K179" s="204"/>
      <c r="L179" s="395"/>
      <c r="M179" s="396"/>
      <c r="N179" s="396"/>
      <c r="O179" s="204"/>
      <c r="P179" s="395"/>
      <c r="Q179" s="396"/>
      <c r="R179" s="396"/>
      <c r="S179" s="204"/>
      <c r="T179" s="395"/>
      <c r="U179" s="396"/>
      <c r="V179" s="396"/>
      <c r="W179" s="204"/>
      <c r="X179" s="395"/>
      <c r="Y179" s="396"/>
      <c r="Z179" s="396"/>
      <c r="AA179" s="204"/>
      <c r="AB179" s="395"/>
      <c r="AC179" s="396"/>
      <c r="AD179" s="396"/>
      <c r="AE179" s="204"/>
      <c r="AF179" s="395"/>
      <c r="AG179" s="396"/>
      <c r="AH179" s="396"/>
      <c r="AI179" s="204"/>
      <c r="AJ179" s="395"/>
      <c r="AK179" s="396"/>
      <c r="AL179" s="396"/>
      <c r="AM179" s="204"/>
      <c r="AN179" s="395"/>
      <c r="AO179" s="396"/>
      <c r="AP179" s="396"/>
      <c r="AQ179" s="204"/>
      <c r="AR179" s="201"/>
      <c r="AS179" s="201"/>
      <c r="AT179" s="193"/>
      <c r="AU179" s="205"/>
    </row>
    <row r="180" spans="2:47" ht="12" customHeight="1">
      <c r="B180" s="225" t="s">
        <v>3</v>
      </c>
      <c r="C180" s="252"/>
      <c r="D180" s="395">
        <v>0</v>
      </c>
      <c r="E180" s="396"/>
      <c r="F180" s="396">
        <v>500</v>
      </c>
      <c r="G180" s="198">
        <f>D180+E180+F180</f>
        <v>500</v>
      </c>
      <c r="H180" s="395">
        <v>1000</v>
      </c>
      <c r="I180" s="396"/>
      <c r="J180" s="396">
        <v>500</v>
      </c>
      <c r="K180" s="198">
        <f>H180+I180+J180</f>
        <v>1500</v>
      </c>
      <c r="L180" s="395">
        <v>1000</v>
      </c>
      <c r="M180" s="396"/>
      <c r="N180" s="396">
        <v>500</v>
      </c>
      <c r="O180" s="198">
        <f>L180+M180+N180</f>
        <v>1500</v>
      </c>
      <c r="P180" s="395">
        <v>1000</v>
      </c>
      <c r="Q180" s="396"/>
      <c r="R180" s="396">
        <v>500</v>
      </c>
      <c r="S180" s="198">
        <f>P180+Q180+R180</f>
        <v>1500</v>
      </c>
      <c r="T180" s="395">
        <v>1000</v>
      </c>
      <c r="U180" s="396"/>
      <c r="V180" s="396">
        <v>500</v>
      </c>
      <c r="W180" s="198">
        <f>T180+U180+V180</f>
        <v>1500</v>
      </c>
      <c r="X180" s="395">
        <v>1000</v>
      </c>
      <c r="Y180" s="396"/>
      <c r="Z180" s="396">
        <v>500</v>
      </c>
      <c r="AA180" s="198">
        <f>X180+Y180+Z180</f>
        <v>1500</v>
      </c>
      <c r="AB180" s="395">
        <v>0</v>
      </c>
      <c r="AC180" s="396">
        <v>0</v>
      </c>
      <c r="AD180" s="396">
        <v>0</v>
      </c>
      <c r="AE180" s="198">
        <f>AB180+AC180+AD180</f>
        <v>0</v>
      </c>
      <c r="AF180" s="395">
        <v>0</v>
      </c>
      <c r="AG180" s="396">
        <v>0</v>
      </c>
      <c r="AH180" s="396">
        <v>0</v>
      </c>
      <c r="AI180" s="198">
        <f>AF180+AG180+AH180</f>
        <v>0</v>
      </c>
      <c r="AJ180" s="395">
        <v>0</v>
      </c>
      <c r="AK180" s="396">
        <v>0</v>
      </c>
      <c r="AL180" s="396">
        <v>0</v>
      </c>
      <c r="AM180" s="198">
        <f>AJ180+AK180+AL180</f>
        <v>0</v>
      </c>
      <c r="AN180" s="395">
        <v>0</v>
      </c>
      <c r="AO180" s="396">
        <v>0</v>
      </c>
      <c r="AP180" s="396">
        <v>0</v>
      </c>
      <c r="AQ180" s="198">
        <f>AN180+AO180+AP180</f>
        <v>0</v>
      </c>
      <c r="AR180" s="201">
        <f>D180+H180+L180+P180+T180+X180+AB180+AF180+AJ180+AN180</f>
        <v>5000</v>
      </c>
      <c r="AS180" s="199"/>
      <c r="AT180" s="201">
        <f>F180+J180+N180+R180+V180+Z180+AD180+AH180+AL180+AP180</f>
        <v>3000</v>
      </c>
      <c r="AU180" s="203">
        <f>AR180+AS180+AT180</f>
        <v>8000</v>
      </c>
    </row>
    <row r="181" spans="2:47" ht="12" customHeight="1">
      <c r="B181" s="225" t="s">
        <v>5</v>
      </c>
      <c r="C181" s="252"/>
      <c r="D181" s="395">
        <v>0</v>
      </c>
      <c r="E181" s="396"/>
      <c r="F181" s="396">
        <v>500</v>
      </c>
      <c r="G181" s="198">
        <f>D181+E181+F181</f>
        <v>500</v>
      </c>
      <c r="H181" s="395">
        <v>1000</v>
      </c>
      <c r="I181" s="396"/>
      <c r="J181" s="396">
        <v>500</v>
      </c>
      <c r="K181" s="198">
        <f>H181+I181+J181</f>
        <v>1500</v>
      </c>
      <c r="L181" s="395">
        <v>1000</v>
      </c>
      <c r="M181" s="396"/>
      <c r="N181" s="396">
        <v>500</v>
      </c>
      <c r="O181" s="198">
        <f>L181+M181+N181</f>
        <v>1500</v>
      </c>
      <c r="P181" s="395">
        <v>1000</v>
      </c>
      <c r="Q181" s="396"/>
      <c r="R181" s="396">
        <v>500</v>
      </c>
      <c r="S181" s="198">
        <f>P181+Q181+R181</f>
        <v>1500</v>
      </c>
      <c r="T181" s="395">
        <v>1000</v>
      </c>
      <c r="U181" s="396"/>
      <c r="V181" s="396">
        <v>500</v>
      </c>
      <c r="W181" s="198">
        <f>T181+U181+V181</f>
        <v>1500</v>
      </c>
      <c r="X181" s="395">
        <v>1000</v>
      </c>
      <c r="Y181" s="396"/>
      <c r="Z181" s="396">
        <v>500</v>
      </c>
      <c r="AA181" s="198">
        <f>X181+Y181+Z181</f>
        <v>1500</v>
      </c>
      <c r="AB181" s="395">
        <v>0</v>
      </c>
      <c r="AC181" s="396">
        <v>0</v>
      </c>
      <c r="AD181" s="396">
        <v>0</v>
      </c>
      <c r="AE181" s="198">
        <f>AB181+AC181+AD181</f>
        <v>0</v>
      </c>
      <c r="AF181" s="395">
        <v>0</v>
      </c>
      <c r="AG181" s="396">
        <v>0</v>
      </c>
      <c r="AH181" s="396">
        <v>0</v>
      </c>
      <c r="AI181" s="198">
        <f>AF181+AG181+AH181</f>
        <v>0</v>
      </c>
      <c r="AJ181" s="395">
        <v>0</v>
      </c>
      <c r="AK181" s="396">
        <v>0</v>
      </c>
      <c r="AL181" s="396">
        <v>0</v>
      </c>
      <c r="AM181" s="198">
        <f>AJ181+AK181+AL181</f>
        <v>0</v>
      </c>
      <c r="AN181" s="395">
        <v>0</v>
      </c>
      <c r="AO181" s="396">
        <v>0</v>
      </c>
      <c r="AP181" s="396">
        <v>0</v>
      </c>
      <c r="AQ181" s="198">
        <f>AN181+AO181+AP181</f>
        <v>0</v>
      </c>
      <c r="AR181" s="201">
        <f>D181+H181+L181+P181+T181+X181+AB181+AF181+AJ181+AN181</f>
        <v>5000</v>
      </c>
      <c r="AS181" s="199"/>
      <c r="AT181" s="201">
        <f>F181+J181+N181+R181+V181+Z181+AD181+AH181+AL181+AP181</f>
        <v>3000</v>
      </c>
      <c r="AU181" s="203">
        <f>AR181+AS181+AT181</f>
        <v>8000</v>
      </c>
    </row>
    <row r="182" spans="2:47" ht="12" customHeight="1">
      <c r="B182" s="225" t="s">
        <v>17</v>
      </c>
      <c r="C182" s="252"/>
      <c r="D182" s="395">
        <v>0</v>
      </c>
      <c r="E182" s="396"/>
      <c r="F182" s="396">
        <v>500</v>
      </c>
      <c r="G182" s="198">
        <f>D182+E182+F182</f>
        <v>500</v>
      </c>
      <c r="H182" s="395">
        <v>1000</v>
      </c>
      <c r="I182" s="396"/>
      <c r="J182" s="396">
        <v>500</v>
      </c>
      <c r="K182" s="198">
        <f>H182+I182+J182</f>
        <v>1500</v>
      </c>
      <c r="L182" s="395">
        <v>1000</v>
      </c>
      <c r="M182" s="396"/>
      <c r="N182" s="396">
        <v>500</v>
      </c>
      <c r="O182" s="198">
        <f>L182+M182+N182</f>
        <v>1500</v>
      </c>
      <c r="P182" s="395">
        <v>1000</v>
      </c>
      <c r="Q182" s="396"/>
      <c r="R182" s="396">
        <v>500</v>
      </c>
      <c r="S182" s="198">
        <f>P182+Q182+R182</f>
        <v>1500</v>
      </c>
      <c r="T182" s="395">
        <v>1000</v>
      </c>
      <c r="U182" s="396"/>
      <c r="V182" s="396">
        <v>500</v>
      </c>
      <c r="W182" s="198">
        <f>T182+U182+V182</f>
        <v>1500</v>
      </c>
      <c r="X182" s="395">
        <v>1000</v>
      </c>
      <c r="Y182" s="396"/>
      <c r="Z182" s="396">
        <v>500</v>
      </c>
      <c r="AA182" s="198">
        <f>X182+Y182+Z182</f>
        <v>1500</v>
      </c>
      <c r="AB182" s="395">
        <v>0</v>
      </c>
      <c r="AC182" s="396">
        <v>0</v>
      </c>
      <c r="AD182" s="396">
        <v>0</v>
      </c>
      <c r="AE182" s="198">
        <f>AB182+AC182+AD182</f>
        <v>0</v>
      </c>
      <c r="AF182" s="395">
        <v>0</v>
      </c>
      <c r="AG182" s="396">
        <v>0</v>
      </c>
      <c r="AH182" s="396">
        <v>0</v>
      </c>
      <c r="AI182" s="198">
        <f>AF182+AG182+AH182</f>
        <v>0</v>
      </c>
      <c r="AJ182" s="395">
        <v>0</v>
      </c>
      <c r="AK182" s="396">
        <v>0</v>
      </c>
      <c r="AL182" s="396">
        <v>0</v>
      </c>
      <c r="AM182" s="198">
        <f>AJ182+AK182+AL182</f>
        <v>0</v>
      </c>
      <c r="AN182" s="395">
        <v>0</v>
      </c>
      <c r="AO182" s="396">
        <v>0</v>
      </c>
      <c r="AP182" s="396">
        <v>0</v>
      </c>
      <c r="AQ182" s="198">
        <f>AN182+AO182+AP182</f>
        <v>0</v>
      </c>
      <c r="AR182" s="201">
        <f>D182+H182+L182+P182+T182+X182+AB182+AF182+AJ182+AN182</f>
        <v>5000</v>
      </c>
      <c r="AS182" s="199"/>
      <c r="AT182" s="201">
        <f>F182+J182+N182+R182+V182+Z182+AD182+AH182+AL182+AP182</f>
        <v>3000</v>
      </c>
      <c r="AU182" s="203">
        <f>AR182+AS182+AT182</f>
        <v>8000</v>
      </c>
    </row>
    <row r="183" spans="2:47" ht="12" customHeight="1">
      <c r="B183" s="225" t="s">
        <v>4</v>
      </c>
      <c r="C183" s="252"/>
      <c r="D183" s="395">
        <v>0</v>
      </c>
      <c r="E183" s="396"/>
      <c r="F183" s="396">
        <v>500</v>
      </c>
      <c r="G183" s="198">
        <f>D183+E183+F183</f>
        <v>500</v>
      </c>
      <c r="H183" s="395">
        <v>1000</v>
      </c>
      <c r="I183" s="396"/>
      <c r="J183" s="396">
        <v>500</v>
      </c>
      <c r="K183" s="198">
        <f>H183+I183+J183</f>
        <v>1500</v>
      </c>
      <c r="L183" s="395">
        <v>1000</v>
      </c>
      <c r="M183" s="396"/>
      <c r="N183" s="396">
        <v>500</v>
      </c>
      <c r="O183" s="198">
        <f>L183+M183+N183</f>
        <v>1500</v>
      </c>
      <c r="P183" s="395">
        <v>1000</v>
      </c>
      <c r="Q183" s="396"/>
      <c r="R183" s="396">
        <v>500</v>
      </c>
      <c r="S183" s="198">
        <f>P183+Q183+R183</f>
        <v>1500</v>
      </c>
      <c r="T183" s="395">
        <v>1000</v>
      </c>
      <c r="U183" s="396"/>
      <c r="V183" s="396">
        <v>500</v>
      </c>
      <c r="W183" s="198">
        <f>T183+U183+V183</f>
        <v>1500</v>
      </c>
      <c r="X183" s="395">
        <v>1000</v>
      </c>
      <c r="Y183" s="396"/>
      <c r="Z183" s="396">
        <v>500</v>
      </c>
      <c r="AA183" s="198">
        <f>X183+Y183+Z183</f>
        <v>1500</v>
      </c>
      <c r="AB183" s="395">
        <v>0</v>
      </c>
      <c r="AC183" s="396">
        <v>0</v>
      </c>
      <c r="AD183" s="396">
        <v>0</v>
      </c>
      <c r="AE183" s="198">
        <f>AB183+AC183+AD183</f>
        <v>0</v>
      </c>
      <c r="AF183" s="395">
        <v>0</v>
      </c>
      <c r="AG183" s="396">
        <v>0</v>
      </c>
      <c r="AH183" s="396">
        <v>0</v>
      </c>
      <c r="AI183" s="198">
        <f>AF183+AG183+AH183</f>
        <v>0</v>
      </c>
      <c r="AJ183" s="395">
        <v>0</v>
      </c>
      <c r="AK183" s="396">
        <v>0</v>
      </c>
      <c r="AL183" s="396">
        <v>0</v>
      </c>
      <c r="AM183" s="198">
        <f>AJ183+AK183+AL183</f>
        <v>0</v>
      </c>
      <c r="AN183" s="395">
        <v>0</v>
      </c>
      <c r="AO183" s="396">
        <v>0</v>
      </c>
      <c r="AP183" s="396">
        <v>0</v>
      </c>
      <c r="AQ183" s="198">
        <f>AN183+AO183+AP183</f>
        <v>0</v>
      </c>
      <c r="AR183" s="201">
        <f>D183+H183+L183+P183+T183+X183+AB183+AF183+AJ183+AN183</f>
        <v>5000</v>
      </c>
      <c r="AS183" s="199"/>
      <c r="AT183" s="201">
        <f>F183+J183+N183+R183+V183+Z183+AD183+AH183+AL183+AP183</f>
        <v>3000</v>
      </c>
      <c r="AU183" s="203">
        <f>AR183+AS183+AT183</f>
        <v>8000</v>
      </c>
    </row>
    <row r="184" spans="2:47" ht="12" customHeight="1">
      <c r="B184" s="225" t="s">
        <v>6</v>
      </c>
      <c r="C184" s="252"/>
      <c r="D184" s="395">
        <v>0</v>
      </c>
      <c r="E184" s="396"/>
      <c r="F184" s="396">
        <v>500</v>
      </c>
      <c r="G184" s="198">
        <f>D184+E184+F184</f>
        <v>500</v>
      </c>
      <c r="H184" s="395">
        <v>1000</v>
      </c>
      <c r="I184" s="396"/>
      <c r="J184" s="396">
        <v>500</v>
      </c>
      <c r="K184" s="198">
        <f>H184+I184+J184</f>
        <v>1500</v>
      </c>
      <c r="L184" s="395">
        <v>1000</v>
      </c>
      <c r="M184" s="396"/>
      <c r="N184" s="396">
        <v>500</v>
      </c>
      <c r="O184" s="198">
        <f>L184+M184+N184</f>
        <v>1500</v>
      </c>
      <c r="P184" s="395">
        <v>1000</v>
      </c>
      <c r="Q184" s="396"/>
      <c r="R184" s="396">
        <v>500</v>
      </c>
      <c r="S184" s="198">
        <f>P184+Q184+R184</f>
        <v>1500</v>
      </c>
      <c r="T184" s="395">
        <v>1000</v>
      </c>
      <c r="U184" s="396"/>
      <c r="V184" s="396">
        <v>500</v>
      </c>
      <c r="W184" s="198">
        <f>T184+U184+V184</f>
        <v>1500</v>
      </c>
      <c r="X184" s="395">
        <v>1000</v>
      </c>
      <c r="Y184" s="396"/>
      <c r="Z184" s="396">
        <v>500</v>
      </c>
      <c r="AA184" s="198">
        <f>X184+Y184+Z184</f>
        <v>1500</v>
      </c>
      <c r="AB184" s="395">
        <v>0</v>
      </c>
      <c r="AC184" s="396">
        <v>0</v>
      </c>
      <c r="AD184" s="396">
        <v>0</v>
      </c>
      <c r="AE184" s="198">
        <f>AB184+AC184+AD184</f>
        <v>0</v>
      </c>
      <c r="AF184" s="395">
        <v>0</v>
      </c>
      <c r="AG184" s="396">
        <v>0</v>
      </c>
      <c r="AH184" s="396">
        <v>0</v>
      </c>
      <c r="AI184" s="198">
        <f>AF184+AG184+AH184</f>
        <v>0</v>
      </c>
      <c r="AJ184" s="395">
        <v>0</v>
      </c>
      <c r="AK184" s="396">
        <v>0</v>
      </c>
      <c r="AL184" s="396">
        <v>0</v>
      </c>
      <c r="AM184" s="198">
        <f>AJ184+AK184+AL184</f>
        <v>0</v>
      </c>
      <c r="AN184" s="395">
        <v>0</v>
      </c>
      <c r="AO184" s="396">
        <v>0</v>
      </c>
      <c r="AP184" s="396">
        <v>0</v>
      </c>
      <c r="AQ184" s="198">
        <f>AN184+AO184+AP184</f>
        <v>0</v>
      </c>
      <c r="AR184" s="201">
        <f>D184+H184+L184+P184+T184+X184+AB184+AF184+AJ184+AN184</f>
        <v>5000</v>
      </c>
      <c r="AS184" s="199"/>
      <c r="AT184" s="201">
        <f>F184+J184+N184+R184+V184+Z184+AD184+AH184+AL184+AP184</f>
        <v>3000</v>
      </c>
      <c r="AU184" s="203">
        <f>AR184+AS184+AT184</f>
        <v>8000</v>
      </c>
    </row>
    <row r="185" spans="2:47" ht="12" customHeight="1">
      <c r="B185" s="228" t="s">
        <v>104</v>
      </c>
      <c r="C185" s="252">
        <f>SUM(C180:C184)</f>
        <v>0</v>
      </c>
      <c r="D185" s="395">
        <f>SUM(D180:D184)</f>
        <v>0</v>
      </c>
      <c r="E185" s="396"/>
      <c r="F185" s="396">
        <f aca="true" t="shared" si="190" ref="F185:AA185">SUM(F180:F184)</f>
        <v>2500</v>
      </c>
      <c r="G185" s="198">
        <f t="shared" si="190"/>
        <v>2500</v>
      </c>
      <c r="H185" s="395">
        <f t="shared" si="190"/>
        <v>5000</v>
      </c>
      <c r="I185" s="396">
        <f t="shared" si="190"/>
        <v>0</v>
      </c>
      <c r="J185" s="396">
        <f t="shared" si="190"/>
        <v>2500</v>
      </c>
      <c r="K185" s="198">
        <f t="shared" si="190"/>
        <v>7500</v>
      </c>
      <c r="L185" s="395">
        <f t="shared" si="190"/>
        <v>5000</v>
      </c>
      <c r="M185" s="396">
        <f t="shared" si="190"/>
        <v>0</v>
      </c>
      <c r="N185" s="396">
        <f t="shared" si="190"/>
        <v>2500</v>
      </c>
      <c r="O185" s="198">
        <f t="shared" si="190"/>
        <v>7500</v>
      </c>
      <c r="P185" s="395">
        <f t="shared" si="190"/>
        <v>5000</v>
      </c>
      <c r="Q185" s="396">
        <f t="shared" si="190"/>
        <v>0</v>
      </c>
      <c r="R185" s="396">
        <f t="shared" si="190"/>
        <v>2500</v>
      </c>
      <c r="S185" s="198">
        <f t="shared" si="190"/>
        <v>7500</v>
      </c>
      <c r="T185" s="395">
        <f t="shared" si="190"/>
        <v>5000</v>
      </c>
      <c r="U185" s="396">
        <f t="shared" si="190"/>
        <v>0</v>
      </c>
      <c r="V185" s="396">
        <f t="shared" si="190"/>
        <v>2500</v>
      </c>
      <c r="W185" s="198">
        <f t="shared" si="190"/>
        <v>7500</v>
      </c>
      <c r="X185" s="395">
        <f t="shared" si="190"/>
        <v>5000</v>
      </c>
      <c r="Y185" s="396">
        <f t="shared" si="190"/>
        <v>0</v>
      </c>
      <c r="Z185" s="396">
        <f t="shared" si="190"/>
        <v>2500</v>
      </c>
      <c r="AA185" s="198">
        <f t="shared" si="190"/>
        <v>7500</v>
      </c>
      <c r="AB185" s="395">
        <f aca="true" t="shared" si="191" ref="AB185:AU185">SUM(AB180:AB184)</f>
        <v>0</v>
      </c>
      <c r="AC185" s="396">
        <f t="shared" si="191"/>
        <v>0</v>
      </c>
      <c r="AD185" s="396">
        <f t="shared" si="191"/>
        <v>0</v>
      </c>
      <c r="AE185" s="198">
        <f t="shared" si="191"/>
        <v>0</v>
      </c>
      <c r="AF185" s="395">
        <f t="shared" si="191"/>
        <v>0</v>
      </c>
      <c r="AG185" s="396">
        <f t="shared" si="191"/>
        <v>0</v>
      </c>
      <c r="AH185" s="396">
        <f t="shared" si="191"/>
        <v>0</v>
      </c>
      <c r="AI185" s="198">
        <f t="shared" si="191"/>
        <v>0</v>
      </c>
      <c r="AJ185" s="395">
        <f t="shared" si="191"/>
        <v>0</v>
      </c>
      <c r="AK185" s="396">
        <f t="shared" si="191"/>
        <v>0</v>
      </c>
      <c r="AL185" s="396">
        <f t="shared" si="191"/>
        <v>0</v>
      </c>
      <c r="AM185" s="198">
        <f t="shared" si="191"/>
        <v>0</v>
      </c>
      <c r="AN185" s="395">
        <f t="shared" si="191"/>
        <v>0</v>
      </c>
      <c r="AO185" s="396">
        <f t="shared" si="191"/>
        <v>0</v>
      </c>
      <c r="AP185" s="396">
        <f t="shared" si="191"/>
        <v>0</v>
      </c>
      <c r="AQ185" s="198">
        <f t="shared" si="191"/>
        <v>0</v>
      </c>
      <c r="AR185" s="201">
        <f t="shared" si="191"/>
        <v>25000</v>
      </c>
      <c r="AS185" s="201"/>
      <c r="AT185" s="202">
        <f t="shared" si="191"/>
        <v>15000</v>
      </c>
      <c r="AU185" s="203">
        <f t="shared" si="191"/>
        <v>40000</v>
      </c>
    </row>
    <row r="186" spans="2:47" ht="12" customHeight="1">
      <c r="B186" s="234" t="s">
        <v>217</v>
      </c>
      <c r="C186" s="253"/>
      <c r="D186" s="403">
        <f>D185-D179</f>
        <v>0</v>
      </c>
      <c r="E186" s="404"/>
      <c r="F186" s="404">
        <f aca="true" t="shared" si="192" ref="F186:AR186">F185-F179</f>
        <v>2500</v>
      </c>
      <c r="G186" s="405">
        <f t="shared" si="192"/>
        <v>2500</v>
      </c>
      <c r="H186" s="403">
        <f t="shared" si="192"/>
        <v>5000</v>
      </c>
      <c r="I186" s="404">
        <f t="shared" si="192"/>
        <v>0</v>
      </c>
      <c r="J186" s="404">
        <f t="shared" si="192"/>
        <v>2500</v>
      </c>
      <c r="K186" s="405">
        <f t="shared" si="192"/>
        <v>7500</v>
      </c>
      <c r="L186" s="403">
        <f t="shared" si="192"/>
        <v>5000</v>
      </c>
      <c r="M186" s="404">
        <f t="shared" si="192"/>
        <v>0</v>
      </c>
      <c r="N186" s="404">
        <f t="shared" si="192"/>
        <v>2500</v>
      </c>
      <c r="O186" s="405">
        <f t="shared" si="192"/>
        <v>7500</v>
      </c>
      <c r="P186" s="403">
        <f t="shared" si="192"/>
        <v>5000</v>
      </c>
      <c r="Q186" s="404">
        <f t="shared" si="192"/>
        <v>0</v>
      </c>
      <c r="R186" s="404">
        <f t="shared" si="192"/>
        <v>2500</v>
      </c>
      <c r="S186" s="405">
        <f t="shared" si="192"/>
        <v>7500</v>
      </c>
      <c r="T186" s="403">
        <f t="shared" si="192"/>
        <v>5000</v>
      </c>
      <c r="U186" s="404">
        <f t="shared" si="192"/>
        <v>0</v>
      </c>
      <c r="V186" s="404">
        <f t="shared" si="192"/>
        <v>2500</v>
      </c>
      <c r="W186" s="405">
        <f t="shared" si="192"/>
        <v>7500</v>
      </c>
      <c r="X186" s="403">
        <f t="shared" si="192"/>
        <v>5000</v>
      </c>
      <c r="Y186" s="404">
        <f t="shared" si="192"/>
        <v>0</v>
      </c>
      <c r="Z186" s="404">
        <f t="shared" si="192"/>
        <v>2500</v>
      </c>
      <c r="AA186" s="405">
        <f t="shared" si="192"/>
        <v>7500</v>
      </c>
      <c r="AB186" s="403">
        <f t="shared" si="192"/>
        <v>0</v>
      </c>
      <c r="AC186" s="404">
        <f t="shared" si="192"/>
        <v>0</v>
      </c>
      <c r="AD186" s="404">
        <f t="shared" si="192"/>
        <v>0</v>
      </c>
      <c r="AE186" s="405">
        <f t="shared" si="192"/>
        <v>0</v>
      </c>
      <c r="AF186" s="403">
        <f t="shared" si="192"/>
        <v>0</v>
      </c>
      <c r="AG186" s="404">
        <f t="shared" si="192"/>
        <v>0</v>
      </c>
      <c r="AH186" s="404">
        <f t="shared" si="192"/>
        <v>0</v>
      </c>
      <c r="AI186" s="405">
        <f t="shared" si="192"/>
        <v>0</v>
      </c>
      <c r="AJ186" s="403">
        <f t="shared" si="192"/>
        <v>0</v>
      </c>
      <c r="AK186" s="404">
        <f t="shared" si="192"/>
        <v>0</v>
      </c>
      <c r="AL186" s="404">
        <f t="shared" si="192"/>
        <v>0</v>
      </c>
      <c r="AM186" s="405">
        <f t="shared" si="192"/>
        <v>0</v>
      </c>
      <c r="AN186" s="403">
        <f t="shared" si="192"/>
        <v>0</v>
      </c>
      <c r="AO186" s="404">
        <f t="shared" si="192"/>
        <v>0</v>
      </c>
      <c r="AP186" s="404">
        <f t="shared" si="192"/>
        <v>0</v>
      </c>
      <c r="AQ186" s="405">
        <f t="shared" si="192"/>
        <v>0</v>
      </c>
      <c r="AR186" s="235">
        <f t="shared" si="192"/>
        <v>25000</v>
      </c>
      <c r="AS186" s="235"/>
      <c r="AT186" s="235">
        <f>AT185-AT179</f>
        <v>15000</v>
      </c>
      <c r="AU186" s="235">
        <f>AU185-AU179</f>
        <v>40000</v>
      </c>
    </row>
    <row r="187" spans="2:47" ht="12" customHeight="1">
      <c r="B187" s="225" t="str">
        <f>'Operating Cost Element'!A79</f>
        <v>New Alternative 17</v>
      </c>
      <c r="C187" s="252"/>
      <c r="D187" s="395"/>
      <c r="E187" s="396"/>
      <c r="F187" s="396"/>
      <c r="G187" s="204"/>
      <c r="H187" s="395"/>
      <c r="I187" s="396"/>
      <c r="J187" s="396"/>
      <c r="K187" s="204"/>
      <c r="L187" s="395"/>
      <c r="M187" s="396"/>
      <c r="N187" s="396"/>
      <c r="O187" s="204"/>
      <c r="P187" s="395"/>
      <c r="Q187" s="396"/>
      <c r="R187" s="396"/>
      <c r="S187" s="204"/>
      <c r="T187" s="395"/>
      <c r="U187" s="396"/>
      <c r="V187" s="396"/>
      <c r="W187" s="204"/>
      <c r="X187" s="395"/>
      <c r="Y187" s="396"/>
      <c r="Z187" s="396"/>
      <c r="AA187" s="204"/>
      <c r="AB187" s="395"/>
      <c r="AC187" s="396"/>
      <c r="AD187" s="396"/>
      <c r="AE187" s="204"/>
      <c r="AF187" s="395"/>
      <c r="AG187" s="396"/>
      <c r="AH187" s="396"/>
      <c r="AI187" s="204"/>
      <c r="AJ187" s="395"/>
      <c r="AK187" s="396"/>
      <c r="AL187" s="396"/>
      <c r="AM187" s="204"/>
      <c r="AN187" s="395"/>
      <c r="AO187" s="396"/>
      <c r="AP187" s="396"/>
      <c r="AQ187" s="204"/>
      <c r="AR187" s="201"/>
      <c r="AS187" s="201"/>
      <c r="AT187" s="202"/>
      <c r="AU187" s="205"/>
    </row>
    <row r="188" spans="2:47" ht="12" customHeight="1">
      <c r="B188" s="225" t="s">
        <v>3</v>
      </c>
      <c r="C188" s="252"/>
      <c r="D188" s="395">
        <v>0</v>
      </c>
      <c r="E188" s="396"/>
      <c r="F188" s="396">
        <v>500</v>
      </c>
      <c r="G188" s="198">
        <f>D188+E188+F188</f>
        <v>500</v>
      </c>
      <c r="H188" s="395">
        <v>1000</v>
      </c>
      <c r="I188" s="396"/>
      <c r="J188" s="396">
        <v>500</v>
      </c>
      <c r="K188" s="198">
        <f>H188+I188+J188</f>
        <v>1500</v>
      </c>
      <c r="L188" s="395">
        <v>1000</v>
      </c>
      <c r="M188" s="396"/>
      <c r="N188" s="396">
        <v>500</v>
      </c>
      <c r="O188" s="198">
        <f>L188+M188+N188</f>
        <v>1500</v>
      </c>
      <c r="P188" s="395">
        <v>1000</v>
      </c>
      <c r="Q188" s="396"/>
      <c r="R188" s="396">
        <v>500</v>
      </c>
      <c r="S188" s="198">
        <f>P188+Q188+R188</f>
        <v>1500</v>
      </c>
      <c r="T188" s="395">
        <v>1000</v>
      </c>
      <c r="U188" s="396"/>
      <c r="V188" s="396">
        <v>500</v>
      </c>
      <c r="W188" s="198">
        <f>T188+U188+V188</f>
        <v>1500</v>
      </c>
      <c r="X188" s="395">
        <v>1000</v>
      </c>
      <c r="Y188" s="396"/>
      <c r="Z188" s="396">
        <v>500</v>
      </c>
      <c r="AA188" s="198">
        <f>X188+Y188+Z188</f>
        <v>1500</v>
      </c>
      <c r="AB188" s="395">
        <v>0</v>
      </c>
      <c r="AC188" s="396">
        <v>0</v>
      </c>
      <c r="AD188" s="396">
        <v>0</v>
      </c>
      <c r="AE188" s="198">
        <f>AB188+AC188+AD188</f>
        <v>0</v>
      </c>
      <c r="AF188" s="395">
        <v>0</v>
      </c>
      <c r="AG188" s="396">
        <v>0</v>
      </c>
      <c r="AH188" s="396">
        <v>0</v>
      </c>
      <c r="AI188" s="198">
        <f>AF188+AG188+AH188</f>
        <v>0</v>
      </c>
      <c r="AJ188" s="395">
        <v>0</v>
      </c>
      <c r="AK188" s="396">
        <v>0</v>
      </c>
      <c r="AL188" s="396">
        <v>0</v>
      </c>
      <c r="AM188" s="198">
        <f>AJ188+AK188+AL188</f>
        <v>0</v>
      </c>
      <c r="AN188" s="395">
        <v>0</v>
      </c>
      <c r="AO188" s="396">
        <v>0</v>
      </c>
      <c r="AP188" s="396">
        <v>0</v>
      </c>
      <c r="AQ188" s="198">
        <f>AN188+AO188+AP188</f>
        <v>0</v>
      </c>
      <c r="AR188" s="201">
        <f>D188+H188+L188+P188+T188+X188+AB188+AF188+AJ188+AN188</f>
        <v>5000</v>
      </c>
      <c r="AS188" s="199"/>
      <c r="AT188" s="201">
        <f>F188+J188+N188+R188+V188+Z188+AD188+AH188+AL188+AP188</f>
        <v>3000</v>
      </c>
      <c r="AU188" s="203">
        <f>AR188+AS188+AT188</f>
        <v>8000</v>
      </c>
    </row>
    <row r="189" spans="2:47" ht="12" customHeight="1">
      <c r="B189" s="225" t="s">
        <v>5</v>
      </c>
      <c r="C189" s="252"/>
      <c r="D189" s="395">
        <v>0</v>
      </c>
      <c r="E189" s="396"/>
      <c r="F189" s="396">
        <v>500</v>
      </c>
      <c r="G189" s="198">
        <f>D189+E189+F189</f>
        <v>500</v>
      </c>
      <c r="H189" s="395">
        <v>1000</v>
      </c>
      <c r="I189" s="396"/>
      <c r="J189" s="396">
        <v>500</v>
      </c>
      <c r="K189" s="198">
        <f>H189+I189+J189</f>
        <v>1500</v>
      </c>
      <c r="L189" s="395">
        <v>1000</v>
      </c>
      <c r="M189" s="396"/>
      <c r="N189" s="396">
        <v>500</v>
      </c>
      <c r="O189" s="198">
        <f>L189+M189+N189</f>
        <v>1500</v>
      </c>
      <c r="P189" s="395">
        <v>1000</v>
      </c>
      <c r="Q189" s="396"/>
      <c r="R189" s="396">
        <v>500</v>
      </c>
      <c r="S189" s="198">
        <f>P189+Q189+R189</f>
        <v>1500</v>
      </c>
      <c r="T189" s="395">
        <v>1000</v>
      </c>
      <c r="U189" s="396"/>
      <c r="V189" s="396">
        <v>500</v>
      </c>
      <c r="W189" s="198">
        <f>T189+U189+V189</f>
        <v>1500</v>
      </c>
      <c r="X189" s="395">
        <v>1000</v>
      </c>
      <c r="Y189" s="396"/>
      <c r="Z189" s="396">
        <v>500</v>
      </c>
      <c r="AA189" s="198">
        <f>X189+Y189+Z189</f>
        <v>1500</v>
      </c>
      <c r="AB189" s="395">
        <v>0</v>
      </c>
      <c r="AC189" s="396">
        <v>0</v>
      </c>
      <c r="AD189" s="396">
        <v>0</v>
      </c>
      <c r="AE189" s="198">
        <f>AB189+AC189+AD189</f>
        <v>0</v>
      </c>
      <c r="AF189" s="395">
        <v>0</v>
      </c>
      <c r="AG189" s="396">
        <v>0</v>
      </c>
      <c r="AH189" s="396">
        <v>0</v>
      </c>
      <c r="AI189" s="198">
        <f>AF189+AG189+AH189</f>
        <v>0</v>
      </c>
      <c r="AJ189" s="395">
        <v>0</v>
      </c>
      <c r="AK189" s="396">
        <v>0</v>
      </c>
      <c r="AL189" s="396">
        <v>0</v>
      </c>
      <c r="AM189" s="198">
        <f>AJ189+AK189+AL189</f>
        <v>0</v>
      </c>
      <c r="AN189" s="395">
        <v>0</v>
      </c>
      <c r="AO189" s="396">
        <v>0</v>
      </c>
      <c r="AP189" s="396">
        <v>0</v>
      </c>
      <c r="AQ189" s="198">
        <f>AN189+AO189+AP189</f>
        <v>0</v>
      </c>
      <c r="AR189" s="201">
        <f>D189+H189+L189+P189+T189+X189+AB189+AF189+AJ189+AN189</f>
        <v>5000</v>
      </c>
      <c r="AS189" s="199"/>
      <c r="AT189" s="201">
        <f>F189+J189+N189+R189+V189+Z189+AD189+AH189+AL189+AP189</f>
        <v>3000</v>
      </c>
      <c r="AU189" s="203">
        <f>AR189+AS189+AT189</f>
        <v>8000</v>
      </c>
    </row>
    <row r="190" spans="2:47" ht="12" customHeight="1">
      <c r="B190" s="225" t="s">
        <v>17</v>
      </c>
      <c r="C190" s="252"/>
      <c r="D190" s="395">
        <v>0</v>
      </c>
      <c r="E190" s="396"/>
      <c r="F190" s="396">
        <v>500</v>
      </c>
      <c r="G190" s="198">
        <f>D190+E190+F190</f>
        <v>500</v>
      </c>
      <c r="H190" s="395">
        <v>1000</v>
      </c>
      <c r="I190" s="396"/>
      <c r="J190" s="396">
        <v>500</v>
      </c>
      <c r="K190" s="198">
        <f>H190+I190+J190</f>
        <v>1500</v>
      </c>
      <c r="L190" s="395">
        <v>1000</v>
      </c>
      <c r="M190" s="396"/>
      <c r="N190" s="396">
        <v>500</v>
      </c>
      <c r="O190" s="198">
        <f>L190+M190+N190</f>
        <v>1500</v>
      </c>
      <c r="P190" s="395">
        <v>1000</v>
      </c>
      <c r="Q190" s="396"/>
      <c r="R190" s="396">
        <v>500</v>
      </c>
      <c r="S190" s="198">
        <f>P190+Q190+R190</f>
        <v>1500</v>
      </c>
      <c r="T190" s="395">
        <v>1000</v>
      </c>
      <c r="U190" s="396"/>
      <c r="V190" s="396">
        <v>500</v>
      </c>
      <c r="W190" s="198">
        <f>T190+U190+V190</f>
        <v>1500</v>
      </c>
      <c r="X190" s="395">
        <v>1000</v>
      </c>
      <c r="Y190" s="396"/>
      <c r="Z190" s="396">
        <v>500</v>
      </c>
      <c r="AA190" s="198">
        <f>X190+Y190+Z190</f>
        <v>1500</v>
      </c>
      <c r="AB190" s="395">
        <v>0</v>
      </c>
      <c r="AC190" s="396">
        <v>0</v>
      </c>
      <c r="AD190" s="396">
        <v>0</v>
      </c>
      <c r="AE190" s="198">
        <f>AB190+AC190+AD190</f>
        <v>0</v>
      </c>
      <c r="AF190" s="395">
        <v>0</v>
      </c>
      <c r="AG190" s="396">
        <v>0</v>
      </c>
      <c r="AH190" s="396">
        <v>0</v>
      </c>
      <c r="AI190" s="198">
        <f>AF190+AG190+AH190</f>
        <v>0</v>
      </c>
      <c r="AJ190" s="395">
        <v>0</v>
      </c>
      <c r="AK190" s="396">
        <v>0</v>
      </c>
      <c r="AL190" s="396">
        <v>0</v>
      </c>
      <c r="AM190" s="198">
        <f>AJ190+AK190+AL190</f>
        <v>0</v>
      </c>
      <c r="AN190" s="395">
        <v>0</v>
      </c>
      <c r="AO190" s="396">
        <v>0</v>
      </c>
      <c r="AP190" s="396">
        <v>0</v>
      </c>
      <c r="AQ190" s="198">
        <f>AN190+AO190+AP190</f>
        <v>0</v>
      </c>
      <c r="AR190" s="201">
        <f>D190+H190+L190+P190+T190+X190+AB190+AF190+AJ190+AN190</f>
        <v>5000</v>
      </c>
      <c r="AS190" s="199"/>
      <c r="AT190" s="201">
        <f>F190+J190+N190+R190+V190+Z190+AD190+AH190+AL190+AP190</f>
        <v>3000</v>
      </c>
      <c r="AU190" s="203">
        <f>AR190+AS190+AT190</f>
        <v>8000</v>
      </c>
    </row>
    <row r="191" spans="2:47" ht="12" customHeight="1">
      <c r="B191" s="225" t="s">
        <v>4</v>
      </c>
      <c r="C191" s="252"/>
      <c r="D191" s="395">
        <v>0</v>
      </c>
      <c r="E191" s="396"/>
      <c r="F191" s="396">
        <v>500</v>
      </c>
      <c r="G191" s="198">
        <f>D191+E191+F191</f>
        <v>500</v>
      </c>
      <c r="H191" s="395">
        <v>1000</v>
      </c>
      <c r="I191" s="396"/>
      <c r="J191" s="396">
        <v>500</v>
      </c>
      <c r="K191" s="198">
        <f>H191+I191+J191</f>
        <v>1500</v>
      </c>
      <c r="L191" s="395">
        <v>1000</v>
      </c>
      <c r="M191" s="396"/>
      <c r="N191" s="396">
        <v>500</v>
      </c>
      <c r="O191" s="198">
        <f>L191+M191+N191</f>
        <v>1500</v>
      </c>
      <c r="P191" s="395">
        <v>1000</v>
      </c>
      <c r="Q191" s="396"/>
      <c r="R191" s="396">
        <v>500</v>
      </c>
      <c r="S191" s="198">
        <f>P191+Q191+R191</f>
        <v>1500</v>
      </c>
      <c r="T191" s="395">
        <v>1000</v>
      </c>
      <c r="U191" s="396"/>
      <c r="V191" s="396">
        <v>500</v>
      </c>
      <c r="W191" s="198">
        <f>T191+U191+V191</f>
        <v>1500</v>
      </c>
      <c r="X191" s="395">
        <v>1000</v>
      </c>
      <c r="Y191" s="396"/>
      <c r="Z191" s="396">
        <v>500</v>
      </c>
      <c r="AA191" s="198">
        <f>X191+Y191+Z191</f>
        <v>1500</v>
      </c>
      <c r="AB191" s="395">
        <v>0</v>
      </c>
      <c r="AC191" s="396">
        <v>0</v>
      </c>
      <c r="AD191" s="396">
        <v>0</v>
      </c>
      <c r="AE191" s="198">
        <f>AB191+AC191+AD191</f>
        <v>0</v>
      </c>
      <c r="AF191" s="395">
        <v>0</v>
      </c>
      <c r="AG191" s="396">
        <v>0</v>
      </c>
      <c r="AH191" s="396">
        <v>0</v>
      </c>
      <c r="AI191" s="198">
        <f>AF191+AG191+AH191</f>
        <v>0</v>
      </c>
      <c r="AJ191" s="395">
        <v>0</v>
      </c>
      <c r="AK191" s="396">
        <v>0</v>
      </c>
      <c r="AL191" s="396">
        <v>0</v>
      </c>
      <c r="AM191" s="198">
        <f>AJ191+AK191+AL191</f>
        <v>0</v>
      </c>
      <c r="AN191" s="395">
        <v>0</v>
      </c>
      <c r="AO191" s="396">
        <v>0</v>
      </c>
      <c r="AP191" s="396">
        <v>0</v>
      </c>
      <c r="AQ191" s="198">
        <f>AN191+AO191+AP191</f>
        <v>0</v>
      </c>
      <c r="AR191" s="201">
        <f>D191+H191+L191+P191+T191+X191+AB191+AF191+AJ191+AN191</f>
        <v>5000</v>
      </c>
      <c r="AS191" s="199"/>
      <c r="AT191" s="201">
        <f>F191+J191+N191+R191+V191+Z191+AD191+AH191+AL191+AP191</f>
        <v>3000</v>
      </c>
      <c r="AU191" s="203">
        <f>AR191+AS191+AT191</f>
        <v>8000</v>
      </c>
    </row>
    <row r="192" spans="2:47" ht="12" customHeight="1">
      <c r="B192" s="225" t="s">
        <v>6</v>
      </c>
      <c r="C192" s="252"/>
      <c r="D192" s="395">
        <v>0</v>
      </c>
      <c r="E192" s="396"/>
      <c r="F192" s="396">
        <v>500</v>
      </c>
      <c r="G192" s="198">
        <f>D192+E192+F192</f>
        <v>500</v>
      </c>
      <c r="H192" s="395">
        <v>1000</v>
      </c>
      <c r="I192" s="396"/>
      <c r="J192" s="396">
        <v>500</v>
      </c>
      <c r="K192" s="198">
        <f>H192+I192+J192</f>
        <v>1500</v>
      </c>
      <c r="L192" s="395">
        <v>1000</v>
      </c>
      <c r="M192" s="396"/>
      <c r="N192" s="396">
        <v>500</v>
      </c>
      <c r="O192" s="198">
        <f>L192+M192+N192</f>
        <v>1500</v>
      </c>
      <c r="P192" s="395">
        <v>1000</v>
      </c>
      <c r="Q192" s="396"/>
      <c r="R192" s="396">
        <v>500</v>
      </c>
      <c r="S192" s="198">
        <f>P192+Q192+R192</f>
        <v>1500</v>
      </c>
      <c r="T192" s="395">
        <v>1000</v>
      </c>
      <c r="U192" s="396"/>
      <c r="V192" s="396">
        <v>500</v>
      </c>
      <c r="W192" s="198">
        <f>T192+U192+V192</f>
        <v>1500</v>
      </c>
      <c r="X192" s="395">
        <v>1000</v>
      </c>
      <c r="Y192" s="396"/>
      <c r="Z192" s="396">
        <v>500</v>
      </c>
      <c r="AA192" s="198">
        <f>X192+Y192+Z192</f>
        <v>1500</v>
      </c>
      <c r="AB192" s="395">
        <v>0</v>
      </c>
      <c r="AC192" s="396">
        <v>0</v>
      </c>
      <c r="AD192" s="396">
        <v>0</v>
      </c>
      <c r="AE192" s="198">
        <f>AB192+AC192+AD192</f>
        <v>0</v>
      </c>
      <c r="AF192" s="395">
        <v>0</v>
      </c>
      <c r="AG192" s="396">
        <v>0</v>
      </c>
      <c r="AH192" s="396">
        <v>0</v>
      </c>
      <c r="AI192" s="198">
        <f>AF192+AG192+AH192</f>
        <v>0</v>
      </c>
      <c r="AJ192" s="395">
        <v>0</v>
      </c>
      <c r="AK192" s="396">
        <v>0</v>
      </c>
      <c r="AL192" s="396">
        <v>0</v>
      </c>
      <c r="AM192" s="198">
        <f>AJ192+AK192+AL192</f>
        <v>0</v>
      </c>
      <c r="AN192" s="395">
        <v>0</v>
      </c>
      <c r="AO192" s="396">
        <v>0</v>
      </c>
      <c r="AP192" s="396">
        <v>0</v>
      </c>
      <c r="AQ192" s="198">
        <f>AN192+AO192+AP192</f>
        <v>0</v>
      </c>
      <c r="AR192" s="201">
        <f>D192+H192+L192+P192+T192+X192+AB192+AF192+AJ192+AN192</f>
        <v>5000</v>
      </c>
      <c r="AS192" s="199"/>
      <c r="AT192" s="201">
        <f>F192+J192+N192+R192+V192+Z192+AD192+AH192+AL192+AP192</f>
        <v>3000</v>
      </c>
      <c r="AU192" s="203">
        <f>AR192+AS192+AT192</f>
        <v>8000</v>
      </c>
    </row>
    <row r="193" spans="2:47" ht="12" customHeight="1">
      <c r="B193" s="228" t="s">
        <v>104</v>
      </c>
      <c r="C193" s="252">
        <f>SUM(C188:C192)</f>
        <v>0</v>
      </c>
      <c r="D193" s="395">
        <f>SUM(D188:D192)</f>
        <v>0</v>
      </c>
      <c r="E193" s="396"/>
      <c r="F193" s="396">
        <f aca="true" t="shared" si="193" ref="F193:AA193">SUM(F188:F192)</f>
        <v>2500</v>
      </c>
      <c r="G193" s="198">
        <f t="shared" si="193"/>
        <v>2500</v>
      </c>
      <c r="H193" s="395">
        <f t="shared" si="193"/>
        <v>5000</v>
      </c>
      <c r="I193" s="396">
        <f t="shared" si="193"/>
        <v>0</v>
      </c>
      <c r="J193" s="396">
        <f t="shared" si="193"/>
        <v>2500</v>
      </c>
      <c r="K193" s="198">
        <f t="shared" si="193"/>
        <v>7500</v>
      </c>
      <c r="L193" s="395">
        <f t="shared" si="193"/>
        <v>5000</v>
      </c>
      <c r="M193" s="396">
        <f t="shared" si="193"/>
        <v>0</v>
      </c>
      <c r="N193" s="396">
        <f t="shared" si="193"/>
        <v>2500</v>
      </c>
      <c r="O193" s="198">
        <f t="shared" si="193"/>
        <v>7500</v>
      </c>
      <c r="P193" s="395">
        <f t="shared" si="193"/>
        <v>5000</v>
      </c>
      <c r="Q193" s="396">
        <f t="shared" si="193"/>
        <v>0</v>
      </c>
      <c r="R193" s="396">
        <f t="shared" si="193"/>
        <v>2500</v>
      </c>
      <c r="S193" s="198">
        <f t="shared" si="193"/>
        <v>7500</v>
      </c>
      <c r="T193" s="395">
        <f t="shared" si="193"/>
        <v>5000</v>
      </c>
      <c r="U193" s="396">
        <f t="shared" si="193"/>
        <v>0</v>
      </c>
      <c r="V193" s="396">
        <f t="shared" si="193"/>
        <v>2500</v>
      </c>
      <c r="W193" s="198">
        <f t="shared" si="193"/>
        <v>7500</v>
      </c>
      <c r="X193" s="395">
        <f t="shared" si="193"/>
        <v>5000</v>
      </c>
      <c r="Y193" s="396">
        <f t="shared" si="193"/>
        <v>0</v>
      </c>
      <c r="Z193" s="396">
        <f t="shared" si="193"/>
        <v>2500</v>
      </c>
      <c r="AA193" s="198">
        <f t="shared" si="193"/>
        <v>7500</v>
      </c>
      <c r="AB193" s="395">
        <f aca="true" t="shared" si="194" ref="AB193:AU193">SUM(AB188:AB192)</f>
        <v>0</v>
      </c>
      <c r="AC193" s="396">
        <f t="shared" si="194"/>
        <v>0</v>
      </c>
      <c r="AD193" s="396">
        <f t="shared" si="194"/>
        <v>0</v>
      </c>
      <c r="AE193" s="198">
        <f t="shared" si="194"/>
        <v>0</v>
      </c>
      <c r="AF193" s="395">
        <f t="shared" si="194"/>
        <v>0</v>
      </c>
      <c r="AG193" s="396">
        <f t="shared" si="194"/>
        <v>0</v>
      </c>
      <c r="AH193" s="396">
        <f t="shared" si="194"/>
        <v>0</v>
      </c>
      <c r="AI193" s="198">
        <f t="shared" si="194"/>
        <v>0</v>
      </c>
      <c r="AJ193" s="395">
        <f t="shared" si="194"/>
        <v>0</v>
      </c>
      <c r="AK193" s="396">
        <f t="shared" si="194"/>
        <v>0</v>
      </c>
      <c r="AL193" s="396">
        <f t="shared" si="194"/>
        <v>0</v>
      </c>
      <c r="AM193" s="198">
        <f t="shared" si="194"/>
        <v>0</v>
      </c>
      <c r="AN193" s="395">
        <f t="shared" si="194"/>
        <v>0</v>
      </c>
      <c r="AO193" s="396">
        <f t="shared" si="194"/>
        <v>0</v>
      </c>
      <c r="AP193" s="396">
        <f t="shared" si="194"/>
        <v>0</v>
      </c>
      <c r="AQ193" s="198">
        <f t="shared" si="194"/>
        <v>0</v>
      </c>
      <c r="AR193" s="201">
        <f t="shared" si="194"/>
        <v>25000</v>
      </c>
      <c r="AS193" s="201"/>
      <c r="AT193" s="202">
        <f t="shared" si="194"/>
        <v>15000</v>
      </c>
      <c r="AU193" s="203">
        <f t="shared" si="194"/>
        <v>40000</v>
      </c>
    </row>
    <row r="194" spans="2:47" ht="12" customHeight="1">
      <c r="B194" s="234" t="s">
        <v>217</v>
      </c>
      <c r="C194" s="253"/>
      <c r="D194" s="403">
        <f>D193-D187</f>
        <v>0</v>
      </c>
      <c r="E194" s="404"/>
      <c r="F194" s="404">
        <f aca="true" t="shared" si="195" ref="F194:AR194">F193-F187</f>
        <v>2500</v>
      </c>
      <c r="G194" s="405">
        <f t="shared" si="195"/>
        <v>2500</v>
      </c>
      <c r="H194" s="403">
        <f t="shared" si="195"/>
        <v>5000</v>
      </c>
      <c r="I194" s="404">
        <f t="shared" si="195"/>
        <v>0</v>
      </c>
      <c r="J194" s="404">
        <f t="shared" si="195"/>
        <v>2500</v>
      </c>
      <c r="K194" s="405">
        <f t="shared" si="195"/>
        <v>7500</v>
      </c>
      <c r="L194" s="403">
        <f t="shared" si="195"/>
        <v>5000</v>
      </c>
      <c r="M194" s="404">
        <f t="shared" si="195"/>
        <v>0</v>
      </c>
      <c r="N194" s="404">
        <f t="shared" si="195"/>
        <v>2500</v>
      </c>
      <c r="O194" s="405">
        <f t="shared" si="195"/>
        <v>7500</v>
      </c>
      <c r="P194" s="403">
        <f t="shared" si="195"/>
        <v>5000</v>
      </c>
      <c r="Q194" s="404">
        <f t="shared" si="195"/>
        <v>0</v>
      </c>
      <c r="R194" s="404">
        <f t="shared" si="195"/>
        <v>2500</v>
      </c>
      <c r="S194" s="405">
        <f t="shared" si="195"/>
        <v>7500</v>
      </c>
      <c r="T194" s="403">
        <f t="shared" si="195"/>
        <v>5000</v>
      </c>
      <c r="U194" s="404">
        <f t="shared" si="195"/>
        <v>0</v>
      </c>
      <c r="V194" s="404">
        <f t="shared" si="195"/>
        <v>2500</v>
      </c>
      <c r="W194" s="405">
        <f t="shared" si="195"/>
        <v>7500</v>
      </c>
      <c r="X194" s="403">
        <f t="shared" si="195"/>
        <v>5000</v>
      </c>
      <c r="Y194" s="404">
        <f t="shared" si="195"/>
        <v>0</v>
      </c>
      <c r="Z194" s="404">
        <f t="shared" si="195"/>
        <v>2500</v>
      </c>
      <c r="AA194" s="405">
        <f t="shared" si="195"/>
        <v>7500</v>
      </c>
      <c r="AB194" s="403">
        <f t="shared" si="195"/>
        <v>0</v>
      </c>
      <c r="AC194" s="404">
        <f t="shared" si="195"/>
        <v>0</v>
      </c>
      <c r="AD194" s="404">
        <f t="shared" si="195"/>
        <v>0</v>
      </c>
      <c r="AE194" s="405">
        <f t="shared" si="195"/>
        <v>0</v>
      </c>
      <c r="AF194" s="403">
        <f t="shared" si="195"/>
        <v>0</v>
      </c>
      <c r="AG194" s="404">
        <f t="shared" si="195"/>
        <v>0</v>
      </c>
      <c r="AH194" s="404">
        <f t="shared" si="195"/>
        <v>0</v>
      </c>
      <c r="AI194" s="405">
        <f t="shared" si="195"/>
        <v>0</v>
      </c>
      <c r="AJ194" s="403">
        <f t="shared" si="195"/>
        <v>0</v>
      </c>
      <c r="AK194" s="404">
        <f t="shared" si="195"/>
        <v>0</v>
      </c>
      <c r="AL194" s="404">
        <f t="shared" si="195"/>
        <v>0</v>
      </c>
      <c r="AM194" s="405">
        <f t="shared" si="195"/>
        <v>0</v>
      </c>
      <c r="AN194" s="403">
        <f t="shared" si="195"/>
        <v>0</v>
      </c>
      <c r="AO194" s="404">
        <f t="shared" si="195"/>
        <v>0</v>
      </c>
      <c r="AP194" s="404">
        <f t="shared" si="195"/>
        <v>0</v>
      </c>
      <c r="AQ194" s="405">
        <f t="shared" si="195"/>
        <v>0</v>
      </c>
      <c r="AR194" s="235">
        <f t="shared" si="195"/>
        <v>25000</v>
      </c>
      <c r="AS194" s="235"/>
      <c r="AT194" s="235">
        <f>AT193-AT187</f>
        <v>15000</v>
      </c>
      <c r="AU194" s="235">
        <f>AU193-AU187</f>
        <v>40000</v>
      </c>
    </row>
    <row r="195" spans="2:47" ht="12" customHeight="1">
      <c r="B195" s="225" t="str">
        <f>'Operating Cost Element'!A80</f>
        <v>New Alternative 18</v>
      </c>
      <c r="C195" s="252"/>
      <c r="D195" s="395"/>
      <c r="E195" s="396"/>
      <c r="F195" s="396"/>
      <c r="G195" s="204"/>
      <c r="H195" s="395"/>
      <c r="I195" s="396"/>
      <c r="J195" s="396"/>
      <c r="K195" s="204"/>
      <c r="L195" s="395"/>
      <c r="M195" s="396"/>
      <c r="N195" s="396"/>
      <c r="O195" s="204"/>
      <c r="P195" s="395"/>
      <c r="Q195" s="396"/>
      <c r="R195" s="396"/>
      <c r="S195" s="204"/>
      <c r="T195" s="395"/>
      <c r="U195" s="396"/>
      <c r="V195" s="396"/>
      <c r="W195" s="204"/>
      <c r="X195" s="395"/>
      <c r="Y195" s="396"/>
      <c r="Z195" s="396"/>
      <c r="AA195" s="204"/>
      <c r="AB195" s="395"/>
      <c r="AC195" s="396"/>
      <c r="AD195" s="396"/>
      <c r="AE195" s="204"/>
      <c r="AF195" s="395"/>
      <c r="AG195" s="396"/>
      <c r="AH195" s="396"/>
      <c r="AI195" s="204"/>
      <c r="AJ195" s="395"/>
      <c r="AK195" s="396"/>
      <c r="AL195" s="396"/>
      <c r="AM195" s="204"/>
      <c r="AN195" s="395"/>
      <c r="AO195" s="396"/>
      <c r="AP195" s="396"/>
      <c r="AQ195" s="204"/>
      <c r="AR195" s="201"/>
      <c r="AS195" s="201"/>
      <c r="AT195" s="202"/>
      <c r="AU195" s="205"/>
    </row>
    <row r="196" spans="2:47" ht="12" customHeight="1">
      <c r="B196" s="225" t="s">
        <v>3</v>
      </c>
      <c r="C196" s="252"/>
      <c r="D196" s="395">
        <v>0</v>
      </c>
      <c r="E196" s="396"/>
      <c r="F196" s="396">
        <v>500</v>
      </c>
      <c r="G196" s="198">
        <f>D196+E196+F196</f>
        <v>500</v>
      </c>
      <c r="H196" s="395">
        <v>1000</v>
      </c>
      <c r="I196" s="396"/>
      <c r="J196" s="396">
        <v>500</v>
      </c>
      <c r="K196" s="198">
        <f>H196+I196+J196</f>
        <v>1500</v>
      </c>
      <c r="L196" s="395">
        <v>1000</v>
      </c>
      <c r="M196" s="396"/>
      <c r="N196" s="396">
        <v>500</v>
      </c>
      <c r="O196" s="198">
        <f>L196+M196+N196</f>
        <v>1500</v>
      </c>
      <c r="P196" s="395">
        <v>1000</v>
      </c>
      <c r="Q196" s="396"/>
      <c r="R196" s="396">
        <v>500</v>
      </c>
      <c r="S196" s="198">
        <f>P196+Q196+R196</f>
        <v>1500</v>
      </c>
      <c r="T196" s="395">
        <v>1000</v>
      </c>
      <c r="U196" s="396"/>
      <c r="V196" s="396">
        <v>500</v>
      </c>
      <c r="W196" s="198">
        <f>T196+U196+V196</f>
        <v>1500</v>
      </c>
      <c r="X196" s="395">
        <v>1000</v>
      </c>
      <c r="Y196" s="396"/>
      <c r="Z196" s="396">
        <v>500</v>
      </c>
      <c r="AA196" s="198">
        <f>X196+Y196+Z196</f>
        <v>1500</v>
      </c>
      <c r="AB196" s="395">
        <v>0</v>
      </c>
      <c r="AC196" s="396">
        <v>0</v>
      </c>
      <c r="AD196" s="396">
        <v>0</v>
      </c>
      <c r="AE196" s="198">
        <f>AB196+AC196+AD196</f>
        <v>0</v>
      </c>
      <c r="AF196" s="395">
        <v>0</v>
      </c>
      <c r="AG196" s="396">
        <v>0</v>
      </c>
      <c r="AH196" s="396">
        <v>0</v>
      </c>
      <c r="AI196" s="198">
        <f>AF196+AG196+AH196</f>
        <v>0</v>
      </c>
      <c r="AJ196" s="395">
        <v>0</v>
      </c>
      <c r="AK196" s="396">
        <v>0</v>
      </c>
      <c r="AL196" s="396">
        <v>0</v>
      </c>
      <c r="AM196" s="198">
        <f>AJ196+AK196+AL196</f>
        <v>0</v>
      </c>
      <c r="AN196" s="395">
        <v>0</v>
      </c>
      <c r="AO196" s="396">
        <v>0</v>
      </c>
      <c r="AP196" s="396">
        <v>0</v>
      </c>
      <c r="AQ196" s="198">
        <f>AN196+AO196+AP196</f>
        <v>0</v>
      </c>
      <c r="AR196" s="201">
        <f>D196+H196+L196+P196+T196+X196+AB196+AF196+AJ196+AN196</f>
        <v>5000</v>
      </c>
      <c r="AS196" s="199"/>
      <c r="AT196" s="201">
        <f>F196+J196+N196+R196+V196+Z196+AD196+AH196+AL196+AP196</f>
        <v>3000</v>
      </c>
      <c r="AU196" s="203">
        <f>AR196+AS196+AT196</f>
        <v>8000</v>
      </c>
    </row>
    <row r="197" spans="2:47" ht="12" customHeight="1">
      <c r="B197" s="225" t="s">
        <v>5</v>
      </c>
      <c r="C197" s="252"/>
      <c r="D197" s="395">
        <v>0</v>
      </c>
      <c r="E197" s="396"/>
      <c r="F197" s="396">
        <v>500</v>
      </c>
      <c r="G197" s="198">
        <f>D197+E197+F197</f>
        <v>500</v>
      </c>
      <c r="H197" s="395">
        <v>1000</v>
      </c>
      <c r="I197" s="396"/>
      <c r="J197" s="396">
        <v>500</v>
      </c>
      <c r="K197" s="198">
        <f>H197+I197+J197</f>
        <v>1500</v>
      </c>
      <c r="L197" s="395">
        <v>1000</v>
      </c>
      <c r="M197" s="396"/>
      <c r="N197" s="396">
        <v>500</v>
      </c>
      <c r="O197" s="198">
        <f>L197+M197+N197</f>
        <v>1500</v>
      </c>
      <c r="P197" s="395">
        <v>1000</v>
      </c>
      <c r="Q197" s="396"/>
      <c r="R197" s="396">
        <v>500</v>
      </c>
      <c r="S197" s="198">
        <f>P197+Q197+R197</f>
        <v>1500</v>
      </c>
      <c r="T197" s="395">
        <v>1000</v>
      </c>
      <c r="U197" s="396"/>
      <c r="V197" s="396">
        <v>500</v>
      </c>
      <c r="W197" s="198">
        <f>T197+U197+V197</f>
        <v>1500</v>
      </c>
      <c r="X197" s="395">
        <v>1000</v>
      </c>
      <c r="Y197" s="396"/>
      <c r="Z197" s="396">
        <v>500</v>
      </c>
      <c r="AA197" s="198">
        <f>X197+Y197+Z197</f>
        <v>1500</v>
      </c>
      <c r="AB197" s="395">
        <v>0</v>
      </c>
      <c r="AC197" s="396">
        <v>0</v>
      </c>
      <c r="AD197" s="396">
        <v>0</v>
      </c>
      <c r="AE197" s="198">
        <f>AB197+AC197+AD197</f>
        <v>0</v>
      </c>
      <c r="AF197" s="395">
        <v>0</v>
      </c>
      <c r="AG197" s="396">
        <v>0</v>
      </c>
      <c r="AH197" s="396">
        <v>0</v>
      </c>
      <c r="AI197" s="198">
        <f>AF197+AG197+AH197</f>
        <v>0</v>
      </c>
      <c r="AJ197" s="395">
        <v>0</v>
      </c>
      <c r="AK197" s="396">
        <v>0</v>
      </c>
      <c r="AL197" s="396">
        <v>0</v>
      </c>
      <c r="AM197" s="198">
        <f>AJ197+AK197+AL197</f>
        <v>0</v>
      </c>
      <c r="AN197" s="395">
        <v>0</v>
      </c>
      <c r="AO197" s="396">
        <v>0</v>
      </c>
      <c r="AP197" s="396">
        <v>0</v>
      </c>
      <c r="AQ197" s="198">
        <f>AN197+AO197+AP197</f>
        <v>0</v>
      </c>
      <c r="AR197" s="201">
        <f>D197+H197+L197+P197+T197+X197+AB197+AF197+AJ197+AN197</f>
        <v>5000</v>
      </c>
      <c r="AS197" s="199"/>
      <c r="AT197" s="201">
        <f>F197+J197+N197+R197+V197+Z197+AD197+AH197+AL197+AP197</f>
        <v>3000</v>
      </c>
      <c r="AU197" s="203">
        <f>AR197+AS197+AT197</f>
        <v>8000</v>
      </c>
    </row>
    <row r="198" spans="2:47" ht="12" customHeight="1">
      <c r="B198" s="225" t="s">
        <v>17</v>
      </c>
      <c r="C198" s="252"/>
      <c r="D198" s="395">
        <v>0</v>
      </c>
      <c r="E198" s="396"/>
      <c r="F198" s="396">
        <v>500</v>
      </c>
      <c r="G198" s="198">
        <f>D198+E198+F198</f>
        <v>500</v>
      </c>
      <c r="H198" s="395">
        <v>1000</v>
      </c>
      <c r="I198" s="396"/>
      <c r="J198" s="396">
        <v>500</v>
      </c>
      <c r="K198" s="198">
        <f>H198+I198+J198</f>
        <v>1500</v>
      </c>
      <c r="L198" s="395">
        <v>1000</v>
      </c>
      <c r="M198" s="396"/>
      <c r="N198" s="396">
        <v>500</v>
      </c>
      <c r="O198" s="198">
        <f>L198+M198+N198</f>
        <v>1500</v>
      </c>
      <c r="P198" s="395">
        <v>1000</v>
      </c>
      <c r="Q198" s="396"/>
      <c r="R198" s="396">
        <v>500</v>
      </c>
      <c r="S198" s="198">
        <f>P198+Q198+R198</f>
        <v>1500</v>
      </c>
      <c r="T198" s="395">
        <v>1000</v>
      </c>
      <c r="U198" s="396"/>
      <c r="V198" s="396">
        <v>500</v>
      </c>
      <c r="W198" s="198">
        <f>T198+U198+V198</f>
        <v>1500</v>
      </c>
      <c r="X198" s="395">
        <v>1000</v>
      </c>
      <c r="Y198" s="396"/>
      <c r="Z198" s="396">
        <v>500</v>
      </c>
      <c r="AA198" s="198">
        <f>X198+Y198+Z198</f>
        <v>1500</v>
      </c>
      <c r="AB198" s="395">
        <v>0</v>
      </c>
      <c r="AC198" s="396">
        <v>0</v>
      </c>
      <c r="AD198" s="396">
        <v>0</v>
      </c>
      <c r="AE198" s="198">
        <f>AB198+AC198+AD198</f>
        <v>0</v>
      </c>
      <c r="AF198" s="395">
        <v>0</v>
      </c>
      <c r="AG198" s="396">
        <v>0</v>
      </c>
      <c r="AH198" s="396">
        <v>0</v>
      </c>
      <c r="AI198" s="198">
        <f>AF198+AG198+AH198</f>
        <v>0</v>
      </c>
      <c r="AJ198" s="395">
        <v>0</v>
      </c>
      <c r="AK198" s="396">
        <v>0</v>
      </c>
      <c r="AL198" s="396">
        <v>0</v>
      </c>
      <c r="AM198" s="198">
        <f>AJ198+AK198+AL198</f>
        <v>0</v>
      </c>
      <c r="AN198" s="395">
        <v>0</v>
      </c>
      <c r="AO198" s="396">
        <v>0</v>
      </c>
      <c r="AP198" s="396">
        <v>0</v>
      </c>
      <c r="AQ198" s="198">
        <f>AN198+AO198+AP198</f>
        <v>0</v>
      </c>
      <c r="AR198" s="201">
        <f>D198+H198+L198+P198+T198+X198+AB198+AF198+AJ198+AN198</f>
        <v>5000</v>
      </c>
      <c r="AS198" s="199"/>
      <c r="AT198" s="201">
        <f>F198+J198+N198+R198+V198+Z198+AD198+AH198+AL198+AP198</f>
        <v>3000</v>
      </c>
      <c r="AU198" s="203">
        <f>AR198+AS198+AT198</f>
        <v>8000</v>
      </c>
    </row>
    <row r="199" spans="2:47" ht="12" customHeight="1">
      <c r="B199" s="225" t="s">
        <v>4</v>
      </c>
      <c r="C199" s="252"/>
      <c r="D199" s="395">
        <v>0</v>
      </c>
      <c r="E199" s="396"/>
      <c r="F199" s="396">
        <v>500</v>
      </c>
      <c r="G199" s="198">
        <f>D199+E199+F199</f>
        <v>500</v>
      </c>
      <c r="H199" s="395">
        <v>1000</v>
      </c>
      <c r="I199" s="396"/>
      <c r="J199" s="396">
        <v>500</v>
      </c>
      <c r="K199" s="198">
        <f>H199+I199+J199</f>
        <v>1500</v>
      </c>
      <c r="L199" s="395">
        <v>1000</v>
      </c>
      <c r="M199" s="396"/>
      <c r="N199" s="396">
        <v>500</v>
      </c>
      <c r="O199" s="198">
        <f>L199+M199+N199</f>
        <v>1500</v>
      </c>
      <c r="P199" s="395">
        <v>1000</v>
      </c>
      <c r="Q199" s="396"/>
      <c r="R199" s="396">
        <v>500</v>
      </c>
      <c r="S199" s="198">
        <f>P199+Q199+R199</f>
        <v>1500</v>
      </c>
      <c r="T199" s="395">
        <v>1000</v>
      </c>
      <c r="U199" s="396"/>
      <c r="V199" s="396">
        <v>500</v>
      </c>
      <c r="W199" s="198">
        <f>T199+U199+V199</f>
        <v>1500</v>
      </c>
      <c r="X199" s="395">
        <v>1000</v>
      </c>
      <c r="Y199" s="396"/>
      <c r="Z199" s="396">
        <v>500</v>
      </c>
      <c r="AA199" s="198">
        <f>X199+Y199+Z199</f>
        <v>1500</v>
      </c>
      <c r="AB199" s="395">
        <v>0</v>
      </c>
      <c r="AC199" s="396">
        <v>0</v>
      </c>
      <c r="AD199" s="396">
        <v>0</v>
      </c>
      <c r="AE199" s="198">
        <f>AB199+AC199+AD199</f>
        <v>0</v>
      </c>
      <c r="AF199" s="395">
        <v>0</v>
      </c>
      <c r="AG199" s="396">
        <v>0</v>
      </c>
      <c r="AH199" s="396">
        <v>0</v>
      </c>
      <c r="AI199" s="198">
        <f>AF199+AG199+AH199</f>
        <v>0</v>
      </c>
      <c r="AJ199" s="395">
        <v>0</v>
      </c>
      <c r="AK199" s="396">
        <v>0</v>
      </c>
      <c r="AL199" s="396">
        <v>0</v>
      </c>
      <c r="AM199" s="198">
        <f>AJ199+AK199+AL199</f>
        <v>0</v>
      </c>
      <c r="AN199" s="395">
        <v>0</v>
      </c>
      <c r="AO199" s="396">
        <v>0</v>
      </c>
      <c r="AP199" s="396">
        <v>0</v>
      </c>
      <c r="AQ199" s="198">
        <f>AN199+AO199+AP199</f>
        <v>0</v>
      </c>
      <c r="AR199" s="201">
        <f>D199+H199+L199+P199+T199+X199+AB199+AF199+AJ199+AN199</f>
        <v>5000</v>
      </c>
      <c r="AS199" s="199"/>
      <c r="AT199" s="201">
        <f>F199+J199+N199+R199+V199+Z199+AD199+AH199+AL199+AP199</f>
        <v>3000</v>
      </c>
      <c r="AU199" s="203">
        <f>AR199+AS199+AT199</f>
        <v>8000</v>
      </c>
    </row>
    <row r="200" spans="2:47" ht="12" customHeight="1">
      <c r="B200" s="225" t="s">
        <v>6</v>
      </c>
      <c r="C200" s="252"/>
      <c r="D200" s="395">
        <v>0</v>
      </c>
      <c r="E200" s="396"/>
      <c r="F200" s="396">
        <v>500</v>
      </c>
      <c r="G200" s="198">
        <f>D200+E200+F200</f>
        <v>500</v>
      </c>
      <c r="H200" s="395">
        <v>1000</v>
      </c>
      <c r="I200" s="396"/>
      <c r="J200" s="396">
        <v>500</v>
      </c>
      <c r="K200" s="198">
        <f>H200+I200+J200</f>
        <v>1500</v>
      </c>
      <c r="L200" s="395">
        <v>1000</v>
      </c>
      <c r="M200" s="396"/>
      <c r="N200" s="396">
        <v>500</v>
      </c>
      <c r="O200" s="198">
        <f>L200+M200+N200</f>
        <v>1500</v>
      </c>
      <c r="P200" s="395">
        <v>1000</v>
      </c>
      <c r="Q200" s="396"/>
      <c r="R200" s="396">
        <v>500</v>
      </c>
      <c r="S200" s="198">
        <f>P200+Q200+R200</f>
        <v>1500</v>
      </c>
      <c r="T200" s="395">
        <v>1000</v>
      </c>
      <c r="U200" s="396"/>
      <c r="V200" s="396">
        <v>500</v>
      </c>
      <c r="W200" s="198">
        <f>T200+U200+V200</f>
        <v>1500</v>
      </c>
      <c r="X200" s="395">
        <v>1000</v>
      </c>
      <c r="Y200" s="396"/>
      <c r="Z200" s="396">
        <v>500</v>
      </c>
      <c r="AA200" s="198">
        <f>X200+Y200+Z200</f>
        <v>1500</v>
      </c>
      <c r="AB200" s="395">
        <v>0</v>
      </c>
      <c r="AC200" s="396">
        <v>0</v>
      </c>
      <c r="AD200" s="396">
        <v>0</v>
      </c>
      <c r="AE200" s="198">
        <f>AB200+AC200+AD200</f>
        <v>0</v>
      </c>
      <c r="AF200" s="395">
        <v>0</v>
      </c>
      <c r="AG200" s="396">
        <v>0</v>
      </c>
      <c r="AH200" s="396">
        <v>0</v>
      </c>
      <c r="AI200" s="198">
        <f>AF200+AG200+AH200</f>
        <v>0</v>
      </c>
      <c r="AJ200" s="395">
        <v>0</v>
      </c>
      <c r="AK200" s="396">
        <v>0</v>
      </c>
      <c r="AL200" s="396">
        <v>0</v>
      </c>
      <c r="AM200" s="198">
        <f>AJ200+AK200+AL200</f>
        <v>0</v>
      </c>
      <c r="AN200" s="395">
        <v>0</v>
      </c>
      <c r="AO200" s="396">
        <v>0</v>
      </c>
      <c r="AP200" s="396">
        <v>0</v>
      </c>
      <c r="AQ200" s="198">
        <f>AN200+AO200+AP200</f>
        <v>0</v>
      </c>
      <c r="AR200" s="201">
        <f>D200+H200+L200+P200+T200+X200+AB200+AF200+AJ200+AN200</f>
        <v>5000</v>
      </c>
      <c r="AS200" s="199"/>
      <c r="AT200" s="201">
        <f>F200+J200+N200+R200+V200+Z200+AD200+AH200+AL200+AP200</f>
        <v>3000</v>
      </c>
      <c r="AU200" s="203">
        <f>AR200+AS200+AT200</f>
        <v>8000</v>
      </c>
    </row>
    <row r="201" spans="2:47" ht="12" customHeight="1">
      <c r="B201" s="228" t="s">
        <v>104</v>
      </c>
      <c r="C201" s="252">
        <f>SUM(C196:C200)</f>
        <v>0</v>
      </c>
      <c r="D201" s="395">
        <f>SUM(D196:D200)</f>
        <v>0</v>
      </c>
      <c r="E201" s="396"/>
      <c r="F201" s="396">
        <f aca="true" t="shared" si="196" ref="F201:AA201">SUM(F196:F200)</f>
        <v>2500</v>
      </c>
      <c r="G201" s="198">
        <f t="shared" si="196"/>
        <v>2500</v>
      </c>
      <c r="H201" s="395">
        <f t="shared" si="196"/>
        <v>5000</v>
      </c>
      <c r="I201" s="396">
        <f t="shared" si="196"/>
        <v>0</v>
      </c>
      <c r="J201" s="396">
        <f t="shared" si="196"/>
        <v>2500</v>
      </c>
      <c r="K201" s="198">
        <f t="shared" si="196"/>
        <v>7500</v>
      </c>
      <c r="L201" s="395">
        <f t="shared" si="196"/>
        <v>5000</v>
      </c>
      <c r="M201" s="396">
        <f t="shared" si="196"/>
        <v>0</v>
      </c>
      <c r="N201" s="396">
        <f t="shared" si="196"/>
        <v>2500</v>
      </c>
      <c r="O201" s="198">
        <f t="shared" si="196"/>
        <v>7500</v>
      </c>
      <c r="P201" s="395">
        <f t="shared" si="196"/>
        <v>5000</v>
      </c>
      <c r="Q201" s="396">
        <f t="shared" si="196"/>
        <v>0</v>
      </c>
      <c r="R201" s="396">
        <f t="shared" si="196"/>
        <v>2500</v>
      </c>
      <c r="S201" s="198">
        <f t="shared" si="196"/>
        <v>7500</v>
      </c>
      <c r="T201" s="395">
        <f t="shared" si="196"/>
        <v>5000</v>
      </c>
      <c r="U201" s="396">
        <f t="shared" si="196"/>
        <v>0</v>
      </c>
      <c r="V201" s="396">
        <f t="shared" si="196"/>
        <v>2500</v>
      </c>
      <c r="W201" s="198">
        <f t="shared" si="196"/>
        <v>7500</v>
      </c>
      <c r="X201" s="395">
        <f t="shared" si="196"/>
        <v>5000</v>
      </c>
      <c r="Y201" s="396">
        <f t="shared" si="196"/>
        <v>0</v>
      </c>
      <c r="Z201" s="396">
        <f t="shared" si="196"/>
        <v>2500</v>
      </c>
      <c r="AA201" s="198">
        <f t="shared" si="196"/>
        <v>7500</v>
      </c>
      <c r="AB201" s="395">
        <f aca="true" t="shared" si="197" ref="AB201:AU201">SUM(AB196:AB200)</f>
        <v>0</v>
      </c>
      <c r="AC201" s="396">
        <f t="shared" si="197"/>
        <v>0</v>
      </c>
      <c r="AD201" s="396">
        <f t="shared" si="197"/>
        <v>0</v>
      </c>
      <c r="AE201" s="198">
        <f t="shared" si="197"/>
        <v>0</v>
      </c>
      <c r="AF201" s="395">
        <f t="shared" si="197"/>
        <v>0</v>
      </c>
      <c r="AG201" s="396">
        <f t="shared" si="197"/>
        <v>0</v>
      </c>
      <c r="AH201" s="396">
        <f t="shared" si="197"/>
        <v>0</v>
      </c>
      <c r="AI201" s="198">
        <f t="shared" si="197"/>
        <v>0</v>
      </c>
      <c r="AJ201" s="395">
        <f t="shared" si="197"/>
        <v>0</v>
      </c>
      <c r="AK201" s="396">
        <f t="shared" si="197"/>
        <v>0</v>
      </c>
      <c r="AL201" s="396">
        <f t="shared" si="197"/>
        <v>0</v>
      </c>
      <c r="AM201" s="198">
        <f t="shared" si="197"/>
        <v>0</v>
      </c>
      <c r="AN201" s="395">
        <f t="shared" si="197"/>
        <v>0</v>
      </c>
      <c r="AO201" s="396">
        <f t="shared" si="197"/>
        <v>0</v>
      </c>
      <c r="AP201" s="396">
        <f t="shared" si="197"/>
        <v>0</v>
      </c>
      <c r="AQ201" s="198">
        <f t="shared" si="197"/>
        <v>0</v>
      </c>
      <c r="AR201" s="201">
        <f t="shared" si="197"/>
        <v>25000</v>
      </c>
      <c r="AS201" s="201"/>
      <c r="AT201" s="202">
        <f t="shared" si="197"/>
        <v>15000</v>
      </c>
      <c r="AU201" s="203">
        <f t="shared" si="197"/>
        <v>40000</v>
      </c>
    </row>
    <row r="202" spans="2:47" ht="12" customHeight="1">
      <c r="B202" s="234" t="s">
        <v>217</v>
      </c>
      <c r="C202" s="253"/>
      <c r="D202" s="403">
        <f>D201-D195</f>
        <v>0</v>
      </c>
      <c r="E202" s="404"/>
      <c r="F202" s="404">
        <f aca="true" t="shared" si="198" ref="F202:AR202">F201-F195</f>
        <v>2500</v>
      </c>
      <c r="G202" s="405">
        <f t="shared" si="198"/>
        <v>2500</v>
      </c>
      <c r="H202" s="403">
        <f t="shared" si="198"/>
        <v>5000</v>
      </c>
      <c r="I202" s="404">
        <f t="shared" si="198"/>
        <v>0</v>
      </c>
      <c r="J202" s="404">
        <f t="shared" si="198"/>
        <v>2500</v>
      </c>
      <c r="K202" s="405">
        <f t="shared" si="198"/>
        <v>7500</v>
      </c>
      <c r="L202" s="403">
        <f t="shared" si="198"/>
        <v>5000</v>
      </c>
      <c r="M202" s="404">
        <f t="shared" si="198"/>
        <v>0</v>
      </c>
      <c r="N202" s="404">
        <f t="shared" si="198"/>
        <v>2500</v>
      </c>
      <c r="O202" s="405">
        <f t="shared" si="198"/>
        <v>7500</v>
      </c>
      <c r="P202" s="403">
        <f t="shared" si="198"/>
        <v>5000</v>
      </c>
      <c r="Q202" s="404">
        <f t="shared" si="198"/>
        <v>0</v>
      </c>
      <c r="R202" s="404">
        <f t="shared" si="198"/>
        <v>2500</v>
      </c>
      <c r="S202" s="405">
        <f t="shared" si="198"/>
        <v>7500</v>
      </c>
      <c r="T202" s="403">
        <f t="shared" si="198"/>
        <v>5000</v>
      </c>
      <c r="U202" s="404">
        <f t="shared" si="198"/>
        <v>0</v>
      </c>
      <c r="V202" s="404">
        <f t="shared" si="198"/>
        <v>2500</v>
      </c>
      <c r="W202" s="405">
        <f t="shared" si="198"/>
        <v>7500</v>
      </c>
      <c r="X202" s="403">
        <f t="shared" si="198"/>
        <v>5000</v>
      </c>
      <c r="Y202" s="404">
        <f t="shared" si="198"/>
        <v>0</v>
      </c>
      <c r="Z202" s="404">
        <f t="shared" si="198"/>
        <v>2500</v>
      </c>
      <c r="AA202" s="405">
        <f t="shared" si="198"/>
        <v>7500</v>
      </c>
      <c r="AB202" s="403">
        <f t="shared" si="198"/>
        <v>0</v>
      </c>
      <c r="AC202" s="404">
        <f t="shared" si="198"/>
        <v>0</v>
      </c>
      <c r="AD202" s="404">
        <f t="shared" si="198"/>
        <v>0</v>
      </c>
      <c r="AE202" s="405">
        <f t="shared" si="198"/>
        <v>0</v>
      </c>
      <c r="AF202" s="403">
        <f t="shared" si="198"/>
        <v>0</v>
      </c>
      <c r="AG202" s="404">
        <f t="shared" si="198"/>
        <v>0</v>
      </c>
      <c r="AH202" s="404">
        <f t="shared" si="198"/>
        <v>0</v>
      </c>
      <c r="AI202" s="405">
        <f t="shared" si="198"/>
        <v>0</v>
      </c>
      <c r="AJ202" s="403">
        <f t="shared" si="198"/>
        <v>0</v>
      </c>
      <c r="AK202" s="404">
        <f t="shared" si="198"/>
        <v>0</v>
      </c>
      <c r="AL202" s="404">
        <f t="shared" si="198"/>
        <v>0</v>
      </c>
      <c r="AM202" s="405">
        <f t="shared" si="198"/>
        <v>0</v>
      </c>
      <c r="AN202" s="403">
        <f t="shared" si="198"/>
        <v>0</v>
      </c>
      <c r="AO202" s="404">
        <f t="shared" si="198"/>
        <v>0</v>
      </c>
      <c r="AP202" s="404">
        <f t="shared" si="198"/>
        <v>0</v>
      </c>
      <c r="AQ202" s="405">
        <f t="shared" si="198"/>
        <v>0</v>
      </c>
      <c r="AR202" s="235">
        <f t="shared" si="198"/>
        <v>25000</v>
      </c>
      <c r="AS202" s="235"/>
      <c r="AT202" s="235">
        <f>AT201-AT195</f>
        <v>15000</v>
      </c>
      <c r="AU202" s="235">
        <f>AU201-AU195</f>
        <v>40000</v>
      </c>
    </row>
    <row r="203" spans="2:47" ht="12" customHeight="1">
      <c r="B203" s="225" t="str">
        <f>'Operating Cost Element'!A81</f>
        <v>New Alternative 19</v>
      </c>
      <c r="C203" s="252"/>
      <c r="D203" s="406"/>
      <c r="E203" s="402"/>
      <c r="F203" s="402"/>
      <c r="G203" s="195"/>
      <c r="H203" s="406"/>
      <c r="I203" s="402"/>
      <c r="J203" s="402"/>
      <c r="K203" s="195"/>
      <c r="L203" s="406"/>
      <c r="M203" s="402"/>
      <c r="N203" s="402"/>
      <c r="O203" s="195"/>
      <c r="P203" s="406"/>
      <c r="Q203" s="402"/>
      <c r="R203" s="402"/>
      <c r="S203" s="195"/>
      <c r="T203" s="406"/>
      <c r="U203" s="402"/>
      <c r="V203" s="402"/>
      <c r="W203" s="195"/>
      <c r="X203" s="406"/>
      <c r="Y203" s="402"/>
      <c r="Z203" s="402"/>
      <c r="AA203" s="195"/>
      <c r="AB203" s="406"/>
      <c r="AC203" s="402"/>
      <c r="AD203" s="402"/>
      <c r="AE203" s="195"/>
      <c r="AF203" s="406"/>
      <c r="AG203" s="402"/>
      <c r="AH203" s="402"/>
      <c r="AI203" s="195"/>
      <c r="AJ203" s="406"/>
      <c r="AK203" s="402"/>
      <c r="AL203" s="402"/>
      <c r="AM203" s="195"/>
      <c r="AN203" s="406"/>
      <c r="AO203" s="402"/>
      <c r="AP203" s="402"/>
      <c r="AQ203" s="195"/>
      <c r="AR203" s="201"/>
      <c r="AS203" s="201"/>
      <c r="AT203" s="202"/>
      <c r="AU203" s="206"/>
    </row>
    <row r="204" spans="2:47" ht="12" customHeight="1">
      <c r="B204" s="225" t="s">
        <v>3</v>
      </c>
      <c r="C204" s="252"/>
      <c r="D204" s="395">
        <v>0</v>
      </c>
      <c r="E204" s="396"/>
      <c r="F204" s="396">
        <v>500</v>
      </c>
      <c r="G204" s="198">
        <f>D204+E204+F204</f>
        <v>500</v>
      </c>
      <c r="H204" s="395">
        <v>1000</v>
      </c>
      <c r="I204" s="396"/>
      <c r="J204" s="396">
        <v>500</v>
      </c>
      <c r="K204" s="198">
        <f>H204+I204+J204</f>
        <v>1500</v>
      </c>
      <c r="L204" s="395">
        <v>1000</v>
      </c>
      <c r="M204" s="396"/>
      <c r="N204" s="396">
        <v>500</v>
      </c>
      <c r="O204" s="198">
        <f>L204+M204+N204</f>
        <v>1500</v>
      </c>
      <c r="P204" s="395">
        <v>1000</v>
      </c>
      <c r="Q204" s="396"/>
      <c r="R204" s="396">
        <v>500</v>
      </c>
      <c r="S204" s="198">
        <f>P204+Q204+R204</f>
        <v>1500</v>
      </c>
      <c r="T204" s="395">
        <v>1000</v>
      </c>
      <c r="U204" s="396"/>
      <c r="V204" s="396">
        <v>500</v>
      </c>
      <c r="W204" s="198">
        <f>T204+U204+V204</f>
        <v>1500</v>
      </c>
      <c r="X204" s="395">
        <v>1000</v>
      </c>
      <c r="Y204" s="396"/>
      <c r="Z204" s="396">
        <v>500</v>
      </c>
      <c r="AA204" s="198">
        <f>X204+Y204+Z204</f>
        <v>1500</v>
      </c>
      <c r="AB204" s="395">
        <v>0</v>
      </c>
      <c r="AC204" s="396">
        <v>0</v>
      </c>
      <c r="AD204" s="396">
        <v>0</v>
      </c>
      <c r="AE204" s="198">
        <f>AB204+AC204+AD204</f>
        <v>0</v>
      </c>
      <c r="AF204" s="395">
        <v>0</v>
      </c>
      <c r="AG204" s="396">
        <v>0</v>
      </c>
      <c r="AH204" s="396">
        <v>0</v>
      </c>
      <c r="AI204" s="198">
        <f>AF204+AG204+AH204</f>
        <v>0</v>
      </c>
      <c r="AJ204" s="395">
        <v>0</v>
      </c>
      <c r="AK204" s="396">
        <v>0</v>
      </c>
      <c r="AL204" s="396">
        <v>0</v>
      </c>
      <c r="AM204" s="198">
        <f>AJ204+AK204+AL204</f>
        <v>0</v>
      </c>
      <c r="AN204" s="395">
        <v>0</v>
      </c>
      <c r="AO204" s="396">
        <v>0</v>
      </c>
      <c r="AP204" s="396">
        <v>0</v>
      </c>
      <c r="AQ204" s="198">
        <f>AN204+AO204+AP204</f>
        <v>0</v>
      </c>
      <c r="AR204" s="201">
        <f>D204+H204+L204+P204+T204+X204+AB204+AF204+AJ204+AN204</f>
        <v>5000</v>
      </c>
      <c r="AS204" s="199"/>
      <c r="AT204" s="201">
        <f>F204+J204+N204+R204+V204+Z204+AD204+AH204+AL204+AP204</f>
        <v>3000</v>
      </c>
      <c r="AU204" s="203">
        <f>AR204+AS204+AT204</f>
        <v>8000</v>
      </c>
    </row>
    <row r="205" spans="2:47" ht="12" customHeight="1">
      <c r="B205" s="225" t="s">
        <v>5</v>
      </c>
      <c r="C205" s="252"/>
      <c r="D205" s="395">
        <v>0</v>
      </c>
      <c r="E205" s="396"/>
      <c r="F205" s="396">
        <v>500</v>
      </c>
      <c r="G205" s="198">
        <f>D205+E205+F205</f>
        <v>500</v>
      </c>
      <c r="H205" s="395">
        <v>1000</v>
      </c>
      <c r="I205" s="396"/>
      <c r="J205" s="396">
        <v>500</v>
      </c>
      <c r="K205" s="198">
        <f>H205+I205+J205</f>
        <v>1500</v>
      </c>
      <c r="L205" s="395">
        <v>1000</v>
      </c>
      <c r="M205" s="396"/>
      <c r="N205" s="396">
        <v>500</v>
      </c>
      <c r="O205" s="198">
        <f>L205+M205+N205</f>
        <v>1500</v>
      </c>
      <c r="P205" s="395">
        <v>1000</v>
      </c>
      <c r="Q205" s="396"/>
      <c r="R205" s="396">
        <v>500</v>
      </c>
      <c r="S205" s="198">
        <f>P205+Q205+R205</f>
        <v>1500</v>
      </c>
      <c r="T205" s="395">
        <v>1000</v>
      </c>
      <c r="U205" s="396"/>
      <c r="V205" s="396">
        <v>500</v>
      </c>
      <c r="W205" s="198">
        <f>T205+U205+V205</f>
        <v>1500</v>
      </c>
      <c r="X205" s="395">
        <v>1000</v>
      </c>
      <c r="Y205" s="396"/>
      <c r="Z205" s="396">
        <v>500</v>
      </c>
      <c r="AA205" s="198">
        <f>X205+Y205+Z205</f>
        <v>1500</v>
      </c>
      <c r="AB205" s="395">
        <v>0</v>
      </c>
      <c r="AC205" s="396">
        <v>0</v>
      </c>
      <c r="AD205" s="396">
        <v>0</v>
      </c>
      <c r="AE205" s="198">
        <f>AB205+AC205+AD205</f>
        <v>0</v>
      </c>
      <c r="AF205" s="395">
        <v>0</v>
      </c>
      <c r="AG205" s="396">
        <v>0</v>
      </c>
      <c r="AH205" s="396">
        <v>0</v>
      </c>
      <c r="AI205" s="198">
        <f>AF205+AG205+AH205</f>
        <v>0</v>
      </c>
      <c r="AJ205" s="395">
        <v>0</v>
      </c>
      <c r="AK205" s="396">
        <v>0</v>
      </c>
      <c r="AL205" s="396">
        <v>0</v>
      </c>
      <c r="AM205" s="198">
        <f>AJ205+AK205+AL205</f>
        <v>0</v>
      </c>
      <c r="AN205" s="395">
        <v>0</v>
      </c>
      <c r="AO205" s="396">
        <v>0</v>
      </c>
      <c r="AP205" s="396">
        <v>0</v>
      </c>
      <c r="AQ205" s="198">
        <f>AN205+AO205+AP205</f>
        <v>0</v>
      </c>
      <c r="AR205" s="201">
        <f>D205+H205+L205+P205+T205+X205+AB205+AF205+AJ205+AN205</f>
        <v>5000</v>
      </c>
      <c r="AS205" s="199"/>
      <c r="AT205" s="201">
        <f>F205+J205+N205+R205+V205+Z205+AD205+AH205+AL205+AP205</f>
        <v>3000</v>
      </c>
      <c r="AU205" s="203">
        <f>AR205+AS205+AT205</f>
        <v>8000</v>
      </c>
    </row>
    <row r="206" spans="2:47" ht="12" customHeight="1">
      <c r="B206" s="225" t="s">
        <v>17</v>
      </c>
      <c r="C206" s="252"/>
      <c r="D206" s="395">
        <v>0</v>
      </c>
      <c r="E206" s="396"/>
      <c r="F206" s="396">
        <v>500</v>
      </c>
      <c r="G206" s="198">
        <f>D206+E206+F206</f>
        <v>500</v>
      </c>
      <c r="H206" s="395">
        <v>1000</v>
      </c>
      <c r="I206" s="396"/>
      <c r="J206" s="396">
        <v>500</v>
      </c>
      <c r="K206" s="198">
        <f>H206+I206+J206</f>
        <v>1500</v>
      </c>
      <c r="L206" s="395">
        <v>1000</v>
      </c>
      <c r="M206" s="396"/>
      <c r="N206" s="396">
        <v>500</v>
      </c>
      <c r="O206" s="198">
        <f>L206+M206+N206</f>
        <v>1500</v>
      </c>
      <c r="P206" s="395">
        <v>1000</v>
      </c>
      <c r="Q206" s="396"/>
      <c r="R206" s="396">
        <v>500</v>
      </c>
      <c r="S206" s="198">
        <f>P206+Q206+R206</f>
        <v>1500</v>
      </c>
      <c r="T206" s="395">
        <v>1000</v>
      </c>
      <c r="U206" s="396"/>
      <c r="V206" s="396">
        <v>500</v>
      </c>
      <c r="W206" s="198">
        <f>T206+U206+V206</f>
        <v>1500</v>
      </c>
      <c r="X206" s="395">
        <v>1000</v>
      </c>
      <c r="Y206" s="396"/>
      <c r="Z206" s="396">
        <v>500</v>
      </c>
      <c r="AA206" s="198">
        <f>X206+Y206+Z206</f>
        <v>1500</v>
      </c>
      <c r="AB206" s="395">
        <v>0</v>
      </c>
      <c r="AC206" s="396">
        <v>0</v>
      </c>
      <c r="AD206" s="396">
        <v>0</v>
      </c>
      <c r="AE206" s="198">
        <f>AB206+AC206+AD206</f>
        <v>0</v>
      </c>
      <c r="AF206" s="395">
        <v>0</v>
      </c>
      <c r="AG206" s="396">
        <v>0</v>
      </c>
      <c r="AH206" s="396">
        <v>0</v>
      </c>
      <c r="AI206" s="198">
        <f>AF206+AG206+AH206</f>
        <v>0</v>
      </c>
      <c r="AJ206" s="395">
        <v>0</v>
      </c>
      <c r="AK206" s="396">
        <v>0</v>
      </c>
      <c r="AL206" s="396">
        <v>0</v>
      </c>
      <c r="AM206" s="198">
        <f>AJ206+AK206+AL206</f>
        <v>0</v>
      </c>
      <c r="AN206" s="395">
        <v>0</v>
      </c>
      <c r="AO206" s="396">
        <v>0</v>
      </c>
      <c r="AP206" s="396">
        <v>0</v>
      </c>
      <c r="AQ206" s="198">
        <f>AN206+AO206+AP206</f>
        <v>0</v>
      </c>
      <c r="AR206" s="201">
        <f>D206+H206+L206+P206+T206+X206+AB206+AF206+AJ206+AN206</f>
        <v>5000</v>
      </c>
      <c r="AS206" s="199"/>
      <c r="AT206" s="201">
        <f>F206+J206+N206+R206+V206+Z206+AD206+AH206+AL206+AP206</f>
        <v>3000</v>
      </c>
      <c r="AU206" s="203">
        <f>AR206+AS206+AT206</f>
        <v>8000</v>
      </c>
    </row>
    <row r="207" spans="2:47" ht="12" customHeight="1">
      <c r="B207" s="225" t="s">
        <v>4</v>
      </c>
      <c r="C207" s="252"/>
      <c r="D207" s="395">
        <v>0</v>
      </c>
      <c r="E207" s="396"/>
      <c r="F207" s="396">
        <v>500</v>
      </c>
      <c r="G207" s="198">
        <f>D207+E207+F207</f>
        <v>500</v>
      </c>
      <c r="H207" s="395">
        <v>1000</v>
      </c>
      <c r="I207" s="396"/>
      <c r="J207" s="396">
        <v>500</v>
      </c>
      <c r="K207" s="198">
        <f>H207+I207+J207</f>
        <v>1500</v>
      </c>
      <c r="L207" s="395">
        <v>1000</v>
      </c>
      <c r="M207" s="396"/>
      <c r="N207" s="396">
        <v>500</v>
      </c>
      <c r="O207" s="198">
        <f>L207+M207+N207</f>
        <v>1500</v>
      </c>
      <c r="P207" s="395">
        <v>1000</v>
      </c>
      <c r="Q207" s="396"/>
      <c r="R207" s="396">
        <v>500</v>
      </c>
      <c r="S207" s="198">
        <f>P207+Q207+R207</f>
        <v>1500</v>
      </c>
      <c r="T207" s="395">
        <v>1000</v>
      </c>
      <c r="U207" s="396"/>
      <c r="V207" s="396">
        <v>500</v>
      </c>
      <c r="W207" s="198">
        <f>T207+U207+V207</f>
        <v>1500</v>
      </c>
      <c r="X207" s="395">
        <v>1000</v>
      </c>
      <c r="Y207" s="396"/>
      <c r="Z207" s="396">
        <v>500</v>
      </c>
      <c r="AA207" s="198">
        <f>X207+Y207+Z207</f>
        <v>1500</v>
      </c>
      <c r="AB207" s="395">
        <v>0</v>
      </c>
      <c r="AC207" s="396">
        <v>0</v>
      </c>
      <c r="AD207" s="396">
        <v>0</v>
      </c>
      <c r="AE207" s="198">
        <f>AB207+AC207+AD207</f>
        <v>0</v>
      </c>
      <c r="AF207" s="395">
        <v>0</v>
      </c>
      <c r="AG207" s="396">
        <v>0</v>
      </c>
      <c r="AH207" s="396">
        <v>0</v>
      </c>
      <c r="AI207" s="198">
        <f>AF207+AG207+AH207</f>
        <v>0</v>
      </c>
      <c r="AJ207" s="395">
        <v>0</v>
      </c>
      <c r="AK207" s="396">
        <v>0</v>
      </c>
      <c r="AL207" s="396">
        <v>0</v>
      </c>
      <c r="AM207" s="198">
        <f>AJ207+AK207+AL207</f>
        <v>0</v>
      </c>
      <c r="AN207" s="395">
        <v>0</v>
      </c>
      <c r="AO207" s="396">
        <v>0</v>
      </c>
      <c r="AP207" s="396">
        <v>0</v>
      </c>
      <c r="AQ207" s="198">
        <f>AN207+AO207+AP207</f>
        <v>0</v>
      </c>
      <c r="AR207" s="201">
        <f>D207+H207+L207+P207+T207+X207+AB207+AF207+AJ207+AN207</f>
        <v>5000</v>
      </c>
      <c r="AS207" s="199"/>
      <c r="AT207" s="201">
        <f>F207+J207+N207+R207+V207+Z207+AD207+AH207+AL207+AP207</f>
        <v>3000</v>
      </c>
      <c r="AU207" s="203">
        <f>AR207+AS207+AT207</f>
        <v>8000</v>
      </c>
    </row>
    <row r="208" spans="2:47" ht="12" customHeight="1">
      <c r="B208" s="225" t="s">
        <v>6</v>
      </c>
      <c r="C208" s="252"/>
      <c r="D208" s="395">
        <v>0</v>
      </c>
      <c r="E208" s="396"/>
      <c r="F208" s="396">
        <v>500</v>
      </c>
      <c r="G208" s="198">
        <f>D208+E208+F208</f>
        <v>500</v>
      </c>
      <c r="H208" s="395">
        <v>1000</v>
      </c>
      <c r="I208" s="396"/>
      <c r="J208" s="396">
        <v>500</v>
      </c>
      <c r="K208" s="198">
        <f>H208+I208+J208</f>
        <v>1500</v>
      </c>
      <c r="L208" s="395">
        <v>1000</v>
      </c>
      <c r="M208" s="396"/>
      <c r="N208" s="396">
        <v>500</v>
      </c>
      <c r="O208" s="198">
        <f>L208+M208+N208</f>
        <v>1500</v>
      </c>
      <c r="P208" s="395">
        <v>1000</v>
      </c>
      <c r="Q208" s="396"/>
      <c r="R208" s="396">
        <v>500</v>
      </c>
      <c r="S208" s="198">
        <f>P208+Q208+R208</f>
        <v>1500</v>
      </c>
      <c r="T208" s="395">
        <v>1000</v>
      </c>
      <c r="U208" s="396"/>
      <c r="V208" s="396">
        <v>500</v>
      </c>
      <c r="W208" s="198">
        <f>T208+U208+V208</f>
        <v>1500</v>
      </c>
      <c r="X208" s="395">
        <v>1000</v>
      </c>
      <c r="Y208" s="396"/>
      <c r="Z208" s="396">
        <v>500</v>
      </c>
      <c r="AA208" s="198">
        <f>X208+Y208+Z208</f>
        <v>1500</v>
      </c>
      <c r="AB208" s="395">
        <v>0</v>
      </c>
      <c r="AC208" s="396">
        <v>0</v>
      </c>
      <c r="AD208" s="396">
        <v>0</v>
      </c>
      <c r="AE208" s="198">
        <f>AB208+AC208+AD208</f>
        <v>0</v>
      </c>
      <c r="AF208" s="395">
        <v>0</v>
      </c>
      <c r="AG208" s="396">
        <v>0</v>
      </c>
      <c r="AH208" s="396">
        <v>0</v>
      </c>
      <c r="AI208" s="198">
        <f>AF208+AG208+AH208</f>
        <v>0</v>
      </c>
      <c r="AJ208" s="395">
        <v>0</v>
      </c>
      <c r="AK208" s="396">
        <v>0</v>
      </c>
      <c r="AL208" s="396">
        <v>0</v>
      </c>
      <c r="AM208" s="198">
        <f>AJ208+AK208+AL208</f>
        <v>0</v>
      </c>
      <c r="AN208" s="395">
        <v>0</v>
      </c>
      <c r="AO208" s="396">
        <v>0</v>
      </c>
      <c r="AP208" s="396">
        <v>0</v>
      </c>
      <c r="AQ208" s="198">
        <f>AN208+AO208+AP208</f>
        <v>0</v>
      </c>
      <c r="AR208" s="201">
        <f>D208+H208+L208+P208+T208+X208+AB208+AF208+AJ208+AN208</f>
        <v>5000</v>
      </c>
      <c r="AS208" s="199"/>
      <c r="AT208" s="201">
        <f>F208+J208+N208+R208+V208+Z208+AD208+AH208+AL208+AP208</f>
        <v>3000</v>
      </c>
      <c r="AU208" s="203">
        <f>AR208+AS208+AT208</f>
        <v>8000</v>
      </c>
    </row>
    <row r="209" spans="2:47" ht="12" customHeight="1">
      <c r="B209" s="228" t="s">
        <v>104</v>
      </c>
      <c r="C209" s="252">
        <f>SUM(C204:C208)</f>
        <v>0</v>
      </c>
      <c r="D209" s="395">
        <f>SUM(D204:D208)</f>
        <v>0</v>
      </c>
      <c r="E209" s="396"/>
      <c r="F209" s="396">
        <f aca="true" t="shared" si="199" ref="F209:AA209">SUM(F204:F208)</f>
        <v>2500</v>
      </c>
      <c r="G209" s="198">
        <f t="shared" si="199"/>
        <v>2500</v>
      </c>
      <c r="H209" s="395">
        <f t="shared" si="199"/>
        <v>5000</v>
      </c>
      <c r="I209" s="396">
        <f t="shared" si="199"/>
        <v>0</v>
      </c>
      <c r="J209" s="396">
        <f t="shared" si="199"/>
        <v>2500</v>
      </c>
      <c r="K209" s="198">
        <f t="shared" si="199"/>
        <v>7500</v>
      </c>
      <c r="L209" s="395">
        <f t="shared" si="199"/>
        <v>5000</v>
      </c>
      <c r="M209" s="396">
        <f t="shared" si="199"/>
        <v>0</v>
      </c>
      <c r="N209" s="396">
        <f t="shared" si="199"/>
        <v>2500</v>
      </c>
      <c r="O209" s="198">
        <f t="shared" si="199"/>
        <v>7500</v>
      </c>
      <c r="P209" s="395">
        <f t="shared" si="199"/>
        <v>5000</v>
      </c>
      <c r="Q209" s="396">
        <f t="shared" si="199"/>
        <v>0</v>
      </c>
      <c r="R209" s="396">
        <f t="shared" si="199"/>
        <v>2500</v>
      </c>
      <c r="S209" s="198">
        <f t="shared" si="199"/>
        <v>7500</v>
      </c>
      <c r="T209" s="395">
        <f t="shared" si="199"/>
        <v>5000</v>
      </c>
      <c r="U209" s="396">
        <f t="shared" si="199"/>
        <v>0</v>
      </c>
      <c r="V209" s="396">
        <f t="shared" si="199"/>
        <v>2500</v>
      </c>
      <c r="W209" s="198">
        <f t="shared" si="199"/>
        <v>7500</v>
      </c>
      <c r="X209" s="395">
        <f t="shared" si="199"/>
        <v>5000</v>
      </c>
      <c r="Y209" s="396">
        <f t="shared" si="199"/>
        <v>0</v>
      </c>
      <c r="Z209" s="396">
        <f t="shared" si="199"/>
        <v>2500</v>
      </c>
      <c r="AA209" s="198">
        <f t="shared" si="199"/>
        <v>7500</v>
      </c>
      <c r="AB209" s="395">
        <f aca="true" t="shared" si="200" ref="AB209:AU209">SUM(AB204:AB208)</f>
        <v>0</v>
      </c>
      <c r="AC209" s="396">
        <f t="shared" si="200"/>
        <v>0</v>
      </c>
      <c r="AD209" s="396">
        <f t="shared" si="200"/>
        <v>0</v>
      </c>
      <c r="AE209" s="198">
        <f t="shared" si="200"/>
        <v>0</v>
      </c>
      <c r="AF209" s="395">
        <f t="shared" si="200"/>
        <v>0</v>
      </c>
      <c r="AG209" s="396">
        <f t="shared" si="200"/>
        <v>0</v>
      </c>
      <c r="AH209" s="396">
        <f t="shared" si="200"/>
        <v>0</v>
      </c>
      <c r="AI209" s="198">
        <f t="shared" si="200"/>
        <v>0</v>
      </c>
      <c r="AJ209" s="395">
        <f t="shared" si="200"/>
        <v>0</v>
      </c>
      <c r="AK209" s="396">
        <f t="shared" si="200"/>
        <v>0</v>
      </c>
      <c r="AL209" s="396">
        <f t="shared" si="200"/>
        <v>0</v>
      </c>
      <c r="AM209" s="198">
        <f t="shared" si="200"/>
        <v>0</v>
      </c>
      <c r="AN209" s="395">
        <f t="shared" si="200"/>
        <v>0</v>
      </c>
      <c r="AO209" s="396">
        <f t="shared" si="200"/>
        <v>0</v>
      </c>
      <c r="AP209" s="396">
        <f t="shared" si="200"/>
        <v>0</v>
      </c>
      <c r="AQ209" s="198">
        <f t="shared" si="200"/>
        <v>0</v>
      </c>
      <c r="AR209" s="201">
        <f t="shared" si="200"/>
        <v>25000</v>
      </c>
      <c r="AS209" s="201"/>
      <c r="AT209" s="202">
        <f t="shared" si="200"/>
        <v>15000</v>
      </c>
      <c r="AU209" s="203">
        <f t="shared" si="200"/>
        <v>40000</v>
      </c>
    </row>
    <row r="210" spans="2:47" ht="12" customHeight="1">
      <c r="B210" s="234" t="s">
        <v>217</v>
      </c>
      <c r="C210" s="253"/>
      <c r="D210" s="403">
        <f>D209-D203</f>
        <v>0</v>
      </c>
      <c r="E210" s="404"/>
      <c r="F210" s="404">
        <f aca="true" t="shared" si="201" ref="F210:AR210">F209-F203</f>
        <v>2500</v>
      </c>
      <c r="G210" s="405">
        <f t="shared" si="201"/>
        <v>2500</v>
      </c>
      <c r="H210" s="403">
        <f t="shared" si="201"/>
        <v>5000</v>
      </c>
      <c r="I210" s="404">
        <f t="shared" si="201"/>
        <v>0</v>
      </c>
      <c r="J210" s="404">
        <f t="shared" si="201"/>
        <v>2500</v>
      </c>
      <c r="K210" s="405">
        <f t="shared" si="201"/>
        <v>7500</v>
      </c>
      <c r="L210" s="403">
        <f t="shared" si="201"/>
        <v>5000</v>
      </c>
      <c r="M210" s="404">
        <f t="shared" si="201"/>
        <v>0</v>
      </c>
      <c r="N210" s="404">
        <f t="shared" si="201"/>
        <v>2500</v>
      </c>
      <c r="O210" s="405">
        <f t="shared" si="201"/>
        <v>7500</v>
      </c>
      <c r="P210" s="403">
        <f t="shared" si="201"/>
        <v>5000</v>
      </c>
      <c r="Q210" s="404">
        <f t="shared" si="201"/>
        <v>0</v>
      </c>
      <c r="R210" s="404">
        <f t="shared" si="201"/>
        <v>2500</v>
      </c>
      <c r="S210" s="405">
        <f t="shared" si="201"/>
        <v>7500</v>
      </c>
      <c r="T210" s="403">
        <f t="shared" si="201"/>
        <v>5000</v>
      </c>
      <c r="U210" s="404">
        <f t="shared" si="201"/>
        <v>0</v>
      </c>
      <c r="V210" s="404">
        <f t="shared" si="201"/>
        <v>2500</v>
      </c>
      <c r="W210" s="405">
        <f t="shared" si="201"/>
        <v>7500</v>
      </c>
      <c r="X210" s="403">
        <f t="shared" si="201"/>
        <v>5000</v>
      </c>
      <c r="Y210" s="404">
        <f t="shared" si="201"/>
        <v>0</v>
      </c>
      <c r="Z210" s="404">
        <f t="shared" si="201"/>
        <v>2500</v>
      </c>
      <c r="AA210" s="405">
        <f t="shared" si="201"/>
        <v>7500</v>
      </c>
      <c r="AB210" s="403">
        <f t="shared" si="201"/>
        <v>0</v>
      </c>
      <c r="AC210" s="404">
        <f t="shared" si="201"/>
        <v>0</v>
      </c>
      <c r="AD210" s="404">
        <f t="shared" si="201"/>
        <v>0</v>
      </c>
      <c r="AE210" s="405">
        <f t="shared" si="201"/>
        <v>0</v>
      </c>
      <c r="AF210" s="403">
        <f t="shared" si="201"/>
        <v>0</v>
      </c>
      <c r="AG210" s="404">
        <f t="shared" si="201"/>
        <v>0</v>
      </c>
      <c r="AH210" s="404">
        <f t="shared" si="201"/>
        <v>0</v>
      </c>
      <c r="AI210" s="405">
        <f t="shared" si="201"/>
        <v>0</v>
      </c>
      <c r="AJ210" s="403">
        <f t="shared" si="201"/>
        <v>0</v>
      </c>
      <c r="AK210" s="404">
        <f t="shared" si="201"/>
        <v>0</v>
      </c>
      <c r="AL210" s="404">
        <f t="shared" si="201"/>
        <v>0</v>
      </c>
      <c r="AM210" s="405">
        <f t="shared" si="201"/>
        <v>0</v>
      </c>
      <c r="AN210" s="403">
        <f t="shared" si="201"/>
        <v>0</v>
      </c>
      <c r="AO210" s="404">
        <f t="shared" si="201"/>
        <v>0</v>
      </c>
      <c r="AP210" s="404">
        <f t="shared" si="201"/>
        <v>0</v>
      </c>
      <c r="AQ210" s="405">
        <f t="shared" si="201"/>
        <v>0</v>
      </c>
      <c r="AR210" s="235">
        <f t="shared" si="201"/>
        <v>25000</v>
      </c>
      <c r="AS210" s="235"/>
      <c r="AT210" s="235">
        <f>AT209-AT203</f>
        <v>15000</v>
      </c>
      <c r="AU210" s="235">
        <f>AU209-AU203</f>
        <v>40000</v>
      </c>
    </row>
    <row r="211" spans="2:47" ht="12" customHeight="1">
      <c r="B211" s="225" t="str">
        <f>'Operating Cost Element'!A82</f>
        <v>New Alternative 20</v>
      </c>
      <c r="C211" s="252"/>
      <c r="D211" s="395"/>
      <c r="E211" s="396"/>
      <c r="F211" s="396"/>
      <c r="G211" s="204"/>
      <c r="H211" s="395"/>
      <c r="I211" s="396"/>
      <c r="J211" s="396"/>
      <c r="K211" s="204"/>
      <c r="L211" s="395"/>
      <c r="M211" s="396"/>
      <c r="N211" s="396"/>
      <c r="O211" s="204"/>
      <c r="P211" s="395"/>
      <c r="Q211" s="396"/>
      <c r="R211" s="396"/>
      <c r="S211" s="204"/>
      <c r="T211" s="395"/>
      <c r="U211" s="396"/>
      <c r="V211" s="396"/>
      <c r="W211" s="204"/>
      <c r="X211" s="395"/>
      <c r="Y211" s="396"/>
      <c r="Z211" s="396"/>
      <c r="AA211" s="204"/>
      <c r="AB211" s="395"/>
      <c r="AC211" s="396"/>
      <c r="AD211" s="396"/>
      <c r="AE211" s="204"/>
      <c r="AF211" s="395"/>
      <c r="AG211" s="396"/>
      <c r="AH211" s="396"/>
      <c r="AI211" s="204"/>
      <c r="AJ211" s="395"/>
      <c r="AK211" s="396"/>
      <c r="AL211" s="396"/>
      <c r="AM211" s="204"/>
      <c r="AN211" s="395"/>
      <c r="AO211" s="396"/>
      <c r="AP211" s="396"/>
      <c r="AQ211" s="204"/>
      <c r="AR211" s="201"/>
      <c r="AS211" s="201"/>
      <c r="AT211" s="202"/>
      <c r="AU211" s="205"/>
    </row>
    <row r="212" spans="2:47" ht="12" customHeight="1">
      <c r="B212" s="225" t="s">
        <v>3</v>
      </c>
      <c r="C212" s="252"/>
      <c r="D212" s="395">
        <v>0</v>
      </c>
      <c r="E212" s="396"/>
      <c r="F212" s="396">
        <v>500</v>
      </c>
      <c r="G212" s="198">
        <f>D212+E212+F212</f>
        <v>500</v>
      </c>
      <c r="H212" s="395">
        <v>1000</v>
      </c>
      <c r="I212" s="396"/>
      <c r="J212" s="396">
        <v>500</v>
      </c>
      <c r="K212" s="198">
        <f>H212+I212+J212</f>
        <v>1500</v>
      </c>
      <c r="L212" s="395">
        <v>1000</v>
      </c>
      <c r="M212" s="396"/>
      <c r="N212" s="396">
        <v>500</v>
      </c>
      <c r="O212" s="198">
        <f>L212+M212+N212</f>
        <v>1500</v>
      </c>
      <c r="P212" s="395">
        <v>1000</v>
      </c>
      <c r="Q212" s="396"/>
      <c r="R212" s="396">
        <v>500</v>
      </c>
      <c r="S212" s="198">
        <f>P212+Q212+R212</f>
        <v>1500</v>
      </c>
      <c r="T212" s="395">
        <v>1000</v>
      </c>
      <c r="U212" s="396"/>
      <c r="V212" s="396">
        <v>500</v>
      </c>
      <c r="W212" s="198">
        <f>T212+U212+V212</f>
        <v>1500</v>
      </c>
      <c r="X212" s="395">
        <v>1000</v>
      </c>
      <c r="Y212" s="396"/>
      <c r="Z212" s="396">
        <v>500</v>
      </c>
      <c r="AA212" s="198">
        <f>X212+Y212+Z212</f>
        <v>1500</v>
      </c>
      <c r="AB212" s="395">
        <v>0</v>
      </c>
      <c r="AC212" s="396">
        <v>0</v>
      </c>
      <c r="AD212" s="396">
        <v>0</v>
      </c>
      <c r="AE212" s="198">
        <f>AB212+AC212+AD212</f>
        <v>0</v>
      </c>
      <c r="AF212" s="395">
        <v>0</v>
      </c>
      <c r="AG212" s="396">
        <v>0</v>
      </c>
      <c r="AH212" s="396">
        <v>0</v>
      </c>
      <c r="AI212" s="198">
        <f>AF212+AG212+AH212</f>
        <v>0</v>
      </c>
      <c r="AJ212" s="395">
        <v>0</v>
      </c>
      <c r="AK212" s="396">
        <v>0</v>
      </c>
      <c r="AL212" s="396">
        <v>0</v>
      </c>
      <c r="AM212" s="198">
        <f>AJ212+AK212+AL212</f>
        <v>0</v>
      </c>
      <c r="AN212" s="395">
        <v>0</v>
      </c>
      <c r="AO212" s="396">
        <v>0</v>
      </c>
      <c r="AP212" s="396">
        <v>0</v>
      </c>
      <c r="AQ212" s="198">
        <f>AN212+AO212+AP212</f>
        <v>0</v>
      </c>
      <c r="AR212" s="201">
        <f>D212+H212+L212+P212+T212+X212+AB212+AF212+AJ212+AN212</f>
        <v>5000</v>
      </c>
      <c r="AS212" s="199"/>
      <c r="AT212" s="201">
        <f>F212+J212+N212+R212+V212+Z212+AD212+AH212+AL212+AP212</f>
        <v>3000</v>
      </c>
      <c r="AU212" s="203">
        <f>AR212+AS212+AT212</f>
        <v>8000</v>
      </c>
    </row>
    <row r="213" spans="2:47" ht="12" customHeight="1">
      <c r="B213" s="225" t="s">
        <v>5</v>
      </c>
      <c r="C213" s="252"/>
      <c r="D213" s="395">
        <v>0</v>
      </c>
      <c r="E213" s="396"/>
      <c r="F213" s="396">
        <v>500</v>
      </c>
      <c r="G213" s="198">
        <f>D213+E213+F213</f>
        <v>500</v>
      </c>
      <c r="H213" s="395">
        <v>1000</v>
      </c>
      <c r="I213" s="396"/>
      <c r="J213" s="396">
        <v>500</v>
      </c>
      <c r="K213" s="198">
        <f>H213+I213+J213</f>
        <v>1500</v>
      </c>
      <c r="L213" s="395">
        <v>1000</v>
      </c>
      <c r="M213" s="396"/>
      <c r="N213" s="396">
        <v>500</v>
      </c>
      <c r="O213" s="198">
        <f>L213+M213+N213</f>
        <v>1500</v>
      </c>
      <c r="P213" s="395">
        <v>1000</v>
      </c>
      <c r="Q213" s="396"/>
      <c r="R213" s="396">
        <v>500</v>
      </c>
      <c r="S213" s="198">
        <f>P213+Q213+R213</f>
        <v>1500</v>
      </c>
      <c r="T213" s="395">
        <v>1000</v>
      </c>
      <c r="U213" s="396"/>
      <c r="V213" s="396">
        <v>500</v>
      </c>
      <c r="W213" s="198">
        <f>T213+U213+V213</f>
        <v>1500</v>
      </c>
      <c r="X213" s="395">
        <v>1000</v>
      </c>
      <c r="Y213" s="396"/>
      <c r="Z213" s="396">
        <v>500</v>
      </c>
      <c r="AA213" s="198">
        <f>X213+Y213+Z213</f>
        <v>1500</v>
      </c>
      <c r="AB213" s="395">
        <v>0</v>
      </c>
      <c r="AC213" s="396">
        <v>0</v>
      </c>
      <c r="AD213" s="396">
        <v>0</v>
      </c>
      <c r="AE213" s="198">
        <f>AB213+AC213+AD213</f>
        <v>0</v>
      </c>
      <c r="AF213" s="395">
        <v>0</v>
      </c>
      <c r="AG213" s="396">
        <v>0</v>
      </c>
      <c r="AH213" s="396">
        <v>0</v>
      </c>
      <c r="AI213" s="198">
        <f>AF213+AG213+AH213</f>
        <v>0</v>
      </c>
      <c r="AJ213" s="395">
        <v>0</v>
      </c>
      <c r="AK213" s="396">
        <v>0</v>
      </c>
      <c r="AL213" s="396">
        <v>0</v>
      </c>
      <c r="AM213" s="198">
        <f>AJ213+AK213+AL213</f>
        <v>0</v>
      </c>
      <c r="AN213" s="395">
        <v>0</v>
      </c>
      <c r="AO213" s="396">
        <v>0</v>
      </c>
      <c r="AP213" s="396">
        <v>0</v>
      </c>
      <c r="AQ213" s="198">
        <f>AN213+AO213+AP213</f>
        <v>0</v>
      </c>
      <c r="AR213" s="201">
        <f>D213+H213+L213+P213+T213+X213+AB213+AF213+AJ213+AN213</f>
        <v>5000</v>
      </c>
      <c r="AS213" s="199"/>
      <c r="AT213" s="201">
        <f>F213+J213+N213+R213+V213+Z213+AD213+AH213+AL213+AP213</f>
        <v>3000</v>
      </c>
      <c r="AU213" s="203">
        <f>AR213+AS213+AT213</f>
        <v>8000</v>
      </c>
    </row>
    <row r="214" spans="2:47" ht="12" customHeight="1">
      <c r="B214" s="225" t="s">
        <v>17</v>
      </c>
      <c r="C214" s="252"/>
      <c r="D214" s="395">
        <v>0</v>
      </c>
      <c r="E214" s="396"/>
      <c r="F214" s="396">
        <v>500</v>
      </c>
      <c r="G214" s="198">
        <f>D214+E214+F214</f>
        <v>500</v>
      </c>
      <c r="H214" s="395">
        <v>1000</v>
      </c>
      <c r="I214" s="396"/>
      <c r="J214" s="396">
        <v>500</v>
      </c>
      <c r="K214" s="198">
        <f>H214+I214+J214</f>
        <v>1500</v>
      </c>
      <c r="L214" s="395">
        <v>1000</v>
      </c>
      <c r="M214" s="396"/>
      <c r="N214" s="396">
        <v>500</v>
      </c>
      <c r="O214" s="198">
        <f>L214+M214+N214</f>
        <v>1500</v>
      </c>
      <c r="P214" s="395">
        <v>1000</v>
      </c>
      <c r="Q214" s="396"/>
      <c r="R214" s="396">
        <v>500</v>
      </c>
      <c r="S214" s="198">
        <f>P214+Q214+R214</f>
        <v>1500</v>
      </c>
      <c r="T214" s="395">
        <v>1000</v>
      </c>
      <c r="U214" s="396"/>
      <c r="V214" s="396">
        <v>500</v>
      </c>
      <c r="W214" s="198">
        <f>T214+U214+V214</f>
        <v>1500</v>
      </c>
      <c r="X214" s="395">
        <v>1000</v>
      </c>
      <c r="Y214" s="396"/>
      <c r="Z214" s="396">
        <v>500</v>
      </c>
      <c r="AA214" s="198">
        <f>X214+Y214+Z214</f>
        <v>1500</v>
      </c>
      <c r="AB214" s="395">
        <v>0</v>
      </c>
      <c r="AC214" s="396">
        <v>0</v>
      </c>
      <c r="AD214" s="396">
        <v>0</v>
      </c>
      <c r="AE214" s="198">
        <f>AB214+AC214+AD214</f>
        <v>0</v>
      </c>
      <c r="AF214" s="395">
        <v>0</v>
      </c>
      <c r="AG214" s="396">
        <v>0</v>
      </c>
      <c r="AH214" s="396">
        <v>0</v>
      </c>
      <c r="AI214" s="198">
        <f>AF214+AG214+AH214</f>
        <v>0</v>
      </c>
      <c r="AJ214" s="395">
        <v>0</v>
      </c>
      <c r="AK214" s="396">
        <v>0</v>
      </c>
      <c r="AL214" s="396">
        <v>0</v>
      </c>
      <c r="AM214" s="198">
        <f>AJ214+AK214+AL214</f>
        <v>0</v>
      </c>
      <c r="AN214" s="395">
        <v>0</v>
      </c>
      <c r="AO214" s="396">
        <v>0</v>
      </c>
      <c r="AP214" s="396">
        <v>0</v>
      </c>
      <c r="AQ214" s="198">
        <f>AN214+AO214+AP214</f>
        <v>0</v>
      </c>
      <c r="AR214" s="201">
        <f>D214+H214+L214+P214+T214+X214+AB214+AF214+AJ214+AN214</f>
        <v>5000</v>
      </c>
      <c r="AS214" s="199"/>
      <c r="AT214" s="201">
        <f>F214+J214+N214+R214+V214+Z214+AD214+AH214+AL214+AP214</f>
        <v>3000</v>
      </c>
      <c r="AU214" s="203">
        <f>AR214+AS214+AT214</f>
        <v>8000</v>
      </c>
    </row>
    <row r="215" spans="2:47" ht="12" customHeight="1">
      <c r="B215" s="225" t="s">
        <v>4</v>
      </c>
      <c r="C215" s="252"/>
      <c r="D215" s="395">
        <v>0</v>
      </c>
      <c r="E215" s="396"/>
      <c r="F215" s="396">
        <v>500</v>
      </c>
      <c r="G215" s="198">
        <f>D215+E215+F215</f>
        <v>500</v>
      </c>
      <c r="H215" s="395">
        <v>1000</v>
      </c>
      <c r="I215" s="396"/>
      <c r="J215" s="396">
        <v>500</v>
      </c>
      <c r="K215" s="198">
        <f>H215+I215+J215</f>
        <v>1500</v>
      </c>
      <c r="L215" s="395">
        <v>1000</v>
      </c>
      <c r="M215" s="396"/>
      <c r="N215" s="396">
        <v>500</v>
      </c>
      <c r="O215" s="198">
        <f>L215+M215+N215</f>
        <v>1500</v>
      </c>
      <c r="P215" s="395">
        <v>1000</v>
      </c>
      <c r="Q215" s="396"/>
      <c r="R215" s="396">
        <v>500</v>
      </c>
      <c r="S215" s="198">
        <f>P215+Q215+R215</f>
        <v>1500</v>
      </c>
      <c r="T215" s="395">
        <v>1000</v>
      </c>
      <c r="U215" s="396"/>
      <c r="V215" s="396">
        <v>500</v>
      </c>
      <c r="W215" s="198">
        <f>T215+U215+V215</f>
        <v>1500</v>
      </c>
      <c r="X215" s="395">
        <v>1000</v>
      </c>
      <c r="Y215" s="396"/>
      <c r="Z215" s="396">
        <v>500</v>
      </c>
      <c r="AA215" s="198">
        <f>X215+Y215+Z215</f>
        <v>1500</v>
      </c>
      <c r="AB215" s="395">
        <v>0</v>
      </c>
      <c r="AC215" s="396">
        <v>0</v>
      </c>
      <c r="AD215" s="396">
        <v>0</v>
      </c>
      <c r="AE215" s="198">
        <f>AB215+AC215+AD215</f>
        <v>0</v>
      </c>
      <c r="AF215" s="395">
        <v>0</v>
      </c>
      <c r="AG215" s="396">
        <v>0</v>
      </c>
      <c r="AH215" s="396">
        <v>0</v>
      </c>
      <c r="AI215" s="198">
        <f>AF215+AG215+AH215</f>
        <v>0</v>
      </c>
      <c r="AJ215" s="395">
        <v>0</v>
      </c>
      <c r="AK215" s="396">
        <v>0</v>
      </c>
      <c r="AL215" s="396">
        <v>0</v>
      </c>
      <c r="AM215" s="198">
        <f>AJ215+AK215+AL215</f>
        <v>0</v>
      </c>
      <c r="AN215" s="395">
        <v>0</v>
      </c>
      <c r="AO215" s="396">
        <v>0</v>
      </c>
      <c r="AP215" s="396">
        <v>0</v>
      </c>
      <c r="AQ215" s="198">
        <f>AN215+AO215+AP215</f>
        <v>0</v>
      </c>
      <c r="AR215" s="201">
        <f>D215+H215+L215+P215+T215+X215+AB215+AF215+AJ215+AN215</f>
        <v>5000</v>
      </c>
      <c r="AS215" s="199"/>
      <c r="AT215" s="201">
        <f>F215+J215+N215+R215+V215+Z215+AD215+AH215+AL215+AP215</f>
        <v>3000</v>
      </c>
      <c r="AU215" s="203">
        <f>AR215+AS215+AT215</f>
        <v>8000</v>
      </c>
    </row>
    <row r="216" spans="2:47" ht="12" customHeight="1">
      <c r="B216" s="225" t="s">
        <v>6</v>
      </c>
      <c r="C216" s="252"/>
      <c r="D216" s="395">
        <v>0</v>
      </c>
      <c r="E216" s="396"/>
      <c r="F216" s="396">
        <v>500</v>
      </c>
      <c r="G216" s="198">
        <f>D216+E216+F216</f>
        <v>500</v>
      </c>
      <c r="H216" s="395">
        <v>1000</v>
      </c>
      <c r="I216" s="396"/>
      <c r="J216" s="396">
        <v>500</v>
      </c>
      <c r="K216" s="198">
        <f>H216+I216+J216</f>
        <v>1500</v>
      </c>
      <c r="L216" s="395">
        <v>1000</v>
      </c>
      <c r="M216" s="396"/>
      <c r="N216" s="396">
        <v>500</v>
      </c>
      <c r="O216" s="198">
        <f>L216+M216+N216</f>
        <v>1500</v>
      </c>
      <c r="P216" s="395">
        <v>1000</v>
      </c>
      <c r="Q216" s="396"/>
      <c r="R216" s="396">
        <v>500</v>
      </c>
      <c r="S216" s="198">
        <f>P216+Q216+R216</f>
        <v>1500</v>
      </c>
      <c r="T216" s="395">
        <v>1000</v>
      </c>
      <c r="U216" s="396"/>
      <c r="V216" s="396">
        <v>500</v>
      </c>
      <c r="W216" s="198">
        <f>T216+U216+V216</f>
        <v>1500</v>
      </c>
      <c r="X216" s="395">
        <v>1000</v>
      </c>
      <c r="Y216" s="396"/>
      <c r="Z216" s="396">
        <v>500</v>
      </c>
      <c r="AA216" s="198">
        <f>X216+Y216+Z216</f>
        <v>1500</v>
      </c>
      <c r="AB216" s="395">
        <v>0</v>
      </c>
      <c r="AC216" s="396">
        <v>0</v>
      </c>
      <c r="AD216" s="396">
        <v>0</v>
      </c>
      <c r="AE216" s="198">
        <f>AB216+AC216+AD216</f>
        <v>0</v>
      </c>
      <c r="AF216" s="395">
        <v>0</v>
      </c>
      <c r="AG216" s="396">
        <v>0</v>
      </c>
      <c r="AH216" s="396">
        <v>0</v>
      </c>
      <c r="AI216" s="198">
        <f>AF216+AG216+AH216</f>
        <v>0</v>
      </c>
      <c r="AJ216" s="395">
        <v>0</v>
      </c>
      <c r="AK216" s="396">
        <v>0</v>
      </c>
      <c r="AL216" s="396">
        <v>0</v>
      </c>
      <c r="AM216" s="198">
        <f>AJ216+AK216+AL216</f>
        <v>0</v>
      </c>
      <c r="AN216" s="395">
        <v>0</v>
      </c>
      <c r="AO216" s="396">
        <v>0</v>
      </c>
      <c r="AP216" s="396">
        <v>0</v>
      </c>
      <c r="AQ216" s="198">
        <f>AN216+AO216+AP216</f>
        <v>0</v>
      </c>
      <c r="AR216" s="201">
        <f>D216+H216+L216+P216+T216+X216+AB216+AF216+AJ216+AN216</f>
        <v>5000</v>
      </c>
      <c r="AS216" s="199"/>
      <c r="AT216" s="201">
        <f>F216+J216+N216+R216+V216+Z216+AD216+AH216+AL216+AP216</f>
        <v>3000</v>
      </c>
      <c r="AU216" s="203">
        <f>AR216+AS216+AT216</f>
        <v>8000</v>
      </c>
    </row>
    <row r="217" spans="2:47" ht="12" customHeight="1">
      <c r="B217" s="228" t="s">
        <v>104</v>
      </c>
      <c r="C217" s="252">
        <f>SUM(C212:C216)</f>
        <v>0</v>
      </c>
      <c r="D217" s="395">
        <f>SUM(D212:D216)</f>
        <v>0</v>
      </c>
      <c r="E217" s="396"/>
      <c r="F217" s="396">
        <f aca="true" t="shared" si="202" ref="F217:AA217">SUM(F212:F216)</f>
        <v>2500</v>
      </c>
      <c r="G217" s="198">
        <f t="shared" si="202"/>
        <v>2500</v>
      </c>
      <c r="H217" s="395">
        <f t="shared" si="202"/>
        <v>5000</v>
      </c>
      <c r="I217" s="396">
        <f t="shared" si="202"/>
        <v>0</v>
      </c>
      <c r="J217" s="396">
        <f t="shared" si="202"/>
        <v>2500</v>
      </c>
      <c r="K217" s="198">
        <f t="shared" si="202"/>
        <v>7500</v>
      </c>
      <c r="L217" s="395">
        <f t="shared" si="202"/>
        <v>5000</v>
      </c>
      <c r="M217" s="396">
        <f t="shared" si="202"/>
        <v>0</v>
      </c>
      <c r="N217" s="396">
        <f t="shared" si="202"/>
        <v>2500</v>
      </c>
      <c r="O217" s="198">
        <f t="shared" si="202"/>
        <v>7500</v>
      </c>
      <c r="P217" s="395">
        <f t="shared" si="202"/>
        <v>5000</v>
      </c>
      <c r="Q217" s="396">
        <f t="shared" si="202"/>
        <v>0</v>
      </c>
      <c r="R217" s="396">
        <f t="shared" si="202"/>
        <v>2500</v>
      </c>
      <c r="S217" s="198">
        <f t="shared" si="202"/>
        <v>7500</v>
      </c>
      <c r="T217" s="395">
        <f t="shared" si="202"/>
        <v>5000</v>
      </c>
      <c r="U217" s="396">
        <f t="shared" si="202"/>
        <v>0</v>
      </c>
      <c r="V217" s="396">
        <f t="shared" si="202"/>
        <v>2500</v>
      </c>
      <c r="W217" s="198">
        <f t="shared" si="202"/>
        <v>7500</v>
      </c>
      <c r="X217" s="395">
        <f t="shared" si="202"/>
        <v>5000</v>
      </c>
      <c r="Y217" s="396">
        <f t="shared" si="202"/>
        <v>0</v>
      </c>
      <c r="Z217" s="396">
        <f t="shared" si="202"/>
        <v>2500</v>
      </c>
      <c r="AA217" s="198">
        <f t="shared" si="202"/>
        <v>7500</v>
      </c>
      <c r="AB217" s="395">
        <f aca="true" t="shared" si="203" ref="AB217:AU217">SUM(AB212:AB216)</f>
        <v>0</v>
      </c>
      <c r="AC217" s="396">
        <f t="shared" si="203"/>
        <v>0</v>
      </c>
      <c r="AD217" s="396">
        <f t="shared" si="203"/>
        <v>0</v>
      </c>
      <c r="AE217" s="198">
        <f t="shared" si="203"/>
        <v>0</v>
      </c>
      <c r="AF217" s="395">
        <f t="shared" si="203"/>
        <v>0</v>
      </c>
      <c r="AG217" s="396">
        <f t="shared" si="203"/>
        <v>0</v>
      </c>
      <c r="AH217" s="396">
        <f t="shared" si="203"/>
        <v>0</v>
      </c>
      <c r="AI217" s="198">
        <f t="shared" si="203"/>
        <v>0</v>
      </c>
      <c r="AJ217" s="395">
        <f t="shared" si="203"/>
        <v>0</v>
      </c>
      <c r="AK217" s="396">
        <f t="shared" si="203"/>
        <v>0</v>
      </c>
      <c r="AL217" s="396">
        <f t="shared" si="203"/>
        <v>0</v>
      </c>
      <c r="AM217" s="198">
        <f t="shared" si="203"/>
        <v>0</v>
      </c>
      <c r="AN217" s="395">
        <f t="shared" si="203"/>
        <v>0</v>
      </c>
      <c r="AO217" s="396">
        <f t="shared" si="203"/>
        <v>0</v>
      </c>
      <c r="AP217" s="396">
        <f t="shared" si="203"/>
        <v>0</v>
      </c>
      <c r="AQ217" s="198">
        <f t="shared" si="203"/>
        <v>0</v>
      </c>
      <c r="AR217" s="201">
        <f t="shared" si="203"/>
        <v>25000</v>
      </c>
      <c r="AS217" s="201"/>
      <c r="AT217" s="202">
        <f t="shared" si="203"/>
        <v>15000</v>
      </c>
      <c r="AU217" s="203">
        <f t="shared" si="203"/>
        <v>40000</v>
      </c>
    </row>
    <row r="218" spans="2:47" ht="12" customHeight="1">
      <c r="B218" s="234" t="s">
        <v>217</v>
      </c>
      <c r="C218" s="253"/>
      <c r="D218" s="403">
        <f>D217-D211</f>
        <v>0</v>
      </c>
      <c r="E218" s="404"/>
      <c r="F218" s="404">
        <f aca="true" t="shared" si="204" ref="F218:AR218">F217-F211</f>
        <v>2500</v>
      </c>
      <c r="G218" s="405">
        <f t="shared" si="204"/>
        <v>2500</v>
      </c>
      <c r="H218" s="403">
        <f t="shared" si="204"/>
        <v>5000</v>
      </c>
      <c r="I218" s="404">
        <f t="shared" si="204"/>
        <v>0</v>
      </c>
      <c r="J218" s="404">
        <f t="shared" si="204"/>
        <v>2500</v>
      </c>
      <c r="K218" s="405">
        <f t="shared" si="204"/>
        <v>7500</v>
      </c>
      <c r="L218" s="403">
        <f t="shared" si="204"/>
        <v>5000</v>
      </c>
      <c r="M218" s="404">
        <f t="shared" si="204"/>
        <v>0</v>
      </c>
      <c r="N218" s="404">
        <f t="shared" si="204"/>
        <v>2500</v>
      </c>
      <c r="O218" s="405">
        <f t="shared" si="204"/>
        <v>7500</v>
      </c>
      <c r="P218" s="403">
        <f t="shared" si="204"/>
        <v>5000</v>
      </c>
      <c r="Q218" s="404">
        <f t="shared" si="204"/>
        <v>0</v>
      </c>
      <c r="R218" s="404">
        <f t="shared" si="204"/>
        <v>2500</v>
      </c>
      <c r="S218" s="405">
        <f t="shared" si="204"/>
        <v>7500</v>
      </c>
      <c r="T218" s="403">
        <f t="shared" si="204"/>
        <v>5000</v>
      </c>
      <c r="U218" s="404">
        <f t="shared" si="204"/>
        <v>0</v>
      </c>
      <c r="V218" s="404">
        <f t="shared" si="204"/>
        <v>2500</v>
      </c>
      <c r="W218" s="405">
        <f t="shared" si="204"/>
        <v>7500</v>
      </c>
      <c r="X218" s="403">
        <f t="shared" si="204"/>
        <v>5000</v>
      </c>
      <c r="Y218" s="404">
        <f t="shared" si="204"/>
        <v>0</v>
      </c>
      <c r="Z218" s="404">
        <f t="shared" si="204"/>
        <v>2500</v>
      </c>
      <c r="AA218" s="405">
        <f t="shared" si="204"/>
        <v>7500</v>
      </c>
      <c r="AB218" s="403">
        <f t="shared" si="204"/>
        <v>0</v>
      </c>
      <c r="AC218" s="404">
        <f t="shared" si="204"/>
        <v>0</v>
      </c>
      <c r="AD218" s="404">
        <f t="shared" si="204"/>
        <v>0</v>
      </c>
      <c r="AE218" s="405">
        <f t="shared" si="204"/>
        <v>0</v>
      </c>
      <c r="AF218" s="403">
        <f t="shared" si="204"/>
        <v>0</v>
      </c>
      <c r="AG218" s="404">
        <f t="shared" si="204"/>
        <v>0</v>
      </c>
      <c r="AH218" s="404">
        <f t="shared" si="204"/>
        <v>0</v>
      </c>
      <c r="AI218" s="405">
        <f t="shared" si="204"/>
        <v>0</v>
      </c>
      <c r="AJ218" s="403">
        <f t="shared" si="204"/>
        <v>0</v>
      </c>
      <c r="AK218" s="404">
        <f t="shared" si="204"/>
        <v>0</v>
      </c>
      <c r="AL218" s="404">
        <f t="shared" si="204"/>
        <v>0</v>
      </c>
      <c r="AM218" s="405">
        <f t="shared" si="204"/>
        <v>0</v>
      </c>
      <c r="AN218" s="403">
        <f t="shared" si="204"/>
        <v>0</v>
      </c>
      <c r="AO218" s="404">
        <f t="shared" si="204"/>
        <v>0</v>
      </c>
      <c r="AP218" s="404">
        <f t="shared" si="204"/>
        <v>0</v>
      </c>
      <c r="AQ218" s="405">
        <f t="shared" si="204"/>
        <v>0</v>
      </c>
      <c r="AR218" s="235">
        <f t="shared" si="204"/>
        <v>25000</v>
      </c>
      <c r="AS218" s="235"/>
      <c r="AT218" s="235">
        <f>AT217-AT211</f>
        <v>15000</v>
      </c>
      <c r="AU218" s="235">
        <f>AU217-AU211</f>
        <v>40000</v>
      </c>
    </row>
    <row r="219" spans="2:47" ht="12" customHeight="1">
      <c r="B219" s="225" t="str">
        <f>'Operating Cost Element'!A83</f>
        <v>New Alternative 21</v>
      </c>
      <c r="C219" s="252"/>
      <c r="D219" s="395"/>
      <c r="E219" s="396"/>
      <c r="F219" s="396"/>
      <c r="G219" s="204"/>
      <c r="H219" s="395"/>
      <c r="I219" s="396"/>
      <c r="J219" s="396"/>
      <c r="K219" s="204"/>
      <c r="L219" s="395"/>
      <c r="M219" s="396"/>
      <c r="N219" s="396"/>
      <c r="O219" s="204"/>
      <c r="P219" s="395"/>
      <c r="Q219" s="396"/>
      <c r="R219" s="396"/>
      <c r="S219" s="204"/>
      <c r="T219" s="395"/>
      <c r="U219" s="396"/>
      <c r="V219" s="396"/>
      <c r="W219" s="204"/>
      <c r="X219" s="395"/>
      <c r="Y219" s="396"/>
      <c r="Z219" s="396"/>
      <c r="AA219" s="204"/>
      <c r="AB219" s="395"/>
      <c r="AC219" s="396"/>
      <c r="AD219" s="396"/>
      <c r="AE219" s="204"/>
      <c r="AF219" s="395"/>
      <c r="AG219" s="396"/>
      <c r="AH219" s="396"/>
      <c r="AI219" s="204"/>
      <c r="AJ219" s="395"/>
      <c r="AK219" s="396"/>
      <c r="AL219" s="396"/>
      <c r="AM219" s="204"/>
      <c r="AN219" s="395"/>
      <c r="AO219" s="396"/>
      <c r="AP219" s="396"/>
      <c r="AQ219" s="204"/>
      <c r="AR219" s="201"/>
      <c r="AS219" s="201"/>
      <c r="AT219" s="202"/>
      <c r="AU219" s="205"/>
    </row>
    <row r="220" spans="2:47" ht="12" customHeight="1">
      <c r="B220" s="225" t="s">
        <v>3</v>
      </c>
      <c r="C220" s="252"/>
      <c r="D220" s="395">
        <v>0</v>
      </c>
      <c r="E220" s="396"/>
      <c r="F220" s="396">
        <v>500</v>
      </c>
      <c r="G220" s="198">
        <f>D220+E220+F220</f>
        <v>500</v>
      </c>
      <c r="H220" s="395">
        <v>1000</v>
      </c>
      <c r="I220" s="396"/>
      <c r="J220" s="396">
        <v>500</v>
      </c>
      <c r="K220" s="198">
        <f>H220+I220+J220</f>
        <v>1500</v>
      </c>
      <c r="L220" s="395">
        <v>1000</v>
      </c>
      <c r="M220" s="396"/>
      <c r="N220" s="396">
        <v>500</v>
      </c>
      <c r="O220" s="198">
        <f>L220+M220+N220</f>
        <v>1500</v>
      </c>
      <c r="P220" s="395">
        <v>1000</v>
      </c>
      <c r="Q220" s="396"/>
      <c r="R220" s="396">
        <v>500</v>
      </c>
      <c r="S220" s="198">
        <f>P220+Q220+R220</f>
        <v>1500</v>
      </c>
      <c r="T220" s="395">
        <v>1000</v>
      </c>
      <c r="U220" s="396"/>
      <c r="V220" s="396">
        <v>500</v>
      </c>
      <c r="W220" s="198">
        <f>T220+U220+V220</f>
        <v>1500</v>
      </c>
      <c r="X220" s="395">
        <v>1000</v>
      </c>
      <c r="Y220" s="396"/>
      <c r="Z220" s="396">
        <v>500</v>
      </c>
      <c r="AA220" s="198">
        <f>X220+Y220+Z220</f>
        <v>1500</v>
      </c>
      <c r="AB220" s="395">
        <v>0</v>
      </c>
      <c r="AC220" s="396">
        <v>0</v>
      </c>
      <c r="AD220" s="396">
        <v>0</v>
      </c>
      <c r="AE220" s="198">
        <f>AB220+AC220+AD220</f>
        <v>0</v>
      </c>
      <c r="AF220" s="395">
        <v>0</v>
      </c>
      <c r="AG220" s="396">
        <v>0</v>
      </c>
      <c r="AH220" s="396">
        <v>0</v>
      </c>
      <c r="AI220" s="198">
        <f>AF220+AG220+AH220</f>
        <v>0</v>
      </c>
      <c r="AJ220" s="395">
        <v>0</v>
      </c>
      <c r="AK220" s="396">
        <v>0</v>
      </c>
      <c r="AL220" s="396">
        <v>0</v>
      </c>
      <c r="AM220" s="198">
        <f>AJ220+AK220+AL220</f>
        <v>0</v>
      </c>
      <c r="AN220" s="395">
        <v>0</v>
      </c>
      <c r="AO220" s="396">
        <v>0</v>
      </c>
      <c r="AP220" s="396">
        <v>0</v>
      </c>
      <c r="AQ220" s="198">
        <f>AN220+AO220+AP220</f>
        <v>0</v>
      </c>
      <c r="AR220" s="201">
        <f>D220+H220+L220+P220+T220+X220+AB220+AF220+AJ220+AN220</f>
        <v>5000</v>
      </c>
      <c r="AS220" s="199"/>
      <c r="AT220" s="201">
        <f>F220+J220+N220+R220+V220+Z220+AD220+AH220+AL220+AP220</f>
        <v>3000</v>
      </c>
      <c r="AU220" s="203">
        <f>AR220+AS220+AT220</f>
        <v>8000</v>
      </c>
    </row>
    <row r="221" spans="2:47" ht="12" customHeight="1">
      <c r="B221" s="225" t="s">
        <v>5</v>
      </c>
      <c r="C221" s="252"/>
      <c r="D221" s="395">
        <v>0</v>
      </c>
      <c r="E221" s="396"/>
      <c r="F221" s="396">
        <v>500</v>
      </c>
      <c r="G221" s="198">
        <f>D221+E221+F221</f>
        <v>500</v>
      </c>
      <c r="H221" s="395">
        <v>1000</v>
      </c>
      <c r="I221" s="396"/>
      <c r="J221" s="396">
        <v>500</v>
      </c>
      <c r="K221" s="198">
        <f>H221+I221+J221</f>
        <v>1500</v>
      </c>
      <c r="L221" s="395">
        <v>1000</v>
      </c>
      <c r="M221" s="396"/>
      <c r="N221" s="396">
        <v>500</v>
      </c>
      <c r="O221" s="198">
        <f>L221+M221+N221</f>
        <v>1500</v>
      </c>
      <c r="P221" s="395">
        <v>1000</v>
      </c>
      <c r="Q221" s="396"/>
      <c r="R221" s="396">
        <v>500</v>
      </c>
      <c r="S221" s="198">
        <f>P221+Q221+R221</f>
        <v>1500</v>
      </c>
      <c r="T221" s="395">
        <v>1000</v>
      </c>
      <c r="U221" s="396"/>
      <c r="V221" s="396">
        <v>500</v>
      </c>
      <c r="W221" s="198">
        <f>T221+U221+V221</f>
        <v>1500</v>
      </c>
      <c r="X221" s="395">
        <v>1000</v>
      </c>
      <c r="Y221" s="396"/>
      <c r="Z221" s="396">
        <v>500</v>
      </c>
      <c r="AA221" s="198">
        <f>X221+Y221+Z221</f>
        <v>1500</v>
      </c>
      <c r="AB221" s="395">
        <v>0</v>
      </c>
      <c r="AC221" s="396">
        <v>0</v>
      </c>
      <c r="AD221" s="396">
        <v>0</v>
      </c>
      <c r="AE221" s="198">
        <f>AB221+AC221+AD221</f>
        <v>0</v>
      </c>
      <c r="AF221" s="395">
        <v>0</v>
      </c>
      <c r="AG221" s="396">
        <v>0</v>
      </c>
      <c r="AH221" s="396">
        <v>0</v>
      </c>
      <c r="AI221" s="198">
        <f>AF221+AG221+AH221</f>
        <v>0</v>
      </c>
      <c r="AJ221" s="395">
        <v>0</v>
      </c>
      <c r="AK221" s="396">
        <v>0</v>
      </c>
      <c r="AL221" s="396">
        <v>0</v>
      </c>
      <c r="AM221" s="198">
        <f>AJ221+AK221+AL221</f>
        <v>0</v>
      </c>
      <c r="AN221" s="395">
        <v>0</v>
      </c>
      <c r="AO221" s="396">
        <v>0</v>
      </c>
      <c r="AP221" s="396">
        <v>0</v>
      </c>
      <c r="AQ221" s="198">
        <f>AN221+AO221+AP221</f>
        <v>0</v>
      </c>
      <c r="AR221" s="201">
        <f>D221+H221+L221+P221+T221+X221+AB221+AF221+AJ221+AN221</f>
        <v>5000</v>
      </c>
      <c r="AS221" s="199"/>
      <c r="AT221" s="201">
        <f>F221+J221+N221+R221+V221+Z221+AD221+AH221+AL221+AP221</f>
        <v>3000</v>
      </c>
      <c r="AU221" s="203">
        <f>AR221+AS221+AT221</f>
        <v>8000</v>
      </c>
    </row>
    <row r="222" spans="2:47" ht="12" customHeight="1">
      <c r="B222" s="225" t="s">
        <v>17</v>
      </c>
      <c r="C222" s="252"/>
      <c r="D222" s="395">
        <v>0</v>
      </c>
      <c r="E222" s="396"/>
      <c r="F222" s="396">
        <v>500</v>
      </c>
      <c r="G222" s="198">
        <f>D222+E222+F222</f>
        <v>500</v>
      </c>
      <c r="H222" s="395">
        <v>1000</v>
      </c>
      <c r="I222" s="396"/>
      <c r="J222" s="396">
        <v>500</v>
      </c>
      <c r="K222" s="198">
        <f>H222+I222+J222</f>
        <v>1500</v>
      </c>
      <c r="L222" s="395">
        <v>1000</v>
      </c>
      <c r="M222" s="396"/>
      <c r="N222" s="396">
        <v>500</v>
      </c>
      <c r="O222" s="198">
        <f>L222+M222+N222</f>
        <v>1500</v>
      </c>
      <c r="P222" s="395">
        <v>1000</v>
      </c>
      <c r="Q222" s="396"/>
      <c r="R222" s="396">
        <v>500</v>
      </c>
      <c r="S222" s="198">
        <f>P222+Q222+R222</f>
        <v>1500</v>
      </c>
      <c r="T222" s="395">
        <v>1000</v>
      </c>
      <c r="U222" s="396"/>
      <c r="V222" s="396">
        <v>500</v>
      </c>
      <c r="W222" s="198">
        <f>T222+U222+V222</f>
        <v>1500</v>
      </c>
      <c r="X222" s="395">
        <v>1000</v>
      </c>
      <c r="Y222" s="396"/>
      <c r="Z222" s="396">
        <v>500</v>
      </c>
      <c r="AA222" s="198">
        <f>X222+Y222+Z222</f>
        <v>1500</v>
      </c>
      <c r="AB222" s="395">
        <v>0</v>
      </c>
      <c r="AC222" s="396">
        <v>0</v>
      </c>
      <c r="AD222" s="396">
        <v>0</v>
      </c>
      <c r="AE222" s="198">
        <f>AB222+AC222+AD222</f>
        <v>0</v>
      </c>
      <c r="AF222" s="395">
        <v>0</v>
      </c>
      <c r="AG222" s="396">
        <v>0</v>
      </c>
      <c r="AH222" s="396">
        <v>0</v>
      </c>
      <c r="AI222" s="198">
        <f>AF222+AG222+AH222</f>
        <v>0</v>
      </c>
      <c r="AJ222" s="395">
        <v>0</v>
      </c>
      <c r="AK222" s="396">
        <v>0</v>
      </c>
      <c r="AL222" s="396">
        <v>0</v>
      </c>
      <c r="AM222" s="198">
        <f>AJ222+AK222+AL222</f>
        <v>0</v>
      </c>
      <c r="AN222" s="395">
        <v>0</v>
      </c>
      <c r="AO222" s="396">
        <v>0</v>
      </c>
      <c r="AP222" s="396">
        <v>0</v>
      </c>
      <c r="AQ222" s="198">
        <f>AN222+AO222+AP222</f>
        <v>0</v>
      </c>
      <c r="AR222" s="201">
        <f>D222+H222+L222+P222+T222+X222+AB222+AF222+AJ222+AN222</f>
        <v>5000</v>
      </c>
      <c r="AS222" s="199"/>
      <c r="AT222" s="201">
        <f>F222+J222+N222+R222+V222+Z222+AD222+AH222+AL222+AP222</f>
        <v>3000</v>
      </c>
      <c r="AU222" s="203">
        <f>AR222+AS222+AT222</f>
        <v>8000</v>
      </c>
    </row>
    <row r="223" spans="2:47" ht="12" customHeight="1">
      <c r="B223" s="225" t="s">
        <v>4</v>
      </c>
      <c r="C223" s="252"/>
      <c r="D223" s="395">
        <v>0</v>
      </c>
      <c r="E223" s="396"/>
      <c r="F223" s="396">
        <v>500</v>
      </c>
      <c r="G223" s="198">
        <f>D223+E223+F223</f>
        <v>500</v>
      </c>
      <c r="H223" s="395">
        <v>1000</v>
      </c>
      <c r="I223" s="396"/>
      <c r="J223" s="396">
        <v>500</v>
      </c>
      <c r="K223" s="198">
        <f>H223+I223+J223</f>
        <v>1500</v>
      </c>
      <c r="L223" s="395">
        <v>1000</v>
      </c>
      <c r="M223" s="396"/>
      <c r="N223" s="396">
        <v>500</v>
      </c>
      <c r="O223" s="198">
        <f>L223+M223+N223</f>
        <v>1500</v>
      </c>
      <c r="P223" s="395">
        <v>1000</v>
      </c>
      <c r="Q223" s="396"/>
      <c r="R223" s="396">
        <v>500</v>
      </c>
      <c r="S223" s="198">
        <f>P223+Q223+R223</f>
        <v>1500</v>
      </c>
      <c r="T223" s="395">
        <v>1000</v>
      </c>
      <c r="U223" s="396"/>
      <c r="V223" s="396">
        <v>500</v>
      </c>
      <c r="W223" s="198">
        <f>T223+U223+V223</f>
        <v>1500</v>
      </c>
      <c r="X223" s="395">
        <v>1000</v>
      </c>
      <c r="Y223" s="396"/>
      <c r="Z223" s="396">
        <v>500</v>
      </c>
      <c r="AA223" s="198">
        <f>X223+Y223+Z223</f>
        <v>1500</v>
      </c>
      <c r="AB223" s="395">
        <v>0</v>
      </c>
      <c r="AC223" s="396">
        <v>0</v>
      </c>
      <c r="AD223" s="396">
        <v>0</v>
      </c>
      <c r="AE223" s="198">
        <f>AB223+AC223+AD223</f>
        <v>0</v>
      </c>
      <c r="AF223" s="395">
        <v>0</v>
      </c>
      <c r="AG223" s="396">
        <v>0</v>
      </c>
      <c r="AH223" s="396">
        <v>0</v>
      </c>
      <c r="AI223" s="198">
        <f>AF223+AG223+AH223</f>
        <v>0</v>
      </c>
      <c r="AJ223" s="395">
        <v>0</v>
      </c>
      <c r="AK223" s="396">
        <v>0</v>
      </c>
      <c r="AL223" s="396">
        <v>0</v>
      </c>
      <c r="AM223" s="198">
        <f>AJ223+AK223+AL223</f>
        <v>0</v>
      </c>
      <c r="AN223" s="395">
        <v>0</v>
      </c>
      <c r="AO223" s="396">
        <v>0</v>
      </c>
      <c r="AP223" s="396">
        <v>0</v>
      </c>
      <c r="AQ223" s="198">
        <f>AN223+AO223+AP223</f>
        <v>0</v>
      </c>
      <c r="AR223" s="201">
        <f>D223+H223+L223+P223+T223+X223+AB223+AF223+AJ223+AN223</f>
        <v>5000</v>
      </c>
      <c r="AS223" s="199"/>
      <c r="AT223" s="201">
        <f>F223+J223+N223+R223+V223+Z223+AD223+AH223+AL223+AP223</f>
        <v>3000</v>
      </c>
      <c r="AU223" s="203">
        <f>AR223+AS223+AT223</f>
        <v>8000</v>
      </c>
    </row>
    <row r="224" spans="2:47" ht="12" customHeight="1">
      <c r="B224" s="225" t="s">
        <v>6</v>
      </c>
      <c r="C224" s="252"/>
      <c r="D224" s="395">
        <v>0</v>
      </c>
      <c r="E224" s="396"/>
      <c r="F224" s="396">
        <v>500</v>
      </c>
      <c r="G224" s="198">
        <f>D224+E224+F224</f>
        <v>500</v>
      </c>
      <c r="H224" s="395">
        <v>1000</v>
      </c>
      <c r="I224" s="396"/>
      <c r="J224" s="396">
        <v>500</v>
      </c>
      <c r="K224" s="198">
        <f>H224+I224+J224</f>
        <v>1500</v>
      </c>
      <c r="L224" s="395">
        <v>1000</v>
      </c>
      <c r="M224" s="396"/>
      <c r="N224" s="396">
        <v>500</v>
      </c>
      <c r="O224" s="198">
        <f>L224+M224+N224</f>
        <v>1500</v>
      </c>
      <c r="P224" s="395">
        <v>1000</v>
      </c>
      <c r="Q224" s="396"/>
      <c r="R224" s="396">
        <v>500</v>
      </c>
      <c r="S224" s="198">
        <f>P224+Q224+R224</f>
        <v>1500</v>
      </c>
      <c r="T224" s="395">
        <v>1000</v>
      </c>
      <c r="U224" s="396"/>
      <c r="V224" s="396">
        <v>500</v>
      </c>
      <c r="W224" s="198">
        <f>T224+U224+V224</f>
        <v>1500</v>
      </c>
      <c r="X224" s="395">
        <v>1000</v>
      </c>
      <c r="Y224" s="396"/>
      <c r="Z224" s="396">
        <v>500</v>
      </c>
      <c r="AA224" s="198">
        <f>X224+Y224+Z224</f>
        <v>1500</v>
      </c>
      <c r="AB224" s="395">
        <v>0</v>
      </c>
      <c r="AC224" s="396">
        <v>0</v>
      </c>
      <c r="AD224" s="396">
        <v>0</v>
      </c>
      <c r="AE224" s="198">
        <f>AB224+AC224+AD224</f>
        <v>0</v>
      </c>
      <c r="AF224" s="395">
        <v>0</v>
      </c>
      <c r="AG224" s="396">
        <v>0</v>
      </c>
      <c r="AH224" s="396">
        <v>0</v>
      </c>
      <c r="AI224" s="198">
        <f>AF224+AG224+AH224</f>
        <v>0</v>
      </c>
      <c r="AJ224" s="395">
        <v>0</v>
      </c>
      <c r="AK224" s="396">
        <v>0</v>
      </c>
      <c r="AL224" s="396">
        <v>0</v>
      </c>
      <c r="AM224" s="198">
        <f>AJ224+AK224+AL224</f>
        <v>0</v>
      </c>
      <c r="AN224" s="395">
        <v>0</v>
      </c>
      <c r="AO224" s="396">
        <v>0</v>
      </c>
      <c r="AP224" s="396">
        <v>0</v>
      </c>
      <c r="AQ224" s="198">
        <f>AN224+AO224+AP224</f>
        <v>0</v>
      </c>
      <c r="AR224" s="201">
        <f>D224+H224+L224+P224+T224+X224+AB224+AF224+AJ224+AN224</f>
        <v>5000</v>
      </c>
      <c r="AS224" s="199"/>
      <c r="AT224" s="201">
        <f>F224+J224+N224+R224+V224+Z224+AD224+AH224+AL224+AP224</f>
        <v>3000</v>
      </c>
      <c r="AU224" s="203">
        <f>AR224+AS224+AT224</f>
        <v>8000</v>
      </c>
    </row>
    <row r="225" spans="2:47" ht="12" customHeight="1">
      <c r="B225" s="228" t="s">
        <v>104</v>
      </c>
      <c r="C225" s="252">
        <f>SUM(C220:C224)</f>
        <v>0</v>
      </c>
      <c r="D225" s="395">
        <f>SUM(D220:D224)</f>
        <v>0</v>
      </c>
      <c r="E225" s="396"/>
      <c r="F225" s="396">
        <f aca="true" t="shared" si="205" ref="F225:AA225">SUM(F220:F224)</f>
        <v>2500</v>
      </c>
      <c r="G225" s="198">
        <f t="shared" si="205"/>
        <v>2500</v>
      </c>
      <c r="H225" s="395">
        <f t="shared" si="205"/>
        <v>5000</v>
      </c>
      <c r="I225" s="396">
        <f t="shared" si="205"/>
        <v>0</v>
      </c>
      <c r="J225" s="396">
        <f t="shared" si="205"/>
        <v>2500</v>
      </c>
      <c r="K225" s="198">
        <f t="shared" si="205"/>
        <v>7500</v>
      </c>
      <c r="L225" s="395">
        <f t="shared" si="205"/>
        <v>5000</v>
      </c>
      <c r="M225" s="396">
        <f t="shared" si="205"/>
        <v>0</v>
      </c>
      <c r="N225" s="396">
        <f t="shared" si="205"/>
        <v>2500</v>
      </c>
      <c r="O225" s="198">
        <f t="shared" si="205"/>
        <v>7500</v>
      </c>
      <c r="P225" s="395">
        <f t="shared" si="205"/>
        <v>5000</v>
      </c>
      <c r="Q225" s="396">
        <f t="shared" si="205"/>
        <v>0</v>
      </c>
      <c r="R225" s="396">
        <f t="shared" si="205"/>
        <v>2500</v>
      </c>
      <c r="S225" s="198">
        <f t="shared" si="205"/>
        <v>7500</v>
      </c>
      <c r="T225" s="395">
        <f t="shared" si="205"/>
        <v>5000</v>
      </c>
      <c r="U225" s="396">
        <f t="shared" si="205"/>
        <v>0</v>
      </c>
      <c r="V225" s="396">
        <f t="shared" si="205"/>
        <v>2500</v>
      </c>
      <c r="W225" s="198">
        <f t="shared" si="205"/>
        <v>7500</v>
      </c>
      <c r="X225" s="395">
        <f t="shared" si="205"/>
        <v>5000</v>
      </c>
      <c r="Y225" s="396">
        <f t="shared" si="205"/>
        <v>0</v>
      </c>
      <c r="Z225" s="396">
        <f t="shared" si="205"/>
        <v>2500</v>
      </c>
      <c r="AA225" s="198">
        <f t="shared" si="205"/>
        <v>7500</v>
      </c>
      <c r="AB225" s="395">
        <f aca="true" t="shared" si="206" ref="AB225:AU225">SUM(AB220:AB224)</f>
        <v>0</v>
      </c>
      <c r="AC225" s="396">
        <f t="shared" si="206"/>
        <v>0</v>
      </c>
      <c r="AD225" s="396">
        <f t="shared" si="206"/>
        <v>0</v>
      </c>
      <c r="AE225" s="198">
        <f t="shared" si="206"/>
        <v>0</v>
      </c>
      <c r="AF225" s="395">
        <f t="shared" si="206"/>
        <v>0</v>
      </c>
      <c r="AG225" s="396">
        <f t="shared" si="206"/>
        <v>0</v>
      </c>
      <c r="AH225" s="396">
        <f t="shared" si="206"/>
        <v>0</v>
      </c>
      <c r="AI225" s="198">
        <f t="shared" si="206"/>
        <v>0</v>
      </c>
      <c r="AJ225" s="395">
        <f t="shared" si="206"/>
        <v>0</v>
      </c>
      <c r="AK225" s="396">
        <f t="shared" si="206"/>
        <v>0</v>
      </c>
      <c r="AL225" s="396">
        <f t="shared" si="206"/>
        <v>0</v>
      </c>
      <c r="AM225" s="198">
        <f t="shared" si="206"/>
        <v>0</v>
      </c>
      <c r="AN225" s="395">
        <f t="shared" si="206"/>
        <v>0</v>
      </c>
      <c r="AO225" s="396">
        <f t="shared" si="206"/>
        <v>0</v>
      </c>
      <c r="AP225" s="396">
        <f t="shared" si="206"/>
        <v>0</v>
      </c>
      <c r="AQ225" s="198">
        <f t="shared" si="206"/>
        <v>0</v>
      </c>
      <c r="AR225" s="201">
        <f t="shared" si="206"/>
        <v>25000</v>
      </c>
      <c r="AS225" s="201"/>
      <c r="AT225" s="202">
        <f t="shared" si="206"/>
        <v>15000</v>
      </c>
      <c r="AU225" s="203">
        <f t="shared" si="206"/>
        <v>40000</v>
      </c>
    </row>
    <row r="226" spans="2:47" ht="12" customHeight="1">
      <c r="B226" s="234" t="s">
        <v>217</v>
      </c>
      <c r="C226" s="253"/>
      <c r="D226" s="403">
        <f>D225-D219</f>
        <v>0</v>
      </c>
      <c r="E226" s="404"/>
      <c r="F226" s="404">
        <f aca="true" t="shared" si="207" ref="F226:AR226">F225-F219</f>
        <v>2500</v>
      </c>
      <c r="G226" s="405">
        <f t="shared" si="207"/>
        <v>2500</v>
      </c>
      <c r="H226" s="403">
        <f t="shared" si="207"/>
        <v>5000</v>
      </c>
      <c r="I226" s="404">
        <f t="shared" si="207"/>
        <v>0</v>
      </c>
      <c r="J226" s="404">
        <f t="shared" si="207"/>
        <v>2500</v>
      </c>
      <c r="K226" s="405">
        <f t="shared" si="207"/>
        <v>7500</v>
      </c>
      <c r="L226" s="403">
        <f t="shared" si="207"/>
        <v>5000</v>
      </c>
      <c r="M226" s="404">
        <f t="shared" si="207"/>
        <v>0</v>
      </c>
      <c r="N226" s="404">
        <f t="shared" si="207"/>
        <v>2500</v>
      </c>
      <c r="O226" s="405">
        <f t="shared" si="207"/>
        <v>7500</v>
      </c>
      <c r="P226" s="403">
        <f t="shared" si="207"/>
        <v>5000</v>
      </c>
      <c r="Q226" s="404">
        <f t="shared" si="207"/>
        <v>0</v>
      </c>
      <c r="R226" s="404">
        <f t="shared" si="207"/>
        <v>2500</v>
      </c>
      <c r="S226" s="405">
        <f t="shared" si="207"/>
        <v>7500</v>
      </c>
      <c r="T226" s="403">
        <f t="shared" si="207"/>
        <v>5000</v>
      </c>
      <c r="U226" s="404">
        <f t="shared" si="207"/>
        <v>0</v>
      </c>
      <c r="V226" s="404">
        <f t="shared" si="207"/>
        <v>2500</v>
      </c>
      <c r="W226" s="405">
        <f t="shared" si="207"/>
        <v>7500</v>
      </c>
      <c r="X226" s="403">
        <f t="shared" si="207"/>
        <v>5000</v>
      </c>
      <c r="Y226" s="404">
        <f t="shared" si="207"/>
        <v>0</v>
      </c>
      <c r="Z226" s="404">
        <f t="shared" si="207"/>
        <v>2500</v>
      </c>
      <c r="AA226" s="405">
        <f t="shared" si="207"/>
        <v>7500</v>
      </c>
      <c r="AB226" s="403">
        <f t="shared" si="207"/>
        <v>0</v>
      </c>
      <c r="AC226" s="404">
        <f t="shared" si="207"/>
        <v>0</v>
      </c>
      <c r="AD226" s="404">
        <f t="shared" si="207"/>
        <v>0</v>
      </c>
      <c r="AE226" s="405">
        <f t="shared" si="207"/>
        <v>0</v>
      </c>
      <c r="AF226" s="403">
        <f t="shared" si="207"/>
        <v>0</v>
      </c>
      <c r="AG226" s="404">
        <f t="shared" si="207"/>
        <v>0</v>
      </c>
      <c r="AH226" s="404">
        <f t="shared" si="207"/>
        <v>0</v>
      </c>
      <c r="AI226" s="405">
        <f t="shared" si="207"/>
        <v>0</v>
      </c>
      <c r="AJ226" s="403">
        <f t="shared" si="207"/>
        <v>0</v>
      </c>
      <c r="AK226" s="404">
        <f t="shared" si="207"/>
        <v>0</v>
      </c>
      <c r="AL226" s="404">
        <f t="shared" si="207"/>
        <v>0</v>
      </c>
      <c r="AM226" s="405">
        <f t="shared" si="207"/>
        <v>0</v>
      </c>
      <c r="AN226" s="403">
        <f t="shared" si="207"/>
        <v>0</v>
      </c>
      <c r="AO226" s="404">
        <f t="shared" si="207"/>
        <v>0</v>
      </c>
      <c r="AP226" s="404">
        <f t="shared" si="207"/>
        <v>0</v>
      </c>
      <c r="AQ226" s="405">
        <f t="shared" si="207"/>
        <v>0</v>
      </c>
      <c r="AR226" s="235">
        <f t="shared" si="207"/>
        <v>25000</v>
      </c>
      <c r="AS226" s="235"/>
      <c r="AT226" s="235">
        <f>AT225-AT219</f>
        <v>15000</v>
      </c>
      <c r="AU226" s="235">
        <f>AU225-AU219</f>
        <v>40000</v>
      </c>
    </row>
    <row r="227" spans="2:47" ht="12" customHeight="1">
      <c r="B227" s="225" t="str">
        <f>'Operating Cost Element'!A84</f>
        <v>New Alternative 22</v>
      </c>
      <c r="C227" s="252"/>
      <c r="D227" s="395"/>
      <c r="E227" s="396"/>
      <c r="F227" s="396"/>
      <c r="G227" s="204"/>
      <c r="H227" s="395"/>
      <c r="I227" s="396"/>
      <c r="J227" s="396"/>
      <c r="K227" s="204"/>
      <c r="L227" s="395"/>
      <c r="M227" s="396"/>
      <c r="N227" s="396"/>
      <c r="O227" s="204"/>
      <c r="P227" s="395"/>
      <c r="Q227" s="396"/>
      <c r="R227" s="396"/>
      <c r="S227" s="204"/>
      <c r="T227" s="395"/>
      <c r="U227" s="396"/>
      <c r="V227" s="396"/>
      <c r="W227" s="204"/>
      <c r="X227" s="395"/>
      <c r="Y227" s="396"/>
      <c r="Z227" s="396"/>
      <c r="AA227" s="204"/>
      <c r="AB227" s="395"/>
      <c r="AC227" s="396"/>
      <c r="AD227" s="396"/>
      <c r="AE227" s="204"/>
      <c r="AF227" s="395"/>
      <c r="AG227" s="396"/>
      <c r="AH227" s="396"/>
      <c r="AI227" s="204"/>
      <c r="AJ227" s="395"/>
      <c r="AK227" s="396"/>
      <c r="AL227" s="396"/>
      <c r="AM227" s="204"/>
      <c r="AN227" s="395"/>
      <c r="AO227" s="396"/>
      <c r="AP227" s="396"/>
      <c r="AQ227" s="204"/>
      <c r="AR227" s="201"/>
      <c r="AS227" s="201"/>
      <c r="AT227" s="202"/>
      <c r="AU227" s="205"/>
    </row>
    <row r="228" spans="2:47" ht="12" customHeight="1">
      <c r="B228" s="225" t="s">
        <v>3</v>
      </c>
      <c r="C228" s="252"/>
      <c r="D228" s="395">
        <v>0</v>
      </c>
      <c r="E228" s="396"/>
      <c r="F228" s="396">
        <v>500</v>
      </c>
      <c r="G228" s="198">
        <f>D228+E228+F228</f>
        <v>500</v>
      </c>
      <c r="H228" s="395">
        <v>1000</v>
      </c>
      <c r="I228" s="396"/>
      <c r="J228" s="396">
        <v>500</v>
      </c>
      <c r="K228" s="198">
        <f>H228+I228+J228</f>
        <v>1500</v>
      </c>
      <c r="L228" s="395">
        <v>1000</v>
      </c>
      <c r="M228" s="396"/>
      <c r="N228" s="396">
        <v>500</v>
      </c>
      <c r="O228" s="198">
        <f>L228+M228+N228</f>
        <v>1500</v>
      </c>
      <c r="P228" s="395">
        <v>1000</v>
      </c>
      <c r="Q228" s="396"/>
      <c r="R228" s="396">
        <v>500</v>
      </c>
      <c r="S228" s="198">
        <f>P228+Q228+R228</f>
        <v>1500</v>
      </c>
      <c r="T228" s="395">
        <v>1000</v>
      </c>
      <c r="U228" s="396"/>
      <c r="V228" s="396">
        <v>500</v>
      </c>
      <c r="W228" s="198">
        <f>T228+U228+V228</f>
        <v>1500</v>
      </c>
      <c r="X228" s="395">
        <v>1000</v>
      </c>
      <c r="Y228" s="396"/>
      <c r="Z228" s="396">
        <v>500</v>
      </c>
      <c r="AA228" s="198">
        <f>X228+Y228+Z228</f>
        <v>1500</v>
      </c>
      <c r="AB228" s="395">
        <v>0</v>
      </c>
      <c r="AC228" s="396">
        <v>0</v>
      </c>
      <c r="AD228" s="396">
        <v>0</v>
      </c>
      <c r="AE228" s="198">
        <f>AB228+AC228+AD228</f>
        <v>0</v>
      </c>
      <c r="AF228" s="395">
        <v>0</v>
      </c>
      <c r="AG228" s="396">
        <v>0</v>
      </c>
      <c r="AH228" s="396">
        <v>0</v>
      </c>
      <c r="AI228" s="198">
        <f>AF228+AG228+AH228</f>
        <v>0</v>
      </c>
      <c r="AJ228" s="395">
        <v>0</v>
      </c>
      <c r="AK228" s="396">
        <v>0</v>
      </c>
      <c r="AL228" s="396">
        <v>0</v>
      </c>
      <c r="AM228" s="198">
        <f>AJ228+AK228+AL228</f>
        <v>0</v>
      </c>
      <c r="AN228" s="395">
        <v>0</v>
      </c>
      <c r="AO228" s="396">
        <v>0</v>
      </c>
      <c r="AP228" s="396">
        <v>0</v>
      </c>
      <c r="AQ228" s="198">
        <f>AN228+AO228+AP228</f>
        <v>0</v>
      </c>
      <c r="AR228" s="201">
        <f>D228+H228+L228+P228+T228+X228+AB228+AF228+AJ228+AN228</f>
        <v>5000</v>
      </c>
      <c r="AS228" s="199"/>
      <c r="AT228" s="201">
        <f>F228+J228+N228+R228+V228+Z228+AD228+AH228+AL228+AP228</f>
        <v>3000</v>
      </c>
      <c r="AU228" s="203">
        <f>AR228+AS228+AT228</f>
        <v>8000</v>
      </c>
    </row>
    <row r="229" spans="2:47" ht="12" customHeight="1">
      <c r="B229" s="225" t="s">
        <v>5</v>
      </c>
      <c r="C229" s="252"/>
      <c r="D229" s="395">
        <v>0</v>
      </c>
      <c r="E229" s="396"/>
      <c r="F229" s="396">
        <v>500</v>
      </c>
      <c r="G229" s="198">
        <f>D229+E229+F229</f>
        <v>500</v>
      </c>
      <c r="H229" s="395">
        <v>1000</v>
      </c>
      <c r="I229" s="396"/>
      <c r="J229" s="396">
        <v>500</v>
      </c>
      <c r="K229" s="198">
        <f>H229+I229+J229</f>
        <v>1500</v>
      </c>
      <c r="L229" s="395">
        <v>1000</v>
      </c>
      <c r="M229" s="396"/>
      <c r="N229" s="396">
        <v>500</v>
      </c>
      <c r="O229" s="198">
        <f>L229+M229+N229</f>
        <v>1500</v>
      </c>
      <c r="P229" s="395">
        <v>1000</v>
      </c>
      <c r="Q229" s="396"/>
      <c r="R229" s="396">
        <v>500</v>
      </c>
      <c r="S229" s="198">
        <f>P229+Q229+R229</f>
        <v>1500</v>
      </c>
      <c r="T229" s="395">
        <v>1000</v>
      </c>
      <c r="U229" s="396"/>
      <c r="V229" s="396">
        <v>500</v>
      </c>
      <c r="W229" s="198">
        <f>T229+U229+V229</f>
        <v>1500</v>
      </c>
      <c r="X229" s="395">
        <v>1000</v>
      </c>
      <c r="Y229" s="396"/>
      <c r="Z229" s="396">
        <v>500</v>
      </c>
      <c r="AA229" s="198">
        <f>X229+Y229+Z229</f>
        <v>1500</v>
      </c>
      <c r="AB229" s="395">
        <v>0</v>
      </c>
      <c r="AC229" s="396">
        <v>0</v>
      </c>
      <c r="AD229" s="396">
        <v>0</v>
      </c>
      <c r="AE229" s="198">
        <f>AB229+AC229+AD229</f>
        <v>0</v>
      </c>
      <c r="AF229" s="395">
        <v>0</v>
      </c>
      <c r="AG229" s="396">
        <v>0</v>
      </c>
      <c r="AH229" s="396">
        <v>0</v>
      </c>
      <c r="AI229" s="198">
        <f>AF229+AG229+AH229</f>
        <v>0</v>
      </c>
      <c r="AJ229" s="395">
        <v>0</v>
      </c>
      <c r="AK229" s="396">
        <v>0</v>
      </c>
      <c r="AL229" s="396">
        <v>0</v>
      </c>
      <c r="AM229" s="198">
        <f>AJ229+AK229+AL229</f>
        <v>0</v>
      </c>
      <c r="AN229" s="395">
        <v>0</v>
      </c>
      <c r="AO229" s="396">
        <v>0</v>
      </c>
      <c r="AP229" s="396">
        <v>0</v>
      </c>
      <c r="AQ229" s="198">
        <f>AN229+AO229+AP229</f>
        <v>0</v>
      </c>
      <c r="AR229" s="201">
        <f>D229+H229+L229+P229+T229+X229+AB229+AF229+AJ229+AN229</f>
        <v>5000</v>
      </c>
      <c r="AS229" s="199"/>
      <c r="AT229" s="201">
        <f>F229+J229+N229+R229+V229+Z229+AD229+AH229+AL229+AP229</f>
        <v>3000</v>
      </c>
      <c r="AU229" s="203">
        <f>AR229+AS229+AT229</f>
        <v>8000</v>
      </c>
    </row>
    <row r="230" spans="2:47" ht="12" customHeight="1">
      <c r="B230" s="225" t="s">
        <v>17</v>
      </c>
      <c r="C230" s="252"/>
      <c r="D230" s="395">
        <v>0</v>
      </c>
      <c r="E230" s="396"/>
      <c r="F230" s="396">
        <v>500</v>
      </c>
      <c r="G230" s="198">
        <f>D230+E230+F230</f>
        <v>500</v>
      </c>
      <c r="H230" s="395">
        <v>1000</v>
      </c>
      <c r="I230" s="396"/>
      <c r="J230" s="396">
        <v>500</v>
      </c>
      <c r="K230" s="198">
        <f>H230+I230+J230</f>
        <v>1500</v>
      </c>
      <c r="L230" s="395">
        <v>1000</v>
      </c>
      <c r="M230" s="396"/>
      <c r="N230" s="396">
        <v>500</v>
      </c>
      <c r="O230" s="198">
        <f>L230+M230+N230</f>
        <v>1500</v>
      </c>
      <c r="P230" s="395">
        <v>1000</v>
      </c>
      <c r="Q230" s="396"/>
      <c r="R230" s="396">
        <v>500</v>
      </c>
      <c r="S230" s="198">
        <f>P230+Q230+R230</f>
        <v>1500</v>
      </c>
      <c r="T230" s="395">
        <v>1000</v>
      </c>
      <c r="U230" s="396"/>
      <c r="V230" s="396">
        <v>500</v>
      </c>
      <c r="W230" s="198">
        <f>T230+U230+V230</f>
        <v>1500</v>
      </c>
      <c r="X230" s="395">
        <v>1000</v>
      </c>
      <c r="Y230" s="396"/>
      <c r="Z230" s="396">
        <v>500</v>
      </c>
      <c r="AA230" s="198">
        <f>X230+Y230+Z230</f>
        <v>1500</v>
      </c>
      <c r="AB230" s="395">
        <v>0</v>
      </c>
      <c r="AC230" s="396">
        <v>0</v>
      </c>
      <c r="AD230" s="396">
        <v>0</v>
      </c>
      <c r="AE230" s="198">
        <f>AB230+AC230+AD230</f>
        <v>0</v>
      </c>
      <c r="AF230" s="395">
        <v>0</v>
      </c>
      <c r="AG230" s="396">
        <v>0</v>
      </c>
      <c r="AH230" s="396">
        <v>0</v>
      </c>
      <c r="AI230" s="198">
        <f>AF230+AG230+AH230</f>
        <v>0</v>
      </c>
      <c r="AJ230" s="395">
        <v>0</v>
      </c>
      <c r="AK230" s="396">
        <v>0</v>
      </c>
      <c r="AL230" s="396">
        <v>0</v>
      </c>
      <c r="AM230" s="198">
        <f>AJ230+AK230+AL230</f>
        <v>0</v>
      </c>
      <c r="AN230" s="395">
        <v>0</v>
      </c>
      <c r="AO230" s="396">
        <v>0</v>
      </c>
      <c r="AP230" s="396">
        <v>0</v>
      </c>
      <c r="AQ230" s="198">
        <f>AN230+AO230+AP230</f>
        <v>0</v>
      </c>
      <c r="AR230" s="201">
        <f>D230+H230+L230+P230+T230+X230+AB230+AF230+AJ230+AN230</f>
        <v>5000</v>
      </c>
      <c r="AS230" s="199"/>
      <c r="AT230" s="201">
        <f>F230+J230+N230+R230+V230+Z230+AD230+AH230+AL230+AP230</f>
        <v>3000</v>
      </c>
      <c r="AU230" s="203">
        <f>AR230+AS230+AT230</f>
        <v>8000</v>
      </c>
    </row>
    <row r="231" spans="2:47" ht="12" customHeight="1">
      <c r="B231" s="225" t="s">
        <v>4</v>
      </c>
      <c r="C231" s="252"/>
      <c r="D231" s="395">
        <v>0</v>
      </c>
      <c r="E231" s="396"/>
      <c r="F231" s="396">
        <v>500</v>
      </c>
      <c r="G231" s="198">
        <f>D231+E231+F231</f>
        <v>500</v>
      </c>
      <c r="H231" s="395">
        <v>1000</v>
      </c>
      <c r="I231" s="396"/>
      <c r="J231" s="396">
        <v>500</v>
      </c>
      <c r="K231" s="198">
        <f>H231+I231+J231</f>
        <v>1500</v>
      </c>
      <c r="L231" s="395">
        <v>1000</v>
      </c>
      <c r="M231" s="396"/>
      <c r="N231" s="396">
        <v>500</v>
      </c>
      <c r="O231" s="198">
        <f>L231+M231+N231</f>
        <v>1500</v>
      </c>
      <c r="P231" s="395">
        <v>1000</v>
      </c>
      <c r="Q231" s="396"/>
      <c r="R231" s="396">
        <v>500</v>
      </c>
      <c r="S231" s="198">
        <f>P231+Q231+R231</f>
        <v>1500</v>
      </c>
      <c r="T231" s="395">
        <v>1000</v>
      </c>
      <c r="U231" s="396"/>
      <c r="V231" s="396">
        <v>500</v>
      </c>
      <c r="W231" s="198">
        <f>T231+U231+V231</f>
        <v>1500</v>
      </c>
      <c r="X231" s="395">
        <v>1000</v>
      </c>
      <c r="Y231" s="396"/>
      <c r="Z231" s="396">
        <v>500</v>
      </c>
      <c r="AA231" s="198">
        <f>X231+Y231+Z231</f>
        <v>1500</v>
      </c>
      <c r="AB231" s="395">
        <v>0</v>
      </c>
      <c r="AC231" s="396">
        <v>0</v>
      </c>
      <c r="AD231" s="396">
        <v>0</v>
      </c>
      <c r="AE231" s="198">
        <f>AB231+AC231+AD231</f>
        <v>0</v>
      </c>
      <c r="AF231" s="395">
        <v>0</v>
      </c>
      <c r="AG231" s="396">
        <v>0</v>
      </c>
      <c r="AH231" s="396">
        <v>0</v>
      </c>
      <c r="AI231" s="198">
        <f>AF231+AG231+AH231</f>
        <v>0</v>
      </c>
      <c r="AJ231" s="395">
        <v>0</v>
      </c>
      <c r="AK231" s="396">
        <v>0</v>
      </c>
      <c r="AL231" s="396">
        <v>0</v>
      </c>
      <c r="AM231" s="198">
        <f>AJ231+AK231+AL231</f>
        <v>0</v>
      </c>
      <c r="AN231" s="395">
        <v>0</v>
      </c>
      <c r="AO231" s="396">
        <v>0</v>
      </c>
      <c r="AP231" s="396">
        <v>0</v>
      </c>
      <c r="AQ231" s="198">
        <f>AN231+AO231+AP231</f>
        <v>0</v>
      </c>
      <c r="AR231" s="201">
        <f>D231+H231+L231+P231+T231+X231+AB231+AF231+AJ231+AN231</f>
        <v>5000</v>
      </c>
      <c r="AS231" s="199"/>
      <c r="AT231" s="201">
        <f>F231+J231+N231+R231+V231+Z231+AD231+AH231+AL231+AP231</f>
        <v>3000</v>
      </c>
      <c r="AU231" s="203">
        <f>AR231+AS231+AT231</f>
        <v>8000</v>
      </c>
    </row>
    <row r="232" spans="2:47" ht="12" customHeight="1">
      <c r="B232" s="225" t="s">
        <v>6</v>
      </c>
      <c r="C232" s="252"/>
      <c r="D232" s="395">
        <v>0</v>
      </c>
      <c r="E232" s="396"/>
      <c r="F232" s="396">
        <v>500</v>
      </c>
      <c r="G232" s="198">
        <f>D232+E232+F232</f>
        <v>500</v>
      </c>
      <c r="H232" s="395">
        <v>1000</v>
      </c>
      <c r="I232" s="396"/>
      <c r="J232" s="396">
        <v>500</v>
      </c>
      <c r="K232" s="198">
        <f>H232+I232+J232</f>
        <v>1500</v>
      </c>
      <c r="L232" s="395">
        <v>1000</v>
      </c>
      <c r="M232" s="396"/>
      <c r="N232" s="396">
        <v>500</v>
      </c>
      <c r="O232" s="198">
        <f>L232+M232+N232</f>
        <v>1500</v>
      </c>
      <c r="P232" s="395">
        <v>1000</v>
      </c>
      <c r="Q232" s="396"/>
      <c r="R232" s="396">
        <v>500</v>
      </c>
      <c r="S232" s="198">
        <f>P232+Q232+R232</f>
        <v>1500</v>
      </c>
      <c r="T232" s="395">
        <v>1000</v>
      </c>
      <c r="U232" s="396"/>
      <c r="V232" s="396">
        <v>500</v>
      </c>
      <c r="W232" s="198">
        <f>T232+U232+V232</f>
        <v>1500</v>
      </c>
      <c r="X232" s="395">
        <v>1000</v>
      </c>
      <c r="Y232" s="396"/>
      <c r="Z232" s="396">
        <v>500</v>
      </c>
      <c r="AA232" s="198">
        <f>X232+Y232+Z232</f>
        <v>1500</v>
      </c>
      <c r="AB232" s="395">
        <v>0</v>
      </c>
      <c r="AC232" s="396">
        <v>0</v>
      </c>
      <c r="AD232" s="396">
        <v>0</v>
      </c>
      <c r="AE232" s="198">
        <f>AB232+AC232+AD232</f>
        <v>0</v>
      </c>
      <c r="AF232" s="395">
        <v>0</v>
      </c>
      <c r="AG232" s="396">
        <v>0</v>
      </c>
      <c r="AH232" s="396">
        <v>0</v>
      </c>
      <c r="AI232" s="198">
        <f>AF232+AG232+AH232</f>
        <v>0</v>
      </c>
      <c r="AJ232" s="395">
        <v>0</v>
      </c>
      <c r="AK232" s="396">
        <v>0</v>
      </c>
      <c r="AL232" s="396">
        <v>0</v>
      </c>
      <c r="AM232" s="198">
        <f>AJ232+AK232+AL232</f>
        <v>0</v>
      </c>
      <c r="AN232" s="395">
        <v>0</v>
      </c>
      <c r="AO232" s="396">
        <v>0</v>
      </c>
      <c r="AP232" s="396">
        <v>0</v>
      </c>
      <c r="AQ232" s="198">
        <f>AN232+AO232+AP232</f>
        <v>0</v>
      </c>
      <c r="AR232" s="201">
        <f>D232+H232+L232+P232+T232+X232+AB232+AF232+AJ232+AN232</f>
        <v>5000</v>
      </c>
      <c r="AS232" s="199"/>
      <c r="AT232" s="201">
        <f>F232+J232+N232+R232+V232+Z232+AD232+AH232+AL232+AP232</f>
        <v>3000</v>
      </c>
      <c r="AU232" s="203">
        <f>AR232+AS232+AT232</f>
        <v>8000</v>
      </c>
    </row>
    <row r="233" spans="2:47" ht="12" customHeight="1">
      <c r="B233" s="228" t="s">
        <v>104</v>
      </c>
      <c r="C233" s="252">
        <f>SUM(C228:C232)</f>
        <v>0</v>
      </c>
      <c r="D233" s="395">
        <f>SUM(D228:D232)</f>
        <v>0</v>
      </c>
      <c r="E233" s="396"/>
      <c r="F233" s="396">
        <f aca="true" t="shared" si="208" ref="F233:AA233">SUM(F228:F232)</f>
        <v>2500</v>
      </c>
      <c r="G233" s="198">
        <f t="shared" si="208"/>
        <v>2500</v>
      </c>
      <c r="H233" s="395">
        <f t="shared" si="208"/>
        <v>5000</v>
      </c>
      <c r="I233" s="396">
        <f t="shared" si="208"/>
        <v>0</v>
      </c>
      <c r="J233" s="396">
        <f t="shared" si="208"/>
        <v>2500</v>
      </c>
      <c r="K233" s="198">
        <f t="shared" si="208"/>
        <v>7500</v>
      </c>
      <c r="L233" s="395">
        <f t="shared" si="208"/>
        <v>5000</v>
      </c>
      <c r="M233" s="396">
        <f t="shared" si="208"/>
        <v>0</v>
      </c>
      <c r="N233" s="396">
        <f t="shared" si="208"/>
        <v>2500</v>
      </c>
      <c r="O233" s="198">
        <f t="shared" si="208"/>
        <v>7500</v>
      </c>
      <c r="P233" s="395">
        <f t="shared" si="208"/>
        <v>5000</v>
      </c>
      <c r="Q233" s="396">
        <f t="shared" si="208"/>
        <v>0</v>
      </c>
      <c r="R233" s="396">
        <f t="shared" si="208"/>
        <v>2500</v>
      </c>
      <c r="S233" s="198">
        <f t="shared" si="208"/>
        <v>7500</v>
      </c>
      <c r="T233" s="395">
        <f t="shared" si="208"/>
        <v>5000</v>
      </c>
      <c r="U233" s="396">
        <f t="shared" si="208"/>
        <v>0</v>
      </c>
      <c r="V233" s="396">
        <f t="shared" si="208"/>
        <v>2500</v>
      </c>
      <c r="W233" s="198">
        <f t="shared" si="208"/>
        <v>7500</v>
      </c>
      <c r="X233" s="395">
        <f t="shared" si="208"/>
        <v>5000</v>
      </c>
      <c r="Y233" s="396">
        <f t="shared" si="208"/>
        <v>0</v>
      </c>
      <c r="Z233" s="396">
        <f t="shared" si="208"/>
        <v>2500</v>
      </c>
      <c r="AA233" s="198">
        <f t="shared" si="208"/>
        <v>7500</v>
      </c>
      <c r="AB233" s="395">
        <f aca="true" t="shared" si="209" ref="AB233:AU233">SUM(AB228:AB232)</f>
        <v>0</v>
      </c>
      <c r="AC233" s="396">
        <f t="shared" si="209"/>
        <v>0</v>
      </c>
      <c r="AD233" s="396">
        <f t="shared" si="209"/>
        <v>0</v>
      </c>
      <c r="AE233" s="198">
        <f t="shared" si="209"/>
        <v>0</v>
      </c>
      <c r="AF233" s="395">
        <f t="shared" si="209"/>
        <v>0</v>
      </c>
      <c r="AG233" s="396">
        <f t="shared" si="209"/>
        <v>0</v>
      </c>
      <c r="AH233" s="396">
        <f t="shared" si="209"/>
        <v>0</v>
      </c>
      <c r="AI233" s="198">
        <f t="shared" si="209"/>
        <v>0</v>
      </c>
      <c r="AJ233" s="395">
        <f t="shared" si="209"/>
        <v>0</v>
      </c>
      <c r="AK233" s="396">
        <f t="shared" si="209"/>
        <v>0</v>
      </c>
      <c r="AL233" s="396">
        <f t="shared" si="209"/>
        <v>0</v>
      </c>
      <c r="AM233" s="198">
        <f t="shared" si="209"/>
        <v>0</v>
      </c>
      <c r="AN233" s="395">
        <f t="shared" si="209"/>
        <v>0</v>
      </c>
      <c r="AO233" s="396">
        <f t="shared" si="209"/>
        <v>0</v>
      </c>
      <c r="AP233" s="396">
        <f t="shared" si="209"/>
        <v>0</v>
      </c>
      <c r="AQ233" s="198">
        <f t="shared" si="209"/>
        <v>0</v>
      </c>
      <c r="AR233" s="201">
        <f t="shared" si="209"/>
        <v>25000</v>
      </c>
      <c r="AS233" s="201"/>
      <c r="AT233" s="202">
        <f t="shared" si="209"/>
        <v>15000</v>
      </c>
      <c r="AU233" s="203">
        <f t="shared" si="209"/>
        <v>40000</v>
      </c>
    </row>
    <row r="234" spans="2:47" ht="12" customHeight="1">
      <c r="B234" s="234" t="s">
        <v>217</v>
      </c>
      <c r="C234" s="253"/>
      <c r="D234" s="403">
        <f>D233-D227</f>
        <v>0</v>
      </c>
      <c r="E234" s="404"/>
      <c r="F234" s="404">
        <f aca="true" t="shared" si="210" ref="F234:AR234">F233-F227</f>
        <v>2500</v>
      </c>
      <c r="G234" s="405">
        <f t="shared" si="210"/>
        <v>2500</v>
      </c>
      <c r="H234" s="403">
        <f t="shared" si="210"/>
        <v>5000</v>
      </c>
      <c r="I234" s="404">
        <f t="shared" si="210"/>
        <v>0</v>
      </c>
      <c r="J234" s="404">
        <f t="shared" si="210"/>
        <v>2500</v>
      </c>
      <c r="K234" s="405">
        <f t="shared" si="210"/>
        <v>7500</v>
      </c>
      <c r="L234" s="403">
        <f t="shared" si="210"/>
        <v>5000</v>
      </c>
      <c r="M234" s="404">
        <f t="shared" si="210"/>
        <v>0</v>
      </c>
      <c r="N234" s="404">
        <f t="shared" si="210"/>
        <v>2500</v>
      </c>
      <c r="O234" s="405">
        <f t="shared" si="210"/>
        <v>7500</v>
      </c>
      <c r="P234" s="403">
        <f t="shared" si="210"/>
        <v>5000</v>
      </c>
      <c r="Q234" s="404">
        <f t="shared" si="210"/>
        <v>0</v>
      </c>
      <c r="R234" s="404">
        <f t="shared" si="210"/>
        <v>2500</v>
      </c>
      <c r="S234" s="405">
        <f t="shared" si="210"/>
        <v>7500</v>
      </c>
      <c r="T234" s="403">
        <f t="shared" si="210"/>
        <v>5000</v>
      </c>
      <c r="U234" s="404">
        <f t="shared" si="210"/>
        <v>0</v>
      </c>
      <c r="V234" s="404">
        <f t="shared" si="210"/>
        <v>2500</v>
      </c>
      <c r="W234" s="405">
        <f t="shared" si="210"/>
        <v>7500</v>
      </c>
      <c r="X234" s="403">
        <f t="shared" si="210"/>
        <v>5000</v>
      </c>
      <c r="Y234" s="404">
        <f t="shared" si="210"/>
        <v>0</v>
      </c>
      <c r="Z234" s="404">
        <f t="shared" si="210"/>
        <v>2500</v>
      </c>
      <c r="AA234" s="405">
        <f t="shared" si="210"/>
        <v>7500</v>
      </c>
      <c r="AB234" s="403">
        <f t="shared" si="210"/>
        <v>0</v>
      </c>
      <c r="AC234" s="404">
        <f t="shared" si="210"/>
        <v>0</v>
      </c>
      <c r="AD234" s="404">
        <f t="shared" si="210"/>
        <v>0</v>
      </c>
      <c r="AE234" s="405">
        <f t="shared" si="210"/>
        <v>0</v>
      </c>
      <c r="AF234" s="403">
        <f t="shared" si="210"/>
        <v>0</v>
      </c>
      <c r="AG234" s="404">
        <f t="shared" si="210"/>
        <v>0</v>
      </c>
      <c r="AH234" s="404">
        <f t="shared" si="210"/>
        <v>0</v>
      </c>
      <c r="AI234" s="405">
        <f t="shared" si="210"/>
        <v>0</v>
      </c>
      <c r="AJ234" s="403">
        <f t="shared" si="210"/>
        <v>0</v>
      </c>
      <c r="AK234" s="404">
        <f t="shared" si="210"/>
        <v>0</v>
      </c>
      <c r="AL234" s="404">
        <f t="shared" si="210"/>
        <v>0</v>
      </c>
      <c r="AM234" s="405">
        <f t="shared" si="210"/>
        <v>0</v>
      </c>
      <c r="AN234" s="403">
        <f t="shared" si="210"/>
        <v>0</v>
      </c>
      <c r="AO234" s="404">
        <f t="shared" si="210"/>
        <v>0</v>
      </c>
      <c r="AP234" s="404">
        <f t="shared" si="210"/>
        <v>0</v>
      </c>
      <c r="AQ234" s="405">
        <f t="shared" si="210"/>
        <v>0</v>
      </c>
      <c r="AR234" s="235">
        <f t="shared" si="210"/>
        <v>25000</v>
      </c>
      <c r="AS234" s="235"/>
      <c r="AT234" s="235">
        <f>AT233-AT227</f>
        <v>15000</v>
      </c>
      <c r="AU234" s="235">
        <f>AU233-AU227</f>
        <v>40000</v>
      </c>
    </row>
    <row r="235" spans="2:47" ht="12" customHeight="1">
      <c r="B235" s="225" t="str">
        <f>'Operating Cost Element'!A85</f>
        <v>New Alternative 23</v>
      </c>
      <c r="C235" s="252"/>
      <c r="D235" s="395"/>
      <c r="E235" s="396"/>
      <c r="F235" s="396"/>
      <c r="G235" s="204"/>
      <c r="H235" s="395"/>
      <c r="I235" s="396"/>
      <c r="J235" s="396"/>
      <c r="K235" s="204"/>
      <c r="L235" s="395"/>
      <c r="M235" s="396"/>
      <c r="N235" s="396"/>
      <c r="O235" s="204"/>
      <c r="P235" s="395"/>
      <c r="Q235" s="396"/>
      <c r="R235" s="396"/>
      <c r="S235" s="204"/>
      <c r="T235" s="395"/>
      <c r="U235" s="396"/>
      <c r="V235" s="396"/>
      <c r="W235" s="204"/>
      <c r="X235" s="395"/>
      <c r="Y235" s="396"/>
      <c r="Z235" s="396"/>
      <c r="AA235" s="204"/>
      <c r="AB235" s="395"/>
      <c r="AC235" s="396"/>
      <c r="AD235" s="396"/>
      <c r="AE235" s="204"/>
      <c r="AF235" s="395"/>
      <c r="AG235" s="396"/>
      <c r="AH235" s="396"/>
      <c r="AI235" s="204"/>
      <c r="AJ235" s="395"/>
      <c r="AK235" s="396"/>
      <c r="AL235" s="396"/>
      <c r="AM235" s="204"/>
      <c r="AN235" s="395"/>
      <c r="AO235" s="396"/>
      <c r="AP235" s="396"/>
      <c r="AQ235" s="204"/>
      <c r="AR235" s="201"/>
      <c r="AS235" s="201"/>
      <c r="AT235" s="202"/>
      <c r="AU235" s="205"/>
    </row>
    <row r="236" spans="2:47" ht="12" customHeight="1">
      <c r="B236" s="225" t="s">
        <v>3</v>
      </c>
      <c r="C236" s="252"/>
      <c r="D236" s="395">
        <v>0</v>
      </c>
      <c r="E236" s="396"/>
      <c r="F236" s="396">
        <v>500</v>
      </c>
      <c r="G236" s="198">
        <f>D236+E236+F236</f>
        <v>500</v>
      </c>
      <c r="H236" s="395">
        <v>1000</v>
      </c>
      <c r="I236" s="396"/>
      <c r="J236" s="396">
        <v>500</v>
      </c>
      <c r="K236" s="198">
        <f>H236+I236+J236</f>
        <v>1500</v>
      </c>
      <c r="L236" s="395">
        <v>1000</v>
      </c>
      <c r="M236" s="396"/>
      <c r="N236" s="396">
        <v>500</v>
      </c>
      <c r="O236" s="198">
        <f>L236+M236+N236</f>
        <v>1500</v>
      </c>
      <c r="P236" s="395">
        <v>1000</v>
      </c>
      <c r="Q236" s="396"/>
      <c r="R236" s="396">
        <v>500</v>
      </c>
      <c r="S236" s="198">
        <f>P236+Q236+R236</f>
        <v>1500</v>
      </c>
      <c r="T236" s="395">
        <v>1000</v>
      </c>
      <c r="U236" s="396"/>
      <c r="V236" s="396">
        <v>500</v>
      </c>
      <c r="W236" s="198">
        <f>T236+U236+V236</f>
        <v>1500</v>
      </c>
      <c r="X236" s="395">
        <v>1000</v>
      </c>
      <c r="Y236" s="396"/>
      <c r="Z236" s="396">
        <v>500</v>
      </c>
      <c r="AA236" s="198">
        <f>X236+Y236+Z236</f>
        <v>1500</v>
      </c>
      <c r="AB236" s="395">
        <v>0</v>
      </c>
      <c r="AC236" s="396">
        <v>0</v>
      </c>
      <c r="AD236" s="396">
        <v>0</v>
      </c>
      <c r="AE236" s="198">
        <f>AB236+AC236+AD236</f>
        <v>0</v>
      </c>
      <c r="AF236" s="395">
        <v>0</v>
      </c>
      <c r="AG236" s="396">
        <v>0</v>
      </c>
      <c r="AH236" s="396">
        <v>0</v>
      </c>
      <c r="AI236" s="198">
        <f>AF236+AG236+AH236</f>
        <v>0</v>
      </c>
      <c r="AJ236" s="395">
        <v>0</v>
      </c>
      <c r="AK236" s="396">
        <v>0</v>
      </c>
      <c r="AL236" s="396">
        <v>0</v>
      </c>
      <c r="AM236" s="198">
        <f>AJ236+AK236+AL236</f>
        <v>0</v>
      </c>
      <c r="AN236" s="395">
        <v>0</v>
      </c>
      <c r="AO236" s="396">
        <v>0</v>
      </c>
      <c r="AP236" s="396">
        <v>0</v>
      </c>
      <c r="AQ236" s="198">
        <f>AN236+AO236+AP236</f>
        <v>0</v>
      </c>
      <c r="AR236" s="201">
        <f>D236+H236+L236+P236+T236+X236+AB236+AF236+AJ236+AN236</f>
        <v>5000</v>
      </c>
      <c r="AS236" s="199"/>
      <c r="AT236" s="201">
        <f>F236+J236+N236+R236+V236+Z236+AD236+AH236+AL236+AP236</f>
        <v>3000</v>
      </c>
      <c r="AU236" s="203">
        <f>AR236+AS236+AT236</f>
        <v>8000</v>
      </c>
    </row>
    <row r="237" spans="2:47" ht="12" customHeight="1">
      <c r="B237" s="225" t="s">
        <v>5</v>
      </c>
      <c r="C237" s="252"/>
      <c r="D237" s="395">
        <v>0</v>
      </c>
      <c r="E237" s="396"/>
      <c r="F237" s="396">
        <v>500</v>
      </c>
      <c r="G237" s="198">
        <f>D237+E237+F237</f>
        <v>500</v>
      </c>
      <c r="H237" s="395">
        <v>1000</v>
      </c>
      <c r="I237" s="396"/>
      <c r="J237" s="396">
        <v>500</v>
      </c>
      <c r="K237" s="198">
        <f>H237+I237+J237</f>
        <v>1500</v>
      </c>
      <c r="L237" s="395">
        <v>1000</v>
      </c>
      <c r="M237" s="396"/>
      <c r="N237" s="396">
        <v>500</v>
      </c>
      <c r="O237" s="198">
        <f>L237+M237+N237</f>
        <v>1500</v>
      </c>
      <c r="P237" s="395">
        <v>1000</v>
      </c>
      <c r="Q237" s="396"/>
      <c r="R237" s="396">
        <v>500</v>
      </c>
      <c r="S237" s="198">
        <f>P237+Q237+R237</f>
        <v>1500</v>
      </c>
      <c r="T237" s="395">
        <v>1000</v>
      </c>
      <c r="U237" s="396"/>
      <c r="V237" s="396">
        <v>500</v>
      </c>
      <c r="W237" s="198">
        <f>T237+U237+V237</f>
        <v>1500</v>
      </c>
      <c r="X237" s="395">
        <v>1000</v>
      </c>
      <c r="Y237" s="396"/>
      <c r="Z237" s="396">
        <v>500</v>
      </c>
      <c r="AA237" s="198">
        <f>X237+Y237+Z237</f>
        <v>1500</v>
      </c>
      <c r="AB237" s="395">
        <v>0</v>
      </c>
      <c r="AC237" s="396">
        <v>0</v>
      </c>
      <c r="AD237" s="396">
        <v>0</v>
      </c>
      <c r="AE237" s="198">
        <f>AB237+AC237+AD237</f>
        <v>0</v>
      </c>
      <c r="AF237" s="395">
        <v>0</v>
      </c>
      <c r="AG237" s="396">
        <v>0</v>
      </c>
      <c r="AH237" s="396">
        <v>0</v>
      </c>
      <c r="AI237" s="198">
        <f>AF237+AG237+AH237</f>
        <v>0</v>
      </c>
      <c r="AJ237" s="395">
        <v>0</v>
      </c>
      <c r="AK237" s="396">
        <v>0</v>
      </c>
      <c r="AL237" s="396">
        <v>0</v>
      </c>
      <c r="AM237" s="198">
        <f>AJ237+AK237+AL237</f>
        <v>0</v>
      </c>
      <c r="AN237" s="395">
        <v>0</v>
      </c>
      <c r="AO237" s="396">
        <v>0</v>
      </c>
      <c r="AP237" s="396">
        <v>0</v>
      </c>
      <c r="AQ237" s="198">
        <f>AN237+AO237+AP237</f>
        <v>0</v>
      </c>
      <c r="AR237" s="201">
        <f>D237+H237+L237+P237+T237+X237+AB237+AF237+AJ237+AN237</f>
        <v>5000</v>
      </c>
      <c r="AS237" s="199"/>
      <c r="AT237" s="201">
        <f>F237+J237+N237+R237+V237+Z237+AD237+AH237+AL237+AP237</f>
        <v>3000</v>
      </c>
      <c r="AU237" s="203">
        <f>AR237+AS237+AT237</f>
        <v>8000</v>
      </c>
    </row>
    <row r="238" spans="2:47" ht="12" customHeight="1">
      <c r="B238" s="225" t="s">
        <v>17</v>
      </c>
      <c r="C238" s="252"/>
      <c r="D238" s="395">
        <v>0</v>
      </c>
      <c r="E238" s="396"/>
      <c r="F238" s="396">
        <v>500</v>
      </c>
      <c r="G238" s="198">
        <f>D238+E238+F238</f>
        <v>500</v>
      </c>
      <c r="H238" s="395">
        <v>1000</v>
      </c>
      <c r="I238" s="396"/>
      <c r="J238" s="396">
        <v>500</v>
      </c>
      <c r="K238" s="198">
        <f>H238+I238+J238</f>
        <v>1500</v>
      </c>
      <c r="L238" s="395">
        <v>1000</v>
      </c>
      <c r="M238" s="396"/>
      <c r="N238" s="396">
        <v>500</v>
      </c>
      <c r="O238" s="198">
        <f>L238+M238+N238</f>
        <v>1500</v>
      </c>
      <c r="P238" s="395">
        <v>1000</v>
      </c>
      <c r="Q238" s="396"/>
      <c r="R238" s="396">
        <v>500</v>
      </c>
      <c r="S238" s="198">
        <f>P238+Q238+R238</f>
        <v>1500</v>
      </c>
      <c r="T238" s="395">
        <v>1000</v>
      </c>
      <c r="U238" s="396"/>
      <c r="V238" s="396">
        <v>500</v>
      </c>
      <c r="W238" s="198">
        <f>T238+U238+V238</f>
        <v>1500</v>
      </c>
      <c r="X238" s="395">
        <v>1000</v>
      </c>
      <c r="Y238" s="396"/>
      <c r="Z238" s="396">
        <v>500</v>
      </c>
      <c r="AA238" s="198">
        <f>X238+Y238+Z238</f>
        <v>1500</v>
      </c>
      <c r="AB238" s="395">
        <v>0</v>
      </c>
      <c r="AC238" s="396">
        <v>0</v>
      </c>
      <c r="AD238" s="396">
        <v>0</v>
      </c>
      <c r="AE238" s="198">
        <f>AB238+AC238+AD238</f>
        <v>0</v>
      </c>
      <c r="AF238" s="395">
        <v>0</v>
      </c>
      <c r="AG238" s="396">
        <v>0</v>
      </c>
      <c r="AH238" s="396">
        <v>0</v>
      </c>
      <c r="AI238" s="198">
        <f>AF238+AG238+AH238</f>
        <v>0</v>
      </c>
      <c r="AJ238" s="395">
        <v>0</v>
      </c>
      <c r="AK238" s="396">
        <v>0</v>
      </c>
      <c r="AL238" s="396">
        <v>0</v>
      </c>
      <c r="AM238" s="198">
        <f>AJ238+AK238+AL238</f>
        <v>0</v>
      </c>
      <c r="AN238" s="395">
        <v>0</v>
      </c>
      <c r="AO238" s="396">
        <v>0</v>
      </c>
      <c r="AP238" s="396">
        <v>0</v>
      </c>
      <c r="AQ238" s="198">
        <f>AN238+AO238+AP238</f>
        <v>0</v>
      </c>
      <c r="AR238" s="201">
        <f>D238+H238+L238+P238+T238+X238+AB238+AF238+AJ238+AN238</f>
        <v>5000</v>
      </c>
      <c r="AS238" s="199"/>
      <c r="AT238" s="201">
        <f>F238+J238+N238+R238+V238+Z238+AD238+AH238+AL238+AP238</f>
        <v>3000</v>
      </c>
      <c r="AU238" s="203">
        <f>AR238+AS238+AT238</f>
        <v>8000</v>
      </c>
    </row>
    <row r="239" spans="2:47" ht="12" customHeight="1">
      <c r="B239" s="225" t="s">
        <v>4</v>
      </c>
      <c r="C239" s="252"/>
      <c r="D239" s="395">
        <v>0</v>
      </c>
      <c r="E239" s="396"/>
      <c r="F239" s="396">
        <v>500</v>
      </c>
      <c r="G239" s="198">
        <f>D239+E239+F239</f>
        <v>500</v>
      </c>
      <c r="H239" s="395">
        <v>1000</v>
      </c>
      <c r="I239" s="396"/>
      <c r="J239" s="396">
        <v>500</v>
      </c>
      <c r="K239" s="198">
        <f>H239+I239+J239</f>
        <v>1500</v>
      </c>
      <c r="L239" s="395">
        <v>1000</v>
      </c>
      <c r="M239" s="396"/>
      <c r="N239" s="396">
        <v>500</v>
      </c>
      <c r="O239" s="198">
        <f>L239+M239+N239</f>
        <v>1500</v>
      </c>
      <c r="P239" s="395">
        <v>1000</v>
      </c>
      <c r="Q239" s="396"/>
      <c r="R239" s="396">
        <v>500</v>
      </c>
      <c r="S239" s="198">
        <f>P239+Q239+R239</f>
        <v>1500</v>
      </c>
      <c r="T239" s="395">
        <v>1000</v>
      </c>
      <c r="U239" s="396"/>
      <c r="V239" s="396">
        <v>500</v>
      </c>
      <c r="W239" s="198">
        <f>T239+U239+V239</f>
        <v>1500</v>
      </c>
      <c r="X239" s="395">
        <v>1000</v>
      </c>
      <c r="Y239" s="396"/>
      <c r="Z239" s="396">
        <v>500</v>
      </c>
      <c r="AA239" s="198">
        <f>X239+Y239+Z239</f>
        <v>1500</v>
      </c>
      <c r="AB239" s="395">
        <v>0</v>
      </c>
      <c r="AC239" s="396">
        <v>0</v>
      </c>
      <c r="AD239" s="396">
        <v>0</v>
      </c>
      <c r="AE239" s="198">
        <f>AB239+AC239+AD239</f>
        <v>0</v>
      </c>
      <c r="AF239" s="395">
        <v>0</v>
      </c>
      <c r="AG239" s="396">
        <v>0</v>
      </c>
      <c r="AH239" s="396">
        <v>0</v>
      </c>
      <c r="AI239" s="198">
        <f>AF239+AG239+AH239</f>
        <v>0</v>
      </c>
      <c r="AJ239" s="395">
        <v>0</v>
      </c>
      <c r="AK239" s="396">
        <v>0</v>
      </c>
      <c r="AL239" s="396">
        <v>0</v>
      </c>
      <c r="AM239" s="198">
        <f>AJ239+AK239+AL239</f>
        <v>0</v>
      </c>
      <c r="AN239" s="395">
        <v>0</v>
      </c>
      <c r="AO239" s="396">
        <v>0</v>
      </c>
      <c r="AP239" s="396">
        <v>0</v>
      </c>
      <c r="AQ239" s="198">
        <f>AN239+AO239+AP239</f>
        <v>0</v>
      </c>
      <c r="AR239" s="201">
        <f>D239+H239+L239+P239+T239+X239+AB239+AF239+AJ239+AN239</f>
        <v>5000</v>
      </c>
      <c r="AS239" s="199"/>
      <c r="AT239" s="201">
        <f>F239+J239+N239+R239+V239+Z239+AD239+AH239+AL239+AP239</f>
        <v>3000</v>
      </c>
      <c r="AU239" s="203">
        <f>AR239+AS239+AT239</f>
        <v>8000</v>
      </c>
    </row>
    <row r="240" spans="2:47" ht="12" customHeight="1">
      <c r="B240" s="225" t="s">
        <v>6</v>
      </c>
      <c r="C240" s="252"/>
      <c r="D240" s="395">
        <v>0</v>
      </c>
      <c r="E240" s="396"/>
      <c r="F240" s="396">
        <v>500</v>
      </c>
      <c r="G240" s="198">
        <f>D240+E240+F240</f>
        <v>500</v>
      </c>
      <c r="H240" s="395">
        <v>1000</v>
      </c>
      <c r="I240" s="396"/>
      <c r="J240" s="396">
        <v>500</v>
      </c>
      <c r="K240" s="198">
        <f>H240+I240+J240</f>
        <v>1500</v>
      </c>
      <c r="L240" s="395">
        <v>1000</v>
      </c>
      <c r="M240" s="396"/>
      <c r="N240" s="396">
        <v>500</v>
      </c>
      <c r="O240" s="198">
        <f>L240+M240+N240</f>
        <v>1500</v>
      </c>
      <c r="P240" s="395">
        <v>1000</v>
      </c>
      <c r="Q240" s="396"/>
      <c r="R240" s="396">
        <v>500</v>
      </c>
      <c r="S240" s="198">
        <f>P240+Q240+R240</f>
        <v>1500</v>
      </c>
      <c r="T240" s="395">
        <v>1000</v>
      </c>
      <c r="U240" s="396"/>
      <c r="V240" s="396">
        <v>500</v>
      </c>
      <c r="W240" s="198">
        <f>T240+U240+V240</f>
        <v>1500</v>
      </c>
      <c r="X240" s="395">
        <v>1000</v>
      </c>
      <c r="Y240" s="396"/>
      <c r="Z240" s="396">
        <v>500</v>
      </c>
      <c r="AA240" s="198">
        <f>X240+Y240+Z240</f>
        <v>1500</v>
      </c>
      <c r="AB240" s="395">
        <v>0</v>
      </c>
      <c r="AC240" s="396">
        <v>0</v>
      </c>
      <c r="AD240" s="396">
        <v>0</v>
      </c>
      <c r="AE240" s="198">
        <f>AB240+AC240+AD240</f>
        <v>0</v>
      </c>
      <c r="AF240" s="395">
        <v>0</v>
      </c>
      <c r="AG240" s="396">
        <v>0</v>
      </c>
      <c r="AH240" s="396">
        <v>0</v>
      </c>
      <c r="AI240" s="198">
        <f>AF240+AG240+AH240</f>
        <v>0</v>
      </c>
      <c r="AJ240" s="395">
        <v>0</v>
      </c>
      <c r="AK240" s="396">
        <v>0</v>
      </c>
      <c r="AL240" s="396">
        <v>0</v>
      </c>
      <c r="AM240" s="198">
        <f>AJ240+AK240+AL240</f>
        <v>0</v>
      </c>
      <c r="AN240" s="395">
        <v>0</v>
      </c>
      <c r="AO240" s="396">
        <v>0</v>
      </c>
      <c r="AP240" s="396">
        <v>0</v>
      </c>
      <c r="AQ240" s="198">
        <f>AN240+AO240+AP240</f>
        <v>0</v>
      </c>
      <c r="AR240" s="201">
        <f>D240+H240+L240+P240+T240+X240+AB240+AF240+AJ240+AN240</f>
        <v>5000</v>
      </c>
      <c r="AS240" s="199"/>
      <c r="AT240" s="201">
        <f>F240+J240+N240+R240+V240+Z240+AD240+AH240+AL240+AP240</f>
        <v>3000</v>
      </c>
      <c r="AU240" s="203">
        <f>AR240+AS240+AT240</f>
        <v>8000</v>
      </c>
    </row>
    <row r="241" spans="2:47" ht="12" customHeight="1">
      <c r="B241" s="228" t="s">
        <v>104</v>
      </c>
      <c r="C241" s="252">
        <f>SUM(C236:C240)</f>
        <v>0</v>
      </c>
      <c r="D241" s="395">
        <f>SUM(D236:D240)</f>
        <v>0</v>
      </c>
      <c r="E241" s="396"/>
      <c r="F241" s="396">
        <f aca="true" t="shared" si="211" ref="F241:AA241">SUM(F236:F240)</f>
        <v>2500</v>
      </c>
      <c r="G241" s="198">
        <f t="shared" si="211"/>
        <v>2500</v>
      </c>
      <c r="H241" s="395">
        <f t="shared" si="211"/>
        <v>5000</v>
      </c>
      <c r="I241" s="396">
        <f t="shared" si="211"/>
        <v>0</v>
      </c>
      <c r="J241" s="396">
        <f t="shared" si="211"/>
        <v>2500</v>
      </c>
      <c r="K241" s="198">
        <f t="shared" si="211"/>
        <v>7500</v>
      </c>
      <c r="L241" s="395">
        <f t="shared" si="211"/>
        <v>5000</v>
      </c>
      <c r="M241" s="396">
        <f t="shared" si="211"/>
        <v>0</v>
      </c>
      <c r="N241" s="396">
        <f t="shared" si="211"/>
        <v>2500</v>
      </c>
      <c r="O241" s="198">
        <f t="shared" si="211"/>
        <v>7500</v>
      </c>
      <c r="P241" s="395">
        <f t="shared" si="211"/>
        <v>5000</v>
      </c>
      <c r="Q241" s="396">
        <f t="shared" si="211"/>
        <v>0</v>
      </c>
      <c r="R241" s="396">
        <f t="shared" si="211"/>
        <v>2500</v>
      </c>
      <c r="S241" s="198">
        <f t="shared" si="211"/>
        <v>7500</v>
      </c>
      <c r="T241" s="395">
        <f t="shared" si="211"/>
        <v>5000</v>
      </c>
      <c r="U241" s="396">
        <f t="shared" si="211"/>
        <v>0</v>
      </c>
      <c r="V241" s="396">
        <f t="shared" si="211"/>
        <v>2500</v>
      </c>
      <c r="W241" s="198">
        <f t="shared" si="211"/>
        <v>7500</v>
      </c>
      <c r="X241" s="395">
        <f t="shared" si="211"/>
        <v>5000</v>
      </c>
      <c r="Y241" s="396">
        <f t="shared" si="211"/>
        <v>0</v>
      </c>
      <c r="Z241" s="396">
        <f t="shared" si="211"/>
        <v>2500</v>
      </c>
      <c r="AA241" s="198">
        <f t="shared" si="211"/>
        <v>7500</v>
      </c>
      <c r="AB241" s="395">
        <f aca="true" t="shared" si="212" ref="AB241:AU241">SUM(AB236:AB240)</f>
        <v>0</v>
      </c>
      <c r="AC241" s="396">
        <f t="shared" si="212"/>
        <v>0</v>
      </c>
      <c r="AD241" s="396">
        <f t="shared" si="212"/>
        <v>0</v>
      </c>
      <c r="AE241" s="198">
        <f t="shared" si="212"/>
        <v>0</v>
      </c>
      <c r="AF241" s="395">
        <f t="shared" si="212"/>
        <v>0</v>
      </c>
      <c r="AG241" s="396">
        <f t="shared" si="212"/>
        <v>0</v>
      </c>
      <c r="AH241" s="396">
        <f t="shared" si="212"/>
        <v>0</v>
      </c>
      <c r="AI241" s="198">
        <f t="shared" si="212"/>
        <v>0</v>
      </c>
      <c r="AJ241" s="395">
        <f t="shared" si="212"/>
        <v>0</v>
      </c>
      <c r="AK241" s="396">
        <f t="shared" si="212"/>
        <v>0</v>
      </c>
      <c r="AL241" s="396">
        <f t="shared" si="212"/>
        <v>0</v>
      </c>
      <c r="AM241" s="198">
        <f t="shared" si="212"/>
        <v>0</v>
      </c>
      <c r="AN241" s="395">
        <f t="shared" si="212"/>
        <v>0</v>
      </c>
      <c r="AO241" s="396">
        <f t="shared" si="212"/>
        <v>0</v>
      </c>
      <c r="AP241" s="396">
        <f t="shared" si="212"/>
        <v>0</v>
      </c>
      <c r="AQ241" s="198">
        <f t="shared" si="212"/>
        <v>0</v>
      </c>
      <c r="AR241" s="201">
        <f t="shared" si="212"/>
        <v>25000</v>
      </c>
      <c r="AS241" s="201"/>
      <c r="AT241" s="202">
        <f t="shared" si="212"/>
        <v>15000</v>
      </c>
      <c r="AU241" s="203">
        <f t="shared" si="212"/>
        <v>40000</v>
      </c>
    </row>
    <row r="242" spans="2:47" ht="12" customHeight="1">
      <c r="B242" s="234" t="s">
        <v>217</v>
      </c>
      <c r="C242" s="253"/>
      <c r="D242" s="403">
        <f>D241-D235</f>
        <v>0</v>
      </c>
      <c r="E242" s="404"/>
      <c r="F242" s="404">
        <f aca="true" t="shared" si="213" ref="F242:AR242">F241-F235</f>
        <v>2500</v>
      </c>
      <c r="G242" s="405">
        <f t="shared" si="213"/>
        <v>2500</v>
      </c>
      <c r="H242" s="403">
        <f t="shared" si="213"/>
        <v>5000</v>
      </c>
      <c r="I242" s="404">
        <f t="shared" si="213"/>
        <v>0</v>
      </c>
      <c r="J242" s="404">
        <f t="shared" si="213"/>
        <v>2500</v>
      </c>
      <c r="K242" s="405">
        <f t="shared" si="213"/>
        <v>7500</v>
      </c>
      <c r="L242" s="403">
        <f t="shared" si="213"/>
        <v>5000</v>
      </c>
      <c r="M242" s="404">
        <f t="shared" si="213"/>
        <v>0</v>
      </c>
      <c r="N242" s="404">
        <f t="shared" si="213"/>
        <v>2500</v>
      </c>
      <c r="O242" s="405">
        <f t="shared" si="213"/>
        <v>7500</v>
      </c>
      <c r="P242" s="403">
        <f t="shared" si="213"/>
        <v>5000</v>
      </c>
      <c r="Q242" s="404">
        <f t="shared" si="213"/>
        <v>0</v>
      </c>
      <c r="R242" s="404">
        <f t="shared" si="213"/>
        <v>2500</v>
      </c>
      <c r="S242" s="405">
        <f t="shared" si="213"/>
        <v>7500</v>
      </c>
      <c r="T242" s="403">
        <f t="shared" si="213"/>
        <v>5000</v>
      </c>
      <c r="U242" s="404">
        <f t="shared" si="213"/>
        <v>0</v>
      </c>
      <c r="V242" s="404">
        <f t="shared" si="213"/>
        <v>2500</v>
      </c>
      <c r="W242" s="405">
        <f t="shared" si="213"/>
        <v>7500</v>
      </c>
      <c r="X242" s="403">
        <f t="shared" si="213"/>
        <v>5000</v>
      </c>
      <c r="Y242" s="404">
        <f t="shared" si="213"/>
        <v>0</v>
      </c>
      <c r="Z242" s="404">
        <f t="shared" si="213"/>
        <v>2500</v>
      </c>
      <c r="AA242" s="405">
        <f t="shared" si="213"/>
        <v>7500</v>
      </c>
      <c r="AB242" s="403">
        <f t="shared" si="213"/>
        <v>0</v>
      </c>
      <c r="AC242" s="404">
        <f t="shared" si="213"/>
        <v>0</v>
      </c>
      <c r="AD242" s="404">
        <f t="shared" si="213"/>
        <v>0</v>
      </c>
      <c r="AE242" s="405">
        <f t="shared" si="213"/>
        <v>0</v>
      </c>
      <c r="AF242" s="403">
        <f t="shared" si="213"/>
        <v>0</v>
      </c>
      <c r="AG242" s="404">
        <f t="shared" si="213"/>
        <v>0</v>
      </c>
      <c r="AH242" s="404">
        <f t="shared" si="213"/>
        <v>0</v>
      </c>
      <c r="AI242" s="405">
        <f t="shared" si="213"/>
        <v>0</v>
      </c>
      <c r="AJ242" s="403">
        <f t="shared" si="213"/>
        <v>0</v>
      </c>
      <c r="AK242" s="404">
        <f t="shared" si="213"/>
        <v>0</v>
      </c>
      <c r="AL242" s="404">
        <f t="shared" si="213"/>
        <v>0</v>
      </c>
      <c r="AM242" s="405">
        <f t="shared" si="213"/>
        <v>0</v>
      </c>
      <c r="AN242" s="403">
        <f t="shared" si="213"/>
        <v>0</v>
      </c>
      <c r="AO242" s="404">
        <f t="shared" si="213"/>
        <v>0</v>
      </c>
      <c r="AP242" s="404">
        <f t="shared" si="213"/>
        <v>0</v>
      </c>
      <c r="AQ242" s="405">
        <f t="shared" si="213"/>
        <v>0</v>
      </c>
      <c r="AR242" s="235">
        <f t="shared" si="213"/>
        <v>25000</v>
      </c>
      <c r="AS242" s="235"/>
      <c r="AT242" s="235">
        <f>AT241-AT235</f>
        <v>15000</v>
      </c>
      <c r="AU242" s="235">
        <f>AU241-AU235</f>
        <v>40000</v>
      </c>
    </row>
    <row r="243" spans="2:47" ht="12" customHeight="1">
      <c r="B243" s="225" t="str">
        <f>'Operating Cost Element'!A86</f>
        <v>New Alternative 24</v>
      </c>
      <c r="C243" s="252"/>
      <c r="D243" s="395"/>
      <c r="E243" s="396"/>
      <c r="F243" s="396"/>
      <c r="G243" s="204"/>
      <c r="H243" s="395"/>
      <c r="I243" s="396"/>
      <c r="J243" s="396"/>
      <c r="K243" s="204"/>
      <c r="L243" s="395"/>
      <c r="M243" s="396"/>
      <c r="N243" s="396"/>
      <c r="O243" s="204"/>
      <c r="P243" s="395"/>
      <c r="Q243" s="396"/>
      <c r="R243" s="396"/>
      <c r="S243" s="204"/>
      <c r="T243" s="395"/>
      <c r="U243" s="396"/>
      <c r="V243" s="396"/>
      <c r="W243" s="204"/>
      <c r="X243" s="395"/>
      <c r="Y243" s="396"/>
      <c r="Z243" s="396"/>
      <c r="AA243" s="204"/>
      <c r="AB243" s="395"/>
      <c r="AC243" s="396"/>
      <c r="AD243" s="396"/>
      <c r="AE243" s="204"/>
      <c r="AF243" s="395"/>
      <c r="AG243" s="396"/>
      <c r="AH243" s="396"/>
      <c r="AI243" s="204"/>
      <c r="AJ243" s="395"/>
      <c r="AK243" s="396"/>
      <c r="AL243" s="396"/>
      <c r="AM243" s="204"/>
      <c r="AN243" s="395"/>
      <c r="AO243" s="396"/>
      <c r="AP243" s="396"/>
      <c r="AQ243" s="204"/>
      <c r="AR243" s="201"/>
      <c r="AS243" s="201"/>
      <c r="AT243" s="193"/>
      <c r="AU243" s="205"/>
    </row>
    <row r="244" spans="2:47" ht="12" customHeight="1">
      <c r="B244" s="225" t="s">
        <v>3</v>
      </c>
      <c r="C244" s="252"/>
      <c r="D244" s="395">
        <v>0</v>
      </c>
      <c r="E244" s="396"/>
      <c r="F244" s="396">
        <v>500</v>
      </c>
      <c r="G244" s="198">
        <f>D244+E244+F244</f>
        <v>500</v>
      </c>
      <c r="H244" s="395">
        <v>1000</v>
      </c>
      <c r="I244" s="396"/>
      <c r="J244" s="396">
        <v>500</v>
      </c>
      <c r="K244" s="198">
        <f>H244+I244+J244</f>
        <v>1500</v>
      </c>
      <c r="L244" s="395">
        <v>1000</v>
      </c>
      <c r="M244" s="396"/>
      <c r="N244" s="396">
        <v>500</v>
      </c>
      <c r="O244" s="198">
        <f>L244+M244+N244</f>
        <v>1500</v>
      </c>
      <c r="P244" s="395">
        <v>1000</v>
      </c>
      <c r="Q244" s="396"/>
      <c r="R244" s="396">
        <v>500</v>
      </c>
      <c r="S244" s="198">
        <f>P244+Q244+R244</f>
        <v>1500</v>
      </c>
      <c r="T244" s="395">
        <v>1000</v>
      </c>
      <c r="U244" s="396"/>
      <c r="V244" s="396">
        <v>500</v>
      </c>
      <c r="W244" s="198">
        <f>T244+U244+V244</f>
        <v>1500</v>
      </c>
      <c r="X244" s="395">
        <v>1000</v>
      </c>
      <c r="Y244" s="396"/>
      <c r="Z244" s="396">
        <v>500</v>
      </c>
      <c r="AA244" s="198">
        <f>X244+Y244+Z244</f>
        <v>1500</v>
      </c>
      <c r="AB244" s="395">
        <v>0</v>
      </c>
      <c r="AC244" s="396">
        <v>0</v>
      </c>
      <c r="AD244" s="396">
        <v>0</v>
      </c>
      <c r="AE244" s="198">
        <f>AB244+AC244+AD244</f>
        <v>0</v>
      </c>
      <c r="AF244" s="395">
        <v>0</v>
      </c>
      <c r="AG244" s="396">
        <v>0</v>
      </c>
      <c r="AH244" s="396">
        <v>0</v>
      </c>
      <c r="AI244" s="198">
        <f>AF244+AG244+AH244</f>
        <v>0</v>
      </c>
      <c r="AJ244" s="395">
        <v>0</v>
      </c>
      <c r="AK244" s="396">
        <v>0</v>
      </c>
      <c r="AL244" s="396">
        <v>0</v>
      </c>
      <c r="AM244" s="198">
        <f>AJ244+AK244+AL244</f>
        <v>0</v>
      </c>
      <c r="AN244" s="395">
        <v>0</v>
      </c>
      <c r="AO244" s="396">
        <v>0</v>
      </c>
      <c r="AP244" s="396">
        <v>0</v>
      </c>
      <c r="AQ244" s="198">
        <f>AN244+AO244+AP244</f>
        <v>0</v>
      </c>
      <c r="AR244" s="201">
        <f>D244+H244+L244+P244+T244+X244+AB244+AF244+AJ244+AN244</f>
        <v>5000</v>
      </c>
      <c r="AS244" s="199"/>
      <c r="AT244" s="201">
        <f>F244+J244+N244+R244+V244+Z244+AD244+AH244+AL244+AP244</f>
        <v>3000</v>
      </c>
      <c r="AU244" s="203">
        <f>AR244+AS244+AT244</f>
        <v>8000</v>
      </c>
    </row>
    <row r="245" spans="2:47" ht="12" customHeight="1">
      <c r="B245" s="225" t="s">
        <v>5</v>
      </c>
      <c r="C245" s="252"/>
      <c r="D245" s="395">
        <v>0</v>
      </c>
      <c r="E245" s="396"/>
      <c r="F245" s="396">
        <v>500</v>
      </c>
      <c r="G245" s="198">
        <f>D245+E245+F245</f>
        <v>500</v>
      </c>
      <c r="H245" s="395">
        <v>1000</v>
      </c>
      <c r="I245" s="396"/>
      <c r="J245" s="396">
        <v>500</v>
      </c>
      <c r="K245" s="198">
        <f>H245+I245+J245</f>
        <v>1500</v>
      </c>
      <c r="L245" s="395">
        <v>1000</v>
      </c>
      <c r="M245" s="396"/>
      <c r="N245" s="396">
        <v>500</v>
      </c>
      <c r="O245" s="198">
        <f>L245+M245+N245</f>
        <v>1500</v>
      </c>
      <c r="P245" s="395">
        <v>1000</v>
      </c>
      <c r="Q245" s="396"/>
      <c r="R245" s="396">
        <v>500</v>
      </c>
      <c r="S245" s="198">
        <f>P245+Q245+R245</f>
        <v>1500</v>
      </c>
      <c r="T245" s="395">
        <v>1000</v>
      </c>
      <c r="U245" s="396"/>
      <c r="V245" s="396">
        <v>500</v>
      </c>
      <c r="W245" s="198">
        <f>T245+U245+V245</f>
        <v>1500</v>
      </c>
      <c r="X245" s="395">
        <v>1000</v>
      </c>
      <c r="Y245" s="396"/>
      <c r="Z245" s="396">
        <v>500</v>
      </c>
      <c r="AA245" s="198">
        <f>X245+Y245+Z245</f>
        <v>1500</v>
      </c>
      <c r="AB245" s="395">
        <v>0</v>
      </c>
      <c r="AC245" s="396">
        <v>0</v>
      </c>
      <c r="AD245" s="396">
        <v>0</v>
      </c>
      <c r="AE245" s="198">
        <f>AB245+AC245+AD245</f>
        <v>0</v>
      </c>
      <c r="AF245" s="395">
        <v>0</v>
      </c>
      <c r="AG245" s="396">
        <v>0</v>
      </c>
      <c r="AH245" s="396">
        <v>0</v>
      </c>
      <c r="AI245" s="198">
        <f>AF245+AG245+AH245</f>
        <v>0</v>
      </c>
      <c r="AJ245" s="395">
        <v>0</v>
      </c>
      <c r="AK245" s="396">
        <v>0</v>
      </c>
      <c r="AL245" s="396">
        <v>0</v>
      </c>
      <c r="AM245" s="198">
        <f>AJ245+AK245+AL245</f>
        <v>0</v>
      </c>
      <c r="AN245" s="395">
        <v>0</v>
      </c>
      <c r="AO245" s="396">
        <v>0</v>
      </c>
      <c r="AP245" s="396">
        <v>0</v>
      </c>
      <c r="AQ245" s="198">
        <f>AN245+AO245+AP245</f>
        <v>0</v>
      </c>
      <c r="AR245" s="201">
        <f>D245+H245+L245+P245+T245+X245+AB245+AF245+AJ245+AN245</f>
        <v>5000</v>
      </c>
      <c r="AS245" s="199"/>
      <c r="AT245" s="201">
        <f>F245+J245+N245+R245+V245+Z245+AD245+AH245+AL245+AP245</f>
        <v>3000</v>
      </c>
      <c r="AU245" s="203">
        <f>AR245+AS245+AT245</f>
        <v>8000</v>
      </c>
    </row>
    <row r="246" spans="2:47" ht="12" customHeight="1">
      <c r="B246" s="225" t="s">
        <v>17</v>
      </c>
      <c r="C246" s="252"/>
      <c r="D246" s="395">
        <v>0</v>
      </c>
      <c r="E246" s="396"/>
      <c r="F246" s="396">
        <v>500</v>
      </c>
      <c r="G246" s="198">
        <f>D246+E246+F246</f>
        <v>500</v>
      </c>
      <c r="H246" s="395">
        <v>1000</v>
      </c>
      <c r="I246" s="396"/>
      <c r="J246" s="396">
        <v>500</v>
      </c>
      <c r="K246" s="198">
        <f>H246+I246+J246</f>
        <v>1500</v>
      </c>
      <c r="L246" s="395">
        <v>1000</v>
      </c>
      <c r="M246" s="396"/>
      <c r="N246" s="396">
        <v>500</v>
      </c>
      <c r="O246" s="198">
        <f>L246+M246+N246</f>
        <v>1500</v>
      </c>
      <c r="P246" s="395">
        <v>1000</v>
      </c>
      <c r="Q246" s="396"/>
      <c r="R246" s="396">
        <v>500</v>
      </c>
      <c r="S246" s="198">
        <f>P246+Q246+R246</f>
        <v>1500</v>
      </c>
      <c r="T246" s="395">
        <v>1000</v>
      </c>
      <c r="U246" s="396"/>
      <c r="V246" s="396">
        <v>500</v>
      </c>
      <c r="W246" s="198">
        <f>T246+U246+V246</f>
        <v>1500</v>
      </c>
      <c r="X246" s="395">
        <v>1000</v>
      </c>
      <c r="Y246" s="396"/>
      <c r="Z246" s="396">
        <v>500</v>
      </c>
      <c r="AA246" s="198">
        <f>X246+Y246+Z246</f>
        <v>1500</v>
      </c>
      <c r="AB246" s="395">
        <v>0</v>
      </c>
      <c r="AC246" s="396">
        <v>0</v>
      </c>
      <c r="AD246" s="396">
        <v>0</v>
      </c>
      <c r="AE246" s="198">
        <f>AB246+AC246+AD246</f>
        <v>0</v>
      </c>
      <c r="AF246" s="395">
        <v>0</v>
      </c>
      <c r="AG246" s="396">
        <v>0</v>
      </c>
      <c r="AH246" s="396">
        <v>0</v>
      </c>
      <c r="AI246" s="198">
        <f>AF246+AG246+AH246</f>
        <v>0</v>
      </c>
      <c r="AJ246" s="395">
        <v>0</v>
      </c>
      <c r="AK246" s="396">
        <v>0</v>
      </c>
      <c r="AL246" s="396">
        <v>0</v>
      </c>
      <c r="AM246" s="198">
        <f>AJ246+AK246+AL246</f>
        <v>0</v>
      </c>
      <c r="AN246" s="395">
        <v>0</v>
      </c>
      <c r="AO246" s="396">
        <v>0</v>
      </c>
      <c r="AP246" s="396">
        <v>0</v>
      </c>
      <c r="AQ246" s="198">
        <f>AN246+AO246+AP246</f>
        <v>0</v>
      </c>
      <c r="AR246" s="201">
        <f>D246+H246+L246+P246+T246+X246+AB246+AF246+AJ246+AN246</f>
        <v>5000</v>
      </c>
      <c r="AS246" s="199"/>
      <c r="AT246" s="201">
        <f>F246+J246+N246+R246+V246+Z246+AD246+AH246+AL246+AP246</f>
        <v>3000</v>
      </c>
      <c r="AU246" s="203">
        <f>AR246+AS246+AT246</f>
        <v>8000</v>
      </c>
    </row>
    <row r="247" spans="2:47" ht="12" customHeight="1">
      <c r="B247" s="225" t="s">
        <v>4</v>
      </c>
      <c r="C247" s="252"/>
      <c r="D247" s="395">
        <v>0</v>
      </c>
      <c r="E247" s="396"/>
      <c r="F247" s="396">
        <v>500</v>
      </c>
      <c r="G247" s="198">
        <f>D247+E247+F247</f>
        <v>500</v>
      </c>
      <c r="H247" s="395">
        <v>1000</v>
      </c>
      <c r="I247" s="396"/>
      <c r="J247" s="396">
        <v>500</v>
      </c>
      <c r="K247" s="198">
        <f>H247+I247+J247</f>
        <v>1500</v>
      </c>
      <c r="L247" s="395">
        <v>1000</v>
      </c>
      <c r="M247" s="396"/>
      <c r="N247" s="396">
        <v>500</v>
      </c>
      <c r="O247" s="198">
        <f>L247+M247+N247</f>
        <v>1500</v>
      </c>
      <c r="P247" s="395">
        <v>1000</v>
      </c>
      <c r="Q247" s="396"/>
      <c r="R247" s="396">
        <v>500</v>
      </c>
      <c r="S247" s="198">
        <f>P247+Q247+R247</f>
        <v>1500</v>
      </c>
      <c r="T247" s="395">
        <v>1000</v>
      </c>
      <c r="U247" s="396"/>
      <c r="V247" s="396">
        <v>500</v>
      </c>
      <c r="W247" s="198">
        <f>T247+U247+V247</f>
        <v>1500</v>
      </c>
      <c r="X247" s="395">
        <v>1000</v>
      </c>
      <c r="Y247" s="396"/>
      <c r="Z247" s="396">
        <v>500</v>
      </c>
      <c r="AA247" s="198">
        <f>X247+Y247+Z247</f>
        <v>1500</v>
      </c>
      <c r="AB247" s="395">
        <v>0</v>
      </c>
      <c r="AC247" s="396">
        <v>0</v>
      </c>
      <c r="AD247" s="396">
        <v>0</v>
      </c>
      <c r="AE247" s="198">
        <f>AB247+AC247+AD247</f>
        <v>0</v>
      </c>
      <c r="AF247" s="395">
        <v>0</v>
      </c>
      <c r="AG247" s="396">
        <v>0</v>
      </c>
      <c r="AH247" s="396">
        <v>0</v>
      </c>
      <c r="AI247" s="198">
        <f>AF247+AG247+AH247</f>
        <v>0</v>
      </c>
      <c r="AJ247" s="395">
        <v>0</v>
      </c>
      <c r="AK247" s="396">
        <v>0</v>
      </c>
      <c r="AL247" s="396">
        <v>0</v>
      </c>
      <c r="AM247" s="198">
        <f>AJ247+AK247+AL247</f>
        <v>0</v>
      </c>
      <c r="AN247" s="395">
        <v>0</v>
      </c>
      <c r="AO247" s="396">
        <v>0</v>
      </c>
      <c r="AP247" s="396">
        <v>0</v>
      </c>
      <c r="AQ247" s="198">
        <f>AN247+AO247+AP247</f>
        <v>0</v>
      </c>
      <c r="AR247" s="201">
        <f>D247+H247+L247+P247+T247+X247+AB247+AF247+AJ247+AN247</f>
        <v>5000</v>
      </c>
      <c r="AS247" s="199"/>
      <c r="AT247" s="201">
        <f>F247+J247+N247+R247+V247+Z247+AD247+AH247+AL247+AP247</f>
        <v>3000</v>
      </c>
      <c r="AU247" s="203">
        <f>AR247+AS247+AT247</f>
        <v>8000</v>
      </c>
    </row>
    <row r="248" spans="2:47" ht="12" customHeight="1">
      <c r="B248" s="225" t="s">
        <v>6</v>
      </c>
      <c r="C248" s="252"/>
      <c r="D248" s="395">
        <v>0</v>
      </c>
      <c r="E248" s="396"/>
      <c r="F248" s="396">
        <v>500</v>
      </c>
      <c r="G248" s="198">
        <f>D248+E248+F248</f>
        <v>500</v>
      </c>
      <c r="H248" s="395">
        <v>1000</v>
      </c>
      <c r="I248" s="396"/>
      <c r="J248" s="396">
        <v>500</v>
      </c>
      <c r="K248" s="198">
        <f>H248+I248+J248</f>
        <v>1500</v>
      </c>
      <c r="L248" s="395">
        <v>1000</v>
      </c>
      <c r="M248" s="396"/>
      <c r="N248" s="396">
        <v>500</v>
      </c>
      <c r="O248" s="198">
        <f>L248+M248+N248</f>
        <v>1500</v>
      </c>
      <c r="P248" s="395">
        <v>1000</v>
      </c>
      <c r="Q248" s="396"/>
      <c r="R248" s="396">
        <v>500</v>
      </c>
      <c r="S248" s="198">
        <f>P248+Q248+R248</f>
        <v>1500</v>
      </c>
      <c r="T248" s="395">
        <v>1000</v>
      </c>
      <c r="U248" s="396"/>
      <c r="V248" s="396">
        <v>500</v>
      </c>
      <c r="W248" s="198">
        <f>T248+U248+V248</f>
        <v>1500</v>
      </c>
      <c r="X248" s="395">
        <v>1000</v>
      </c>
      <c r="Y248" s="396"/>
      <c r="Z248" s="396">
        <v>500</v>
      </c>
      <c r="AA248" s="198">
        <f>X248+Y248+Z248</f>
        <v>1500</v>
      </c>
      <c r="AB248" s="395">
        <v>0</v>
      </c>
      <c r="AC248" s="396">
        <v>0</v>
      </c>
      <c r="AD248" s="396">
        <v>0</v>
      </c>
      <c r="AE248" s="198">
        <f>AB248+AC248+AD248</f>
        <v>0</v>
      </c>
      <c r="AF248" s="395">
        <v>0</v>
      </c>
      <c r="AG248" s="396">
        <v>0</v>
      </c>
      <c r="AH248" s="396">
        <v>0</v>
      </c>
      <c r="AI248" s="198">
        <f>AF248+AG248+AH248</f>
        <v>0</v>
      </c>
      <c r="AJ248" s="395">
        <v>0</v>
      </c>
      <c r="AK248" s="396">
        <v>0</v>
      </c>
      <c r="AL248" s="396">
        <v>0</v>
      </c>
      <c r="AM248" s="198">
        <f>AJ248+AK248+AL248</f>
        <v>0</v>
      </c>
      <c r="AN248" s="395">
        <v>0</v>
      </c>
      <c r="AO248" s="396">
        <v>0</v>
      </c>
      <c r="AP248" s="396">
        <v>0</v>
      </c>
      <c r="AQ248" s="198">
        <f>AN248+AO248+AP248</f>
        <v>0</v>
      </c>
      <c r="AR248" s="201">
        <f>D248+H248+L248+P248+T248+X248+AB248+AF248+AJ248+AN248</f>
        <v>5000</v>
      </c>
      <c r="AS248" s="199"/>
      <c r="AT248" s="201">
        <f>F248+J248+N248+R248+V248+Z248+AD248+AH248+AL248+AP248</f>
        <v>3000</v>
      </c>
      <c r="AU248" s="203">
        <f>AR248+AS248+AT248</f>
        <v>8000</v>
      </c>
    </row>
    <row r="249" spans="2:47" ht="12" customHeight="1">
      <c r="B249" s="228" t="s">
        <v>104</v>
      </c>
      <c r="C249" s="252">
        <f>SUM(C244:C248)</f>
        <v>0</v>
      </c>
      <c r="D249" s="395">
        <f>SUM(D244:D248)</f>
        <v>0</v>
      </c>
      <c r="E249" s="396"/>
      <c r="F249" s="396">
        <f aca="true" t="shared" si="214" ref="F249:AA249">SUM(F244:F248)</f>
        <v>2500</v>
      </c>
      <c r="G249" s="198">
        <f t="shared" si="214"/>
        <v>2500</v>
      </c>
      <c r="H249" s="395">
        <f t="shared" si="214"/>
        <v>5000</v>
      </c>
      <c r="I249" s="396">
        <f t="shared" si="214"/>
        <v>0</v>
      </c>
      <c r="J249" s="396">
        <f t="shared" si="214"/>
        <v>2500</v>
      </c>
      <c r="K249" s="198">
        <f t="shared" si="214"/>
        <v>7500</v>
      </c>
      <c r="L249" s="395">
        <f t="shared" si="214"/>
        <v>5000</v>
      </c>
      <c r="M249" s="396">
        <f t="shared" si="214"/>
        <v>0</v>
      </c>
      <c r="N249" s="396">
        <f t="shared" si="214"/>
        <v>2500</v>
      </c>
      <c r="O249" s="198">
        <f t="shared" si="214"/>
        <v>7500</v>
      </c>
      <c r="P249" s="395">
        <f t="shared" si="214"/>
        <v>5000</v>
      </c>
      <c r="Q249" s="396">
        <f t="shared" si="214"/>
        <v>0</v>
      </c>
      <c r="R249" s="396">
        <f t="shared" si="214"/>
        <v>2500</v>
      </c>
      <c r="S249" s="198">
        <f t="shared" si="214"/>
        <v>7500</v>
      </c>
      <c r="T249" s="395">
        <f t="shared" si="214"/>
        <v>5000</v>
      </c>
      <c r="U249" s="396">
        <f t="shared" si="214"/>
        <v>0</v>
      </c>
      <c r="V249" s="396">
        <f t="shared" si="214"/>
        <v>2500</v>
      </c>
      <c r="W249" s="198">
        <f t="shared" si="214"/>
        <v>7500</v>
      </c>
      <c r="X249" s="395">
        <f t="shared" si="214"/>
        <v>5000</v>
      </c>
      <c r="Y249" s="396">
        <f t="shared" si="214"/>
        <v>0</v>
      </c>
      <c r="Z249" s="396">
        <f t="shared" si="214"/>
        <v>2500</v>
      </c>
      <c r="AA249" s="198">
        <f t="shared" si="214"/>
        <v>7500</v>
      </c>
      <c r="AB249" s="395">
        <f aca="true" t="shared" si="215" ref="AB249:AQ249">SUM(AB244:AB248)</f>
        <v>0</v>
      </c>
      <c r="AC249" s="396">
        <f t="shared" si="215"/>
        <v>0</v>
      </c>
      <c r="AD249" s="396">
        <f t="shared" si="215"/>
        <v>0</v>
      </c>
      <c r="AE249" s="198">
        <f t="shared" si="215"/>
        <v>0</v>
      </c>
      <c r="AF249" s="395">
        <f t="shared" si="215"/>
        <v>0</v>
      </c>
      <c r="AG249" s="396">
        <f t="shared" si="215"/>
        <v>0</v>
      </c>
      <c r="AH249" s="396">
        <f t="shared" si="215"/>
        <v>0</v>
      </c>
      <c r="AI249" s="198">
        <f t="shared" si="215"/>
        <v>0</v>
      </c>
      <c r="AJ249" s="395">
        <f t="shared" si="215"/>
        <v>0</v>
      </c>
      <c r="AK249" s="396">
        <f t="shared" si="215"/>
        <v>0</v>
      </c>
      <c r="AL249" s="396">
        <f t="shared" si="215"/>
        <v>0</v>
      </c>
      <c r="AM249" s="198">
        <f t="shared" si="215"/>
        <v>0</v>
      </c>
      <c r="AN249" s="395">
        <f t="shared" si="215"/>
        <v>0</v>
      </c>
      <c r="AO249" s="396">
        <f t="shared" si="215"/>
        <v>0</v>
      </c>
      <c r="AP249" s="396">
        <f t="shared" si="215"/>
        <v>0</v>
      </c>
      <c r="AQ249" s="198">
        <f t="shared" si="215"/>
        <v>0</v>
      </c>
      <c r="AR249" s="201">
        <f>SUM(AR244:AR248)</f>
        <v>25000</v>
      </c>
      <c r="AS249" s="201"/>
      <c r="AT249" s="202">
        <f>SUM(AT244:AT248)</f>
        <v>15000</v>
      </c>
      <c r="AU249" s="203">
        <f>SUM(AU244:AU248)</f>
        <v>40000</v>
      </c>
    </row>
    <row r="250" spans="2:47" ht="12" customHeight="1">
      <c r="B250" s="234" t="s">
        <v>217</v>
      </c>
      <c r="C250" s="253"/>
      <c r="D250" s="403">
        <f>D249-D243</f>
        <v>0</v>
      </c>
      <c r="E250" s="404"/>
      <c r="F250" s="404">
        <f aca="true" t="shared" si="216" ref="F250:AR250">F249-F243</f>
        <v>2500</v>
      </c>
      <c r="G250" s="405">
        <f t="shared" si="216"/>
        <v>2500</v>
      </c>
      <c r="H250" s="403">
        <f t="shared" si="216"/>
        <v>5000</v>
      </c>
      <c r="I250" s="404">
        <f t="shared" si="216"/>
        <v>0</v>
      </c>
      <c r="J250" s="404">
        <f t="shared" si="216"/>
        <v>2500</v>
      </c>
      <c r="K250" s="405">
        <f t="shared" si="216"/>
        <v>7500</v>
      </c>
      <c r="L250" s="403">
        <f t="shared" si="216"/>
        <v>5000</v>
      </c>
      <c r="M250" s="404">
        <f t="shared" si="216"/>
        <v>0</v>
      </c>
      <c r="N250" s="404">
        <f t="shared" si="216"/>
        <v>2500</v>
      </c>
      <c r="O250" s="405">
        <f t="shared" si="216"/>
        <v>7500</v>
      </c>
      <c r="P250" s="403">
        <f t="shared" si="216"/>
        <v>5000</v>
      </c>
      <c r="Q250" s="404">
        <f t="shared" si="216"/>
        <v>0</v>
      </c>
      <c r="R250" s="404">
        <f t="shared" si="216"/>
        <v>2500</v>
      </c>
      <c r="S250" s="405">
        <f t="shared" si="216"/>
        <v>7500</v>
      </c>
      <c r="T250" s="403">
        <f t="shared" si="216"/>
        <v>5000</v>
      </c>
      <c r="U250" s="404">
        <f t="shared" si="216"/>
        <v>0</v>
      </c>
      <c r="V250" s="404">
        <f t="shared" si="216"/>
        <v>2500</v>
      </c>
      <c r="W250" s="405">
        <f t="shared" si="216"/>
        <v>7500</v>
      </c>
      <c r="X250" s="403">
        <f t="shared" si="216"/>
        <v>5000</v>
      </c>
      <c r="Y250" s="404">
        <f t="shared" si="216"/>
        <v>0</v>
      </c>
      <c r="Z250" s="404">
        <f t="shared" si="216"/>
        <v>2500</v>
      </c>
      <c r="AA250" s="405">
        <f t="shared" si="216"/>
        <v>7500</v>
      </c>
      <c r="AB250" s="403">
        <f t="shared" si="216"/>
        <v>0</v>
      </c>
      <c r="AC250" s="404">
        <f t="shared" si="216"/>
        <v>0</v>
      </c>
      <c r="AD250" s="404">
        <f t="shared" si="216"/>
        <v>0</v>
      </c>
      <c r="AE250" s="405">
        <f t="shared" si="216"/>
        <v>0</v>
      </c>
      <c r="AF250" s="403">
        <f t="shared" si="216"/>
        <v>0</v>
      </c>
      <c r="AG250" s="404">
        <f t="shared" si="216"/>
        <v>0</v>
      </c>
      <c r="AH250" s="404">
        <f t="shared" si="216"/>
        <v>0</v>
      </c>
      <c r="AI250" s="405">
        <f t="shared" si="216"/>
        <v>0</v>
      </c>
      <c r="AJ250" s="403">
        <f t="shared" si="216"/>
        <v>0</v>
      </c>
      <c r="AK250" s="404">
        <f t="shared" si="216"/>
        <v>0</v>
      </c>
      <c r="AL250" s="404">
        <f t="shared" si="216"/>
        <v>0</v>
      </c>
      <c r="AM250" s="405">
        <f t="shared" si="216"/>
        <v>0</v>
      </c>
      <c r="AN250" s="403">
        <f t="shared" si="216"/>
        <v>0</v>
      </c>
      <c r="AO250" s="404">
        <f t="shared" si="216"/>
        <v>0</v>
      </c>
      <c r="AP250" s="404">
        <f t="shared" si="216"/>
        <v>0</v>
      </c>
      <c r="AQ250" s="405">
        <f t="shared" si="216"/>
        <v>0</v>
      </c>
      <c r="AR250" s="235">
        <f t="shared" si="216"/>
        <v>25000</v>
      </c>
      <c r="AS250" s="235"/>
      <c r="AT250" s="235">
        <f>AT249-AT243</f>
        <v>15000</v>
      </c>
      <c r="AU250" s="235">
        <f>AU249-AU243</f>
        <v>40000</v>
      </c>
    </row>
    <row r="251" spans="2:47" ht="12" customHeight="1">
      <c r="B251" s="225" t="str">
        <f>'Operating Cost Element'!A87</f>
        <v>New Alternative 25</v>
      </c>
      <c r="C251" s="252"/>
      <c r="D251" s="395"/>
      <c r="E251" s="396"/>
      <c r="F251" s="396"/>
      <c r="G251" s="204"/>
      <c r="H251" s="395"/>
      <c r="I251" s="396"/>
      <c r="J251" s="396"/>
      <c r="K251" s="204"/>
      <c r="L251" s="395"/>
      <c r="M251" s="396"/>
      <c r="N251" s="396"/>
      <c r="O251" s="204"/>
      <c r="P251" s="395"/>
      <c r="Q251" s="396"/>
      <c r="R251" s="396"/>
      <c r="S251" s="204"/>
      <c r="T251" s="395"/>
      <c r="U251" s="396"/>
      <c r="V251" s="396"/>
      <c r="W251" s="204"/>
      <c r="X251" s="395"/>
      <c r="Y251" s="396"/>
      <c r="Z251" s="396"/>
      <c r="AA251" s="204"/>
      <c r="AB251" s="395"/>
      <c r="AC251" s="396"/>
      <c r="AD251" s="396"/>
      <c r="AE251" s="204"/>
      <c r="AF251" s="395"/>
      <c r="AG251" s="396"/>
      <c r="AH251" s="396"/>
      <c r="AI251" s="204"/>
      <c r="AJ251" s="395"/>
      <c r="AK251" s="396"/>
      <c r="AL251" s="396"/>
      <c r="AM251" s="204"/>
      <c r="AN251" s="395"/>
      <c r="AO251" s="396"/>
      <c r="AP251" s="396"/>
      <c r="AQ251" s="204"/>
      <c r="AR251" s="201"/>
      <c r="AS251" s="201"/>
      <c r="AT251" s="202"/>
      <c r="AU251" s="205"/>
    </row>
    <row r="252" spans="2:47" ht="12" customHeight="1">
      <c r="B252" s="225" t="s">
        <v>3</v>
      </c>
      <c r="C252" s="252"/>
      <c r="D252" s="395">
        <v>0</v>
      </c>
      <c r="E252" s="396"/>
      <c r="F252" s="396">
        <v>500</v>
      </c>
      <c r="G252" s="198">
        <f>D252+E252+F252</f>
        <v>500</v>
      </c>
      <c r="H252" s="395">
        <v>1000</v>
      </c>
      <c r="I252" s="396"/>
      <c r="J252" s="396">
        <v>500</v>
      </c>
      <c r="K252" s="198">
        <f>H252+I252+J252</f>
        <v>1500</v>
      </c>
      <c r="L252" s="395">
        <v>1000</v>
      </c>
      <c r="M252" s="396"/>
      <c r="N252" s="396">
        <v>500</v>
      </c>
      <c r="O252" s="198">
        <f>L252+M252+N252</f>
        <v>1500</v>
      </c>
      <c r="P252" s="395">
        <v>1000</v>
      </c>
      <c r="Q252" s="396"/>
      <c r="R252" s="396">
        <v>500</v>
      </c>
      <c r="S252" s="198">
        <f>P252+Q252+R252</f>
        <v>1500</v>
      </c>
      <c r="T252" s="395">
        <v>1000</v>
      </c>
      <c r="U252" s="396"/>
      <c r="V252" s="396">
        <v>500</v>
      </c>
      <c r="W252" s="198">
        <f>T252+U252+V252</f>
        <v>1500</v>
      </c>
      <c r="X252" s="395">
        <v>1000</v>
      </c>
      <c r="Y252" s="396"/>
      <c r="Z252" s="396">
        <v>500</v>
      </c>
      <c r="AA252" s="198">
        <f>X252+Y252+Z252</f>
        <v>1500</v>
      </c>
      <c r="AB252" s="395">
        <v>0</v>
      </c>
      <c r="AC252" s="396">
        <v>0</v>
      </c>
      <c r="AD252" s="396">
        <v>0</v>
      </c>
      <c r="AE252" s="198">
        <f>AB252+AC252+AD252</f>
        <v>0</v>
      </c>
      <c r="AF252" s="395">
        <v>0</v>
      </c>
      <c r="AG252" s="396">
        <v>0</v>
      </c>
      <c r="AH252" s="396">
        <v>0</v>
      </c>
      <c r="AI252" s="198">
        <f>AF252+AG252+AH252</f>
        <v>0</v>
      </c>
      <c r="AJ252" s="395">
        <v>0</v>
      </c>
      <c r="AK252" s="396">
        <v>0</v>
      </c>
      <c r="AL252" s="396">
        <v>0</v>
      </c>
      <c r="AM252" s="198">
        <f>AJ252+AK252+AL252</f>
        <v>0</v>
      </c>
      <c r="AN252" s="395">
        <v>0</v>
      </c>
      <c r="AO252" s="396">
        <v>0</v>
      </c>
      <c r="AP252" s="396">
        <v>0</v>
      </c>
      <c r="AQ252" s="198">
        <f>AN252+AO252+AP252</f>
        <v>0</v>
      </c>
      <c r="AR252" s="201">
        <f>D252+H252+L252+P252+T252+X252+AB252+AF252+AJ252+AN252</f>
        <v>5000</v>
      </c>
      <c r="AS252" s="199"/>
      <c r="AT252" s="201">
        <f>F252+J252+N252+R252+V252+Z252+AD252+AH252+AL252+AP252</f>
        <v>3000</v>
      </c>
      <c r="AU252" s="203">
        <f>AR252+AS252+AT252</f>
        <v>8000</v>
      </c>
    </row>
    <row r="253" spans="2:47" ht="12" customHeight="1">
      <c r="B253" s="225" t="s">
        <v>5</v>
      </c>
      <c r="C253" s="252"/>
      <c r="D253" s="395">
        <v>0</v>
      </c>
      <c r="E253" s="396"/>
      <c r="F253" s="396">
        <v>500</v>
      </c>
      <c r="G253" s="198">
        <f>D253+E253+F253</f>
        <v>500</v>
      </c>
      <c r="H253" s="395">
        <v>1000</v>
      </c>
      <c r="I253" s="396"/>
      <c r="J253" s="396">
        <v>500</v>
      </c>
      <c r="K253" s="198">
        <f>H253+I253+J253</f>
        <v>1500</v>
      </c>
      <c r="L253" s="395">
        <v>1000</v>
      </c>
      <c r="M253" s="396"/>
      <c r="N253" s="396">
        <v>500</v>
      </c>
      <c r="O253" s="198">
        <f>L253+M253+N253</f>
        <v>1500</v>
      </c>
      <c r="P253" s="395">
        <v>1000</v>
      </c>
      <c r="Q253" s="396"/>
      <c r="R253" s="396">
        <v>500</v>
      </c>
      <c r="S253" s="198">
        <f>P253+Q253+R253</f>
        <v>1500</v>
      </c>
      <c r="T253" s="395">
        <v>1000</v>
      </c>
      <c r="U253" s="396"/>
      <c r="V253" s="396">
        <v>500</v>
      </c>
      <c r="W253" s="198">
        <f>T253+U253+V253</f>
        <v>1500</v>
      </c>
      <c r="X253" s="395">
        <v>1000</v>
      </c>
      <c r="Y253" s="396"/>
      <c r="Z253" s="396">
        <v>500</v>
      </c>
      <c r="AA253" s="198">
        <f>X253+Y253+Z253</f>
        <v>1500</v>
      </c>
      <c r="AB253" s="395">
        <v>0</v>
      </c>
      <c r="AC253" s="396">
        <v>0</v>
      </c>
      <c r="AD253" s="396">
        <v>0</v>
      </c>
      <c r="AE253" s="198">
        <f>AB253+AC253+AD253</f>
        <v>0</v>
      </c>
      <c r="AF253" s="395">
        <v>0</v>
      </c>
      <c r="AG253" s="396">
        <v>0</v>
      </c>
      <c r="AH253" s="396">
        <v>0</v>
      </c>
      <c r="AI253" s="198">
        <f>AF253+AG253+AH253</f>
        <v>0</v>
      </c>
      <c r="AJ253" s="395">
        <v>0</v>
      </c>
      <c r="AK253" s="396">
        <v>0</v>
      </c>
      <c r="AL253" s="396">
        <v>0</v>
      </c>
      <c r="AM253" s="198">
        <f>AJ253+AK253+AL253</f>
        <v>0</v>
      </c>
      <c r="AN253" s="395">
        <v>0</v>
      </c>
      <c r="AO253" s="396">
        <v>0</v>
      </c>
      <c r="AP253" s="396">
        <v>0</v>
      </c>
      <c r="AQ253" s="198">
        <f>AN253+AO253+AP253</f>
        <v>0</v>
      </c>
      <c r="AR253" s="201">
        <f>D253+H253+L253+P253+T253+X253+AB253+AF253+AJ253+AN253</f>
        <v>5000</v>
      </c>
      <c r="AS253" s="199"/>
      <c r="AT253" s="201">
        <f>F253+J253+N253+R253+V253+Z253+AD253+AH253+AL253+AP253</f>
        <v>3000</v>
      </c>
      <c r="AU253" s="203">
        <f>AR253+AS253+AT253</f>
        <v>8000</v>
      </c>
    </row>
    <row r="254" spans="2:47" ht="12" customHeight="1">
      <c r="B254" s="225" t="s">
        <v>17</v>
      </c>
      <c r="C254" s="252"/>
      <c r="D254" s="395">
        <v>0</v>
      </c>
      <c r="E254" s="396"/>
      <c r="F254" s="396">
        <v>500</v>
      </c>
      <c r="G254" s="198">
        <f>D254+E254+F254</f>
        <v>500</v>
      </c>
      <c r="H254" s="395">
        <v>1000</v>
      </c>
      <c r="I254" s="396"/>
      <c r="J254" s="396">
        <v>500</v>
      </c>
      <c r="K254" s="198">
        <f>H254+I254+J254</f>
        <v>1500</v>
      </c>
      <c r="L254" s="395">
        <v>1000</v>
      </c>
      <c r="M254" s="396"/>
      <c r="N254" s="396">
        <v>500</v>
      </c>
      <c r="O254" s="198">
        <f>L254+M254+N254</f>
        <v>1500</v>
      </c>
      <c r="P254" s="395">
        <v>1000</v>
      </c>
      <c r="Q254" s="396"/>
      <c r="R254" s="396">
        <v>500</v>
      </c>
      <c r="S254" s="198">
        <f>P254+Q254+R254</f>
        <v>1500</v>
      </c>
      <c r="T254" s="395">
        <v>1000</v>
      </c>
      <c r="U254" s="396"/>
      <c r="V254" s="396">
        <v>500</v>
      </c>
      <c r="W254" s="198">
        <f>T254+U254+V254</f>
        <v>1500</v>
      </c>
      <c r="X254" s="395">
        <v>1000</v>
      </c>
      <c r="Y254" s="396"/>
      <c r="Z254" s="396">
        <v>500</v>
      </c>
      <c r="AA254" s="198">
        <f>X254+Y254+Z254</f>
        <v>1500</v>
      </c>
      <c r="AB254" s="395">
        <v>0</v>
      </c>
      <c r="AC254" s="396">
        <v>0</v>
      </c>
      <c r="AD254" s="396">
        <v>0</v>
      </c>
      <c r="AE254" s="198">
        <f>AB254+AC254+AD254</f>
        <v>0</v>
      </c>
      <c r="AF254" s="395">
        <v>0</v>
      </c>
      <c r="AG254" s="396">
        <v>0</v>
      </c>
      <c r="AH254" s="396">
        <v>0</v>
      </c>
      <c r="AI254" s="198">
        <f>AF254+AG254+AH254</f>
        <v>0</v>
      </c>
      <c r="AJ254" s="395">
        <v>0</v>
      </c>
      <c r="AK254" s="396">
        <v>0</v>
      </c>
      <c r="AL254" s="396">
        <v>0</v>
      </c>
      <c r="AM254" s="198">
        <f>AJ254+AK254+AL254</f>
        <v>0</v>
      </c>
      <c r="AN254" s="395">
        <v>0</v>
      </c>
      <c r="AO254" s="396">
        <v>0</v>
      </c>
      <c r="AP254" s="396">
        <v>0</v>
      </c>
      <c r="AQ254" s="198">
        <f>AN254+AO254+AP254</f>
        <v>0</v>
      </c>
      <c r="AR254" s="201">
        <f>D254+H254+L254+P254+T254+X254+AB254+AF254+AJ254+AN254</f>
        <v>5000</v>
      </c>
      <c r="AS254" s="199"/>
      <c r="AT254" s="201">
        <f>F254+J254+N254+R254+V254+Z254+AD254+AH254+AL254+AP254</f>
        <v>3000</v>
      </c>
      <c r="AU254" s="203">
        <f>AR254+AS254+AT254</f>
        <v>8000</v>
      </c>
    </row>
    <row r="255" spans="2:47" ht="12" customHeight="1">
      <c r="B255" s="225" t="s">
        <v>4</v>
      </c>
      <c r="C255" s="252"/>
      <c r="D255" s="395">
        <v>0</v>
      </c>
      <c r="E255" s="396"/>
      <c r="F255" s="396">
        <v>500</v>
      </c>
      <c r="G255" s="198">
        <f>D255+E255+F255</f>
        <v>500</v>
      </c>
      <c r="H255" s="395">
        <v>1000</v>
      </c>
      <c r="I255" s="396"/>
      <c r="J255" s="396">
        <v>500</v>
      </c>
      <c r="K255" s="198">
        <f>H255+I255+J255</f>
        <v>1500</v>
      </c>
      <c r="L255" s="395">
        <v>1000</v>
      </c>
      <c r="M255" s="396"/>
      <c r="N255" s="396">
        <v>500</v>
      </c>
      <c r="O255" s="198">
        <f>L255+M255+N255</f>
        <v>1500</v>
      </c>
      <c r="P255" s="395">
        <v>1000</v>
      </c>
      <c r="Q255" s="396"/>
      <c r="R255" s="396">
        <v>500</v>
      </c>
      <c r="S255" s="198">
        <f>P255+Q255+R255</f>
        <v>1500</v>
      </c>
      <c r="T255" s="395">
        <v>1000</v>
      </c>
      <c r="U255" s="396"/>
      <c r="V255" s="396">
        <v>500</v>
      </c>
      <c r="W255" s="198">
        <f>T255+U255+V255</f>
        <v>1500</v>
      </c>
      <c r="X255" s="395">
        <v>1000</v>
      </c>
      <c r="Y255" s="396"/>
      <c r="Z255" s="396">
        <v>500</v>
      </c>
      <c r="AA255" s="198">
        <f>X255+Y255+Z255</f>
        <v>1500</v>
      </c>
      <c r="AB255" s="395">
        <v>0</v>
      </c>
      <c r="AC255" s="396">
        <v>0</v>
      </c>
      <c r="AD255" s="396">
        <v>0</v>
      </c>
      <c r="AE255" s="198">
        <f>AB255+AC255+AD255</f>
        <v>0</v>
      </c>
      <c r="AF255" s="395">
        <v>0</v>
      </c>
      <c r="AG255" s="396">
        <v>0</v>
      </c>
      <c r="AH255" s="396">
        <v>0</v>
      </c>
      <c r="AI255" s="198">
        <f>AF255+AG255+AH255</f>
        <v>0</v>
      </c>
      <c r="AJ255" s="395">
        <v>0</v>
      </c>
      <c r="AK255" s="396">
        <v>0</v>
      </c>
      <c r="AL255" s="396">
        <v>0</v>
      </c>
      <c r="AM255" s="198">
        <f>AJ255+AK255+AL255</f>
        <v>0</v>
      </c>
      <c r="AN255" s="395">
        <v>0</v>
      </c>
      <c r="AO255" s="396">
        <v>0</v>
      </c>
      <c r="AP255" s="396">
        <v>0</v>
      </c>
      <c r="AQ255" s="198">
        <f>AN255+AO255+AP255</f>
        <v>0</v>
      </c>
      <c r="AR255" s="201">
        <f>D255+H255+L255+P255+T255+X255+AB255+AF255+AJ255+AN255</f>
        <v>5000</v>
      </c>
      <c r="AS255" s="199"/>
      <c r="AT255" s="201">
        <f>F255+J255+N255+R255+V255+Z255+AD255+AH255+AL255+AP255</f>
        <v>3000</v>
      </c>
      <c r="AU255" s="203">
        <f>AR255+AS255+AT255</f>
        <v>8000</v>
      </c>
    </row>
    <row r="256" spans="2:47" ht="12" customHeight="1">
      <c r="B256" s="225" t="s">
        <v>6</v>
      </c>
      <c r="C256" s="252"/>
      <c r="D256" s="395">
        <v>0</v>
      </c>
      <c r="E256" s="396"/>
      <c r="F256" s="396">
        <v>500</v>
      </c>
      <c r="G256" s="198">
        <f>D256+E256+F256</f>
        <v>500</v>
      </c>
      <c r="H256" s="395">
        <v>1000</v>
      </c>
      <c r="I256" s="396"/>
      <c r="J256" s="396">
        <v>500</v>
      </c>
      <c r="K256" s="198">
        <f>H256+I256+J256</f>
        <v>1500</v>
      </c>
      <c r="L256" s="395">
        <v>1000</v>
      </c>
      <c r="M256" s="396"/>
      <c r="N256" s="396">
        <v>500</v>
      </c>
      <c r="O256" s="198">
        <f>L256+M256+N256</f>
        <v>1500</v>
      </c>
      <c r="P256" s="395">
        <v>1000</v>
      </c>
      <c r="Q256" s="396"/>
      <c r="R256" s="396">
        <v>500</v>
      </c>
      <c r="S256" s="198">
        <f>P256+Q256+R256</f>
        <v>1500</v>
      </c>
      <c r="T256" s="395">
        <v>1000</v>
      </c>
      <c r="U256" s="396"/>
      <c r="V256" s="396">
        <v>500</v>
      </c>
      <c r="W256" s="198">
        <f>T256+U256+V256</f>
        <v>1500</v>
      </c>
      <c r="X256" s="395">
        <v>1000</v>
      </c>
      <c r="Y256" s="396"/>
      <c r="Z256" s="396">
        <v>500</v>
      </c>
      <c r="AA256" s="198">
        <f>X256+Y256+Z256</f>
        <v>1500</v>
      </c>
      <c r="AB256" s="395">
        <v>0</v>
      </c>
      <c r="AC256" s="396">
        <v>0</v>
      </c>
      <c r="AD256" s="396">
        <v>0</v>
      </c>
      <c r="AE256" s="198">
        <f>AB256+AC256+AD256</f>
        <v>0</v>
      </c>
      <c r="AF256" s="395">
        <v>0</v>
      </c>
      <c r="AG256" s="396">
        <v>0</v>
      </c>
      <c r="AH256" s="396">
        <v>0</v>
      </c>
      <c r="AI256" s="198">
        <f>AF256+AG256+AH256</f>
        <v>0</v>
      </c>
      <c r="AJ256" s="395">
        <v>0</v>
      </c>
      <c r="AK256" s="396">
        <v>0</v>
      </c>
      <c r="AL256" s="396">
        <v>0</v>
      </c>
      <c r="AM256" s="198">
        <f>AJ256+AK256+AL256</f>
        <v>0</v>
      </c>
      <c r="AN256" s="395">
        <v>0</v>
      </c>
      <c r="AO256" s="396">
        <v>0</v>
      </c>
      <c r="AP256" s="396">
        <v>0</v>
      </c>
      <c r="AQ256" s="198">
        <f>AN256+AO256+AP256</f>
        <v>0</v>
      </c>
      <c r="AR256" s="201">
        <f>D256+H256+L256+P256+T256+X256+AB256+AF256+AJ256+AN256</f>
        <v>5000</v>
      </c>
      <c r="AS256" s="199"/>
      <c r="AT256" s="201">
        <f>F256+J256+N256+R256+V256+Z256+AD256+AH256+AL256+AP256</f>
        <v>3000</v>
      </c>
      <c r="AU256" s="203">
        <f>AR256+AS256+AT256</f>
        <v>8000</v>
      </c>
    </row>
    <row r="257" spans="2:47" ht="12" customHeight="1">
      <c r="B257" s="228" t="s">
        <v>104</v>
      </c>
      <c r="C257" s="252">
        <f>SUM(C252:C256)</f>
        <v>0</v>
      </c>
      <c r="D257" s="395">
        <f>SUM(D252:D256)</f>
        <v>0</v>
      </c>
      <c r="E257" s="396"/>
      <c r="F257" s="396">
        <f aca="true" t="shared" si="217" ref="F257:AA257">SUM(F252:F256)</f>
        <v>2500</v>
      </c>
      <c r="G257" s="198">
        <f t="shared" si="217"/>
        <v>2500</v>
      </c>
      <c r="H257" s="395">
        <f t="shared" si="217"/>
        <v>5000</v>
      </c>
      <c r="I257" s="396">
        <f t="shared" si="217"/>
        <v>0</v>
      </c>
      <c r="J257" s="396">
        <f t="shared" si="217"/>
        <v>2500</v>
      </c>
      <c r="K257" s="198">
        <f t="shared" si="217"/>
        <v>7500</v>
      </c>
      <c r="L257" s="395">
        <f t="shared" si="217"/>
        <v>5000</v>
      </c>
      <c r="M257" s="396">
        <f t="shared" si="217"/>
        <v>0</v>
      </c>
      <c r="N257" s="396">
        <f t="shared" si="217"/>
        <v>2500</v>
      </c>
      <c r="O257" s="198">
        <f t="shared" si="217"/>
        <v>7500</v>
      </c>
      <c r="P257" s="395">
        <f t="shared" si="217"/>
        <v>5000</v>
      </c>
      <c r="Q257" s="396">
        <f t="shared" si="217"/>
        <v>0</v>
      </c>
      <c r="R257" s="396">
        <f t="shared" si="217"/>
        <v>2500</v>
      </c>
      <c r="S257" s="198">
        <f t="shared" si="217"/>
        <v>7500</v>
      </c>
      <c r="T257" s="395">
        <f t="shared" si="217"/>
        <v>5000</v>
      </c>
      <c r="U257" s="396">
        <f t="shared" si="217"/>
        <v>0</v>
      </c>
      <c r="V257" s="396">
        <f t="shared" si="217"/>
        <v>2500</v>
      </c>
      <c r="W257" s="198">
        <f t="shared" si="217"/>
        <v>7500</v>
      </c>
      <c r="X257" s="395">
        <f t="shared" si="217"/>
        <v>5000</v>
      </c>
      <c r="Y257" s="396">
        <f t="shared" si="217"/>
        <v>0</v>
      </c>
      <c r="Z257" s="396">
        <f t="shared" si="217"/>
        <v>2500</v>
      </c>
      <c r="AA257" s="198">
        <f t="shared" si="217"/>
        <v>7500</v>
      </c>
      <c r="AB257" s="395">
        <f aca="true" t="shared" si="218" ref="AB257:AQ257">SUM(AB252:AB256)</f>
        <v>0</v>
      </c>
      <c r="AC257" s="396">
        <f t="shared" si="218"/>
        <v>0</v>
      </c>
      <c r="AD257" s="396">
        <f t="shared" si="218"/>
        <v>0</v>
      </c>
      <c r="AE257" s="198">
        <f t="shared" si="218"/>
        <v>0</v>
      </c>
      <c r="AF257" s="395">
        <f t="shared" si="218"/>
        <v>0</v>
      </c>
      <c r="AG257" s="396">
        <f t="shared" si="218"/>
        <v>0</v>
      </c>
      <c r="AH257" s="396">
        <f t="shared" si="218"/>
        <v>0</v>
      </c>
      <c r="AI257" s="198">
        <f t="shared" si="218"/>
        <v>0</v>
      </c>
      <c r="AJ257" s="395">
        <f t="shared" si="218"/>
        <v>0</v>
      </c>
      <c r="AK257" s="396">
        <f t="shared" si="218"/>
        <v>0</v>
      </c>
      <c r="AL257" s="396">
        <f t="shared" si="218"/>
        <v>0</v>
      </c>
      <c r="AM257" s="198">
        <f t="shared" si="218"/>
        <v>0</v>
      </c>
      <c r="AN257" s="395">
        <f t="shared" si="218"/>
        <v>0</v>
      </c>
      <c r="AO257" s="396">
        <f t="shared" si="218"/>
        <v>0</v>
      </c>
      <c r="AP257" s="396">
        <f t="shared" si="218"/>
        <v>0</v>
      </c>
      <c r="AQ257" s="198">
        <f t="shared" si="218"/>
        <v>0</v>
      </c>
      <c r="AR257" s="201">
        <f>SUM(AR252:AR256)</f>
        <v>25000</v>
      </c>
      <c r="AS257" s="201"/>
      <c r="AT257" s="202">
        <f>SUM(AT252:AT256)</f>
        <v>15000</v>
      </c>
      <c r="AU257" s="203">
        <f>SUM(AU252:AU256)</f>
        <v>40000</v>
      </c>
    </row>
    <row r="258" spans="2:47" ht="12" customHeight="1">
      <c r="B258" s="234" t="s">
        <v>217</v>
      </c>
      <c r="C258" s="253"/>
      <c r="D258" s="403">
        <f>D257-D251</f>
        <v>0</v>
      </c>
      <c r="E258" s="404"/>
      <c r="F258" s="404">
        <f aca="true" t="shared" si="219" ref="F258:AR258">F257-F251</f>
        <v>2500</v>
      </c>
      <c r="G258" s="405">
        <f t="shared" si="219"/>
        <v>2500</v>
      </c>
      <c r="H258" s="403">
        <f t="shared" si="219"/>
        <v>5000</v>
      </c>
      <c r="I258" s="404">
        <f t="shared" si="219"/>
        <v>0</v>
      </c>
      <c r="J258" s="404">
        <f t="shared" si="219"/>
        <v>2500</v>
      </c>
      <c r="K258" s="405">
        <f t="shared" si="219"/>
        <v>7500</v>
      </c>
      <c r="L258" s="403">
        <f t="shared" si="219"/>
        <v>5000</v>
      </c>
      <c r="M258" s="404">
        <f t="shared" si="219"/>
        <v>0</v>
      </c>
      <c r="N258" s="404">
        <f t="shared" si="219"/>
        <v>2500</v>
      </c>
      <c r="O258" s="405">
        <f t="shared" si="219"/>
        <v>7500</v>
      </c>
      <c r="P258" s="403">
        <f t="shared" si="219"/>
        <v>5000</v>
      </c>
      <c r="Q258" s="404">
        <f t="shared" si="219"/>
        <v>0</v>
      </c>
      <c r="R258" s="404">
        <f t="shared" si="219"/>
        <v>2500</v>
      </c>
      <c r="S258" s="405">
        <f t="shared" si="219"/>
        <v>7500</v>
      </c>
      <c r="T258" s="403">
        <f t="shared" si="219"/>
        <v>5000</v>
      </c>
      <c r="U258" s="404">
        <f t="shared" si="219"/>
        <v>0</v>
      </c>
      <c r="V258" s="404">
        <f t="shared" si="219"/>
        <v>2500</v>
      </c>
      <c r="W258" s="405">
        <f t="shared" si="219"/>
        <v>7500</v>
      </c>
      <c r="X258" s="403">
        <f t="shared" si="219"/>
        <v>5000</v>
      </c>
      <c r="Y258" s="404">
        <f t="shared" si="219"/>
        <v>0</v>
      </c>
      <c r="Z258" s="404">
        <f t="shared" si="219"/>
        <v>2500</v>
      </c>
      <c r="AA258" s="405">
        <f t="shared" si="219"/>
        <v>7500</v>
      </c>
      <c r="AB258" s="403">
        <f t="shared" si="219"/>
        <v>0</v>
      </c>
      <c r="AC258" s="404">
        <f t="shared" si="219"/>
        <v>0</v>
      </c>
      <c r="AD258" s="404">
        <f t="shared" si="219"/>
        <v>0</v>
      </c>
      <c r="AE258" s="405">
        <f t="shared" si="219"/>
        <v>0</v>
      </c>
      <c r="AF258" s="403">
        <f t="shared" si="219"/>
        <v>0</v>
      </c>
      <c r="AG258" s="404">
        <f t="shared" si="219"/>
        <v>0</v>
      </c>
      <c r="AH258" s="404">
        <f t="shared" si="219"/>
        <v>0</v>
      </c>
      <c r="AI258" s="405">
        <f t="shared" si="219"/>
        <v>0</v>
      </c>
      <c r="AJ258" s="403">
        <f t="shared" si="219"/>
        <v>0</v>
      </c>
      <c r="AK258" s="404">
        <f t="shared" si="219"/>
        <v>0</v>
      </c>
      <c r="AL258" s="404">
        <f t="shared" si="219"/>
        <v>0</v>
      </c>
      <c r="AM258" s="405">
        <f t="shared" si="219"/>
        <v>0</v>
      </c>
      <c r="AN258" s="403">
        <f t="shared" si="219"/>
        <v>0</v>
      </c>
      <c r="AO258" s="404">
        <f t="shared" si="219"/>
        <v>0</v>
      </c>
      <c r="AP258" s="404">
        <f t="shared" si="219"/>
        <v>0</v>
      </c>
      <c r="AQ258" s="405">
        <f t="shared" si="219"/>
        <v>0</v>
      </c>
      <c r="AR258" s="235">
        <f t="shared" si="219"/>
        <v>25000</v>
      </c>
      <c r="AS258" s="235"/>
      <c r="AT258" s="235">
        <f>AT257-AT251</f>
        <v>15000</v>
      </c>
      <c r="AU258" s="235">
        <f>AU257-AU251</f>
        <v>40000</v>
      </c>
    </row>
    <row r="259" spans="2:47" ht="12" customHeight="1">
      <c r="B259" s="225" t="str">
        <f>'Operating Cost Element'!A88</f>
        <v>New Alternative 26</v>
      </c>
      <c r="C259" s="252"/>
      <c r="D259" s="406"/>
      <c r="E259" s="402"/>
      <c r="F259" s="402"/>
      <c r="G259" s="195"/>
      <c r="H259" s="406"/>
      <c r="I259" s="402"/>
      <c r="J259" s="402"/>
      <c r="K259" s="195"/>
      <c r="L259" s="406"/>
      <c r="M259" s="402"/>
      <c r="N259" s="402"/>
      <c r="O259" s="195"/>
      <c r="P259" s="406"/>
      <c r="Q259" s="402"/>
      <c r="R259" s="402"/>
      <c r="S259" s="195"/>
      <c r="T259" s="406"/>
      <c r="U259" s="402"/>
      <c r="V259" s="402"/>
      <c r="W259" s="195"/>
      <c r="X259" s="406"/>
      <c r="Y259" s="402"/>
      <c r="Z259" s="402"/>
      <c r="AA259" s="195"/>
      <c r="AB259" s="406"/>
      <c r="AC259" s="402"/>
      <c r="AD259" s="402"/>
      <c r="AE259" s="195"/>
      <c r="AF259" s="406"/>
      <c r="AG259" s="402"/>
      <c r="AH259" s="402"/>
      <c r="AI259" s="195"/>
      <c r="AJ259" s="406"/>
      <c r="AK259" s="402"/>
      <c r="AL259" s="402"/>
      <c r="AM259" s="195"/>
      <c r="AN259" s="406"/>
      <c r="AO259" s="402"/>
      <c r="AP259" s="402"/>
      <c r="AQ259" s="195"/>
      <c r="AR259" s="201"/>
      <c r="AS259" s="201"/>
      <c r="AT259" s="202"/>
      <c r="AU259" s="206"/>
    </row>
    <row r="260" spans="2:47" ht="12" customHeight="1">
      <c r="B260" s="225" t="s">
        <v>3</v>
      </c>
      <c r="C260" s="252"/>
      <c r="D260" s="395">
        <v>0</v>
      </c>
      <c r="E260" s="396"/>
      <c r="F260" s="396">
        <v>500</v>
      </c>
      <c r="G260" s="198">
        <f>D260+E260+F260</f>
        <v>500</v>
      </c>
      <c r="H260" s="395">
        <v>1000</v>
      </c>
      <c r="I260" s="396"/>
      <c r="J260" s="396">
        <v>500</v>
      </c>
      <c r="K260" s="198">
        <f>H260+I260+J260</f>
        <v>1500</v>
      </c>
      <c r="L260" s="395">
        <v>1000</v>
      </c>
      <c r="M260" s="396"/>
      <c r="N260" s="396">
        <v>500</v>
      </c>
      <c r="O260" s="198">
        <f>L260+M260+N260</f>
        <v>1500</v>
      </c>
      <c r="P260" s="395">
        <v>1000</v>
      </c>
      <c r="Q260" s="396"/>
      <c r="R260" s="396">
        <v>500</v>
      </c>
      <c r="S260" s="198">
        <f>P260+Q260+R260</f>
        <v>1500</v>
      </c>
      <c r="T260" s="395">
        <v>1000</v>
      </c>
      <c r="U260" s="396"/>
      <c r="V260" s="396">
        <v>500</v>
      </c>
      <c r="W260" s="198">
        <f>T260+U260+V260</f>
        <v>1500</v>
      </c>
      <c r="X260" s="395">
        <v>1000</v>
      </c>
      <c r="Y260" s="396"/>
      <c r="Z260" s="396">
        <v>500</v>
      </c>
      <c r="AA260" s="198">
        <f>X260+Y260+Z260</f>
        <v>1500</v>
      </c>
      <c r="AB260" s="395">
        <v>0</v>
      </c>
      <c r="AC260" s="396">
        <v>0</v>
      </c>
      <c r="AD260" s="396">
        <v>0</v>
      </c>
      <c r="AE260" s="198">
        <f>AB260+AC260+AD260</f>
        <v>0</v>
      </c>
      <c r="AF260" s="395">
        <v>0</v>
      </c>
      <c r="AG260" s="396">
        <v>0</v>
      </c>
      <c r="AH260" s="396">
        <v>0</v>
      </c>
      <c r="AI260" s="198">
        <f>AF260+AG260+AH260</f>
        <v>0</v>
      </c>
      <c r="AJ260" s="395">
        <v>0</v>
      </c>
      <c r="AK260" s="396">
        <v>0</v>
      </c>
      <c r="AL260" s="396">
        <v>0</v>
      </c>
      <c r="AM260" s="198">
        <f>AJ260+AK260+AL260</f>
        <v>0</v>
      </c>
      <c r="AN260" s="395">
        <v>0</v>
      </c>
      <c r="AO260" s="396">
        <v>0</v>
      </c>
      <c r="AP260" s="396">
        <v>0</v>
      </c>
      <c r="AQ260" s="198">
        <f>AN260+AO260+AP260</f>
        <v>0</v>
      </c>
      <c r="AR260" s="201">
        <f>D260+H260+L260+P260+T260+X260+AB260+AF260+AJ260+AN260</f>
        <v>5000</v>
      </c>
      <c r="AS260" s="199"/>
      <c r="AT260" s="201">
        <f>F260+J260+N260+R260+V260+Z260+AD260+AH260+AL260+AP260</f>
        <v>3000</v>
      </c>
      <c r="AU260" s="203">
        <f>AR260+AS260+AT260</f>
        <v>8000</v>
      </c>
    </row>
    <row r="261" spans="2:47" ht="12" customHeight="1">
      <c r="B261" s="225" t="s">
        <v>5</v>
      </c>
      <c r="C261" s="252"/>
      <c r="D261" s="395">
        <v>0</v>
      </c>
      <c r="E261" s="396"/>
      <c r="F261" s="396">
        <v>500</v>
      </c>
      <c r="G261" s="198">
        <f>D261+E261+F261</f>
        <v>500</v>
      </c>
      <c r="H261" s="395">
        <v>1000</v>
      </c>
      <c r="I261" s="396"/>
      <c r="J261" s="396">
        <v>500</v>
      </c>
      <c r="K261" s="198">
        <f>H261+I261+J261</f>
        <v>1500</v>
      </c>
      <c r="L261" s="395">
        <v>1000</v>
      </c>
      <c r="M261" s="396"/>
      <c r="N261" s="396">
        <v>500</v>
      </c>
      <c r="O261" s="198">
        <f>L261+M261+N261</f>
        <v>1500</v>
      </c>
      <c r="P261" s="395">
        <v>1000</v>
      </c>
      <c r="Q261" s="396"/>
      <c r="R261" s="396">
        <v>500</v>
      </c>
      <c r="S261" s="198">
        <f>P261+Q261+R261</f>
        <v>1500</v>
      </c>
      <c r="T261" s="395">
        <v>1000</v>
      </c>
      <c r="U261" s="396"/>
      <c r="V261" s="396">
        <v>500</v>
      </c>
      <c r="W261" s="198">
        <f>T261+U261+V261</f>
        <v>1500</v>
      </c>
      <c r="X261" s="395">
        <v>1000</v>
      </c>
      <c r="Y261" s="396"/>
      <c r="Z261" s="396">
        <v>500</v>
      </c>
      <c r="AA261" s="198">
        <f>X261+Y261+Z261</f>
        <v>1500</v>
      </c>
      <c r="AB261" s="395">
        <v>0</v>
      </c>
      <c r="AC261" s="396">
        <v>0</v>
      </c>
      <c r="AD261" s="396">
        <v>0</v>
      </c>
      <c r="AE261" s="198">
        <f>AB261+AC261+AD261</f>
        <v>0</v>
      </c>
      <c r="AF261" s="395">
        <v>0</v>
      </c>
      <c r="AG261" s="396">
        <v>0</v>
      </c>
      <c r="AH261" s="396">
        <v>0</v>
      </c>
      <c r="AI261" s="198">
        <f>AF261+AG261+AH261</f>
        <v>0</v>
      </c>
      <c r="AJ261" s="395">
        <v>0</v>
      </c>
      <c r="AK261" s="396">
        <v>0</v>
      </c>
      <c r="AL261" s="396">
        <v>0</v>
      </c>
      <c r="AM261" s="198">
        <f>AJ261+AK261+AL261</f>
        <v>0</v>
      </c>
      <c r="AN261" s="395">
        <v>0</v>
      </c>
      <c r="AO261" s="396">
        <v>0</v>
      </c>
      <c r="AP261" s="396">
        <v>0</v>
      </c>
      <c r="AQ261" s="198">
        <f>AN261+AO261+AP261</f>
        <v>0</v>
      </c>
      <c r="AR261" s="201">
        <f>D261+H261+L261+P261+T261+X261+AB261+AF261+AJ261+AN261</f>
        <v>5000</v>
      </c>
      <c r="AS261" s="199"/>
      <c r="AT261" s="201">
        <f>F261+J261+N261+R261+V261+Z261+AD261+AH261+AL261+AP261</f>
        <v>3000</v>
      </c>
      <c r="AU261" s="203">
        <f>AR261+AS261+AT261</f>
        <v>8000</v>
      </c>
    </row>
    <row r="262" spans="2:47" ht="12" customHeight="1">
      <c r="B262" s="225" t="s">
        <v>17</v>
      </c>
      <c r="C262" s="252"/>
      <c r="D262" s="395">
        <v>0</v>
      </c>
      <c r="E262" s="396"/>
      <c r="F262" s="396">
        <v>500</v>
      </c>
      <c r="G262" s="198">
        <f>D262+E262+F262</f>
        <v>500</v>
      </c>
      <c r="H262" s="395">
        <v>1000</v>
      </c>
      <c r="I262" s="396"/>
      <c r="J262" s="396">
        <v>500</v>
      </c>
      <c r="K262" s="198">
        <f>H262+I262+J262</f>
        <v>1500</v>
      </c>
      <c r="L262" s="395">
        <v>1000</v>
      </c>
      <c r="M262" s="396"/>
      <c r="N262" s="396">
        <v>500</v>
      </c>
      <c r="O262" s="198">
        <f>L262+M262+N262</f>
        <v>1500</v>
      </c>
      <c r="P262" s="395">
        <v>1000</v>
      </c>
      <c r="Q262" s="396"/>
      <c r="R262" s="396">
        <v>500</v>
      </c>
      <c r="S262" s="198">
        <f>P262+Q262+R262</f>
        <v>1500</v>
      </c>
      <c r="T262" s="395">
        <v>1000</v>
      </c>
      <c r="U262" s="396"/>
      <c r="V262" s="396">
        <v>500</v>
      </c>
      <c r="W262" s="198">
        <f>T262+U262+V262</f>
        <v>1500</v>
      </c>
      <c r="X262" s="395">
        <v>1000</v>
      </c>
      <c r="Y262" s="396"/>
      <c r="Z262" s="396">
        <v>500</v>
      </c>
      <c r="AA262" s="198">
        <f>X262+Y262+Z262</f>
        <v>1500</v>
      </c>
      <c r="AB262" s="395">
        <v>0</v>
      </c>
      <c r="AC262" s="396">
        <v>0</v>
      </c>
      <c r="AD262" s="396">
        <v>0</v>
      </c>
      <c r="AE262" s="198">
        <f>AB262+AC262+AD262</f>
        <v>0</v>
      </c>
      <c r="AF262" s="395">
        <v>0</v>
      </c>
      <c r="AG262" s="396">
        <v>0</v>
      </c>
      <c r="AH262" s="396">
        <v>0</v>
      </c>
      <c r="AI262" s="198">
        <f>AF262+AG262+AH262</f>
        <v>0</v>
      </c>
      <c r="AJ262" s="395">
        <v>0</v>
      </c>
      <c r="AK262" s="396">
        <v>0</v>
      </c>
      <c r="AL262" s="396">
        <v>0</v>
      </c>
      <c r="AM262" s="198">
        <f>AJ262+AK262+AL262</f>
        <v>0</v>
      </c>
      <c r="AN262" s="395">
        <v>0</v>
      </c>
      <c r="AO262" s="396">
        <v>0</v>
      </c>
      <c r="AP262" s="396">
        <v>0</v>
      </c>
      <c r="AQ262" s="198">
        <f>AN262+AO262+AP262</f>
        <v>0</v>
      </c>
      <c r="AR262" s="201">
        <f>D262+H262+L262+P262+T262+X262+AB262+AF262+AJ262+AN262</f>
        <v>5000</v>
      </c>
      <c r="AS262" s="199"/>
      <c r="AT262" s="201">
        <f>F262+J262+N262+R262+V262+Z262+AD262+AH262+AL262+AP262</f>
        <v>3000</v>
      </c>
      <c r="AU262" s="203">
        <f>AR262+AS262+AT262</f>
        <v>8000</v>
      </c>
    </row>
    <row r="263" spans="2:47" ht="12" customHeight="1">
      <c r="B263" s="225" t="s">
        <v>4</v>
      </c>
      <c r="C263" s="252"/>
      <c r="D263" s="395">
        <v>0</v>
      </c>
      <c r="E263" s="396"/>
      <c r="F263" s="396">
        <v>500</v>
      </c>
      <c r="G263" s="198">
        <f>D263+E263+F263</f>
        <v>500</v>
      </c>
      <c r="H263" s="395">
        <v>1000</v>
      </c>
      <c r="I263" s="396"/>
      <c r="J263" s="396">
        <v>500</v>
      </c>
      <c r="K263" s="198">
        <f>H263+I263+J263</f>
        <v>1500</v>
      </c>
      <c r="L263" s="395">
        <v>1000</v>
      </c>
      <c r="M263" s="396"/>
      <c r="N263" s="396">
        <v>500</v>
      </c>
      <c r="O263" s="198">
        <f>L263+M263+N263</f>
        <v>1500</v>
      </c>
      <c r="P263" s="395">
        <v>1000</v>
      </c>
      <c r="Q263" s="396"/>
      <c r="R263" s="396">
        <v>500</v>
      </c>
      <c r="S263" s="198">
        <f>P263+Q263+R263</f>
        <v>1500</v>
      </c>
      <c r="T263" s="395">
        <v>1000</v>
      </c>
      <c r="U263" s="396"/>
      <c r="V263" s="396">
        <v>500</v>
      </c>
      <c r="W263" s="198">
        <f>T263+U263+V263</f>
        <v>1500</v>
      </c>
      <c r="X263" s="395">
        <v>1000</v>
      </c>
      <c r="Y263" s="396"/>
      <c r="Z263" s="396">
        <v>500</v>
      </c>
      <c r="AA263" s="198">
        <f>X263+Y263+Z263</f>
        <v>1500</v>
      </c>
      <c r="AB263" s="395">
        <v>0</v>
      </c>
      <c r="AC263" s="396">
        <v>0</v>
      </c>
      <c r="AD263" s="396">
        <v>0</v>
      </c>
      <c r="AE263" s="198">
        <f>AB263+AC263+AD263</f>
        <v>0</v>
      </c>
      <c r="AF263" s="395">
        <v>0</v>
      </c>
      <c r="AG263" s="396">
        <v>0</v>
      </c>
      <c r="AH263" s="396">
        <v>0</v>
      </c>
      <c r="AI263" s="198">
        <f>AF263+AG263+AH263</f>
        <v>0</v>
      </c>
      <c r="AJ263" s="395">
        <v>0</v>
      </c>
      <c r="AK263" s="396">
        <v>0</v>
      </c>
      <c r="AL263" s="396">
        <v>0</v>
      </c>
      <c r="AM263" s="198">
        <f>AJ263+AK263+AL263</f>
        <v>0</v>
      </c>
      <c r="AN263" s="395">
        <v>0</v>
      </c>
      <c r="AO263" s="396">
        <v>0</v>
      </c>
      <c r="AP263" s="396">
        <v>0</v>
      </c>
      <c r="AQ263" s="198">
        <f>AN263+AO263+AP263</f>
        <v>0</v>
      </c>
      <c r="AR263" s="201">
        <f>D263+H263+L263+P263+T263+X263+AB263+AF263+AJ263+AN263</f>
        <v>5000</v>
      </c>
      <c r="AS263" s="199"/>
      <c r="AT263" s="201">
        <f>F263+J263+N263+R263+V263+Z263+AD263+AH263+AL263+AP263</f>
        <v>3000</v>
      </c>
      <c r="AU263" s="203">
        <f>AR263+AS263+AT263</f>
        <v>8000</v>
      </c>
    </row>
    <row r="264" spans="2:47" ht="12" customHeight="1">
      <c r="B264" s="225" t="s">
        <v>6</v>
      </c>
      <c r="C264" s="252"/>
      <c r="D264" s="395">
        <v>0</v>
      </c>
      <c r="E264" s="396"/>
      <c r="F264" s="396">
        <v>500</v>
      </c>
      <c r="G264" s="198">
        <f>D264+E264+F264</f>
        <v>500</v>
      </c>
      <c r="H264" s="395">
        <v>1000</v>
      </c>
      <c r="I264" s="396"/>
      <c r="J264" s="396">
        <v>500</v>
      </c>
      <c r="K264" s="198">
        <f>H264+I264+J264</f>
        <v>1500</v>
      </c>
      <c r="L264" s="395">
        <v>1000</v>
      </c>
      <c r="M264" s="396"/>
      <c r="N264" s="396">
        <v>500</v>
      </c>
      <c r="O264" s="198">
        <f>L264+M264+N264</f>
        <v>1500</v>
      </c>
      <c r="P264" s="395">
        <v>1000</v>
      </c>
      <c r="Q264" s="396"/>
      <c r="R264" s="396">
        <v>500</v>
      </c>
      <c r="S264" s="198">
        <f>P264+Q264+R264</f>
        <v>1500</v>
      </c>
      <c r="T264" s="395">
        <v>1000</v>
      </c>
      <c r="U264" s="396"/>
      <c r="V264" s="396">
        <v>500</v>
      </c>
      <c r="W264" s="198">
        <f>T264+U264+V264</f>
        <v>1500</v>
      </c>
      <c r="X264" s="395">
        <v>1000</v>
      </c>
      <c r="Y264" s="396"/>
      <c r="Z264" s="396">
        <v>500</v>
      </c>
      <c r="AA264" s="198">
        <f>X264+Y264+Z264</f>
        <v>1500</v>
      </c>
      <c r="AB264" s="395">
        <v>0</v>
      </c>
      <c r="AC264" s="396">
        <v>0</v>
      </c>
      <c r="AD264" s="396">
        <v>0</v>
      </c>
      <c r="AE264" s="198">
        <f>AB264+AC264+AD264</f>
        <v>0</v>
      </c>
      <c r="AF264" s="395">
        <v>0</v>
      </c>
      <c r="AG264" s="396">
        <v>0</v>
      </c>
      <c r="AH264" s="396">
        <v>0</v>
      </c>
      <c r="AI264" s="198">
        <f>AF264+AG264+AH264</f>
        <v>0</v>
      </c>
      <c r="AJ264" s="395">
        <v>0</v>
      </c>
      <c r="AK264" s="396">
        <v>0</v>
      </c>
      <c r="AL264" s="396">
        <v>0</v>
      </c>
      <c r="AM264" s="198">
        <f>AJ264+AK264+AL264</f>
        <v>0</v>
      </c>
      <c r="AN264" s="395">
        <v>0</v>
      </c>
      <c r="AO264" s="396">
        <v>0</v>
      </c>
      <c r="AP264" s="396">
        <v>0</v>
      </c>
      <c r="AQ264" s="198">
        <f>AN264+AO264+AP264</f>
        <v>0</v>
      </c>
      <c r="AR264" s="201">
        <f>D264+H264+L264+P264+T264+X264+AB264+AF264+AJ264+AN264</f>
        <v>5000</v>
      </c>
      <c r="AS264" s="199"/>
      <c r="AT264" s="201">
        <f>F264+J264+N264+R264+V264+Z264+AD264+AH264+AL264+AP264</f>
        <v>3000</v>
      </c>
      <c r="AU264" s="203">
        <f>AR264+AS264+AT264</f>
        <v>8000</v>
      </c>
    </row>
    <row r="265" spans="2:47" ht="12" customHeight="1">
      <c r="B265" s="228" t="s">
        <v>104</v>
      </c>
      <c r="C265" s="252">
        <f>SUM(C260:C264)</f>
        <v>0</v>
      </c>
      <c r="D265" s="395">
        <f>SUM(D260:D264)</f>
        <v>0</v>
      </c>
      <c r="E265" s="396"/>
      <c r="F265" s="396">
        <f aca="true" t="shared" si="220" ref="F265:AA265">SUM(F260:F264)</f>
        <v>2500</v>
      </c>
      <c r="G265" s="198">
        <f t="shared" si="220"/>
        <v>2500</v>
      </c>
      <c r="H265" s="395">
        <f t="shared" si="220"/>
        <v>5000</v>
      </c>
      <c r="I265" s="396">
        <f t="shared" si="220"/>
        <v>0</v>
      </c>
      <c r="J265" s="396">
        <f t="shared" si="220"/>
        <v>2500</v>
      </c>
      <c r="K265" s="198">
        <f t="shared" si="220"/>
        <v>7500</v>
      </c>
      <c r="L265" s="395">
        <f t="shared" si="220"/>
        <v>5000</v>
      </c>
      <c r="M265" s="396">
        <f t="shared" si="220"/>
        <v>0</v>
      </c>
      <c r="N265" s="396">
        <f t="shared" si="220"/>
        <v>2500</v>
      </c>
      <c r="O265" s="198">
        <f t="shared" si="220"/>
        <v>7500</v>
      </c>
      <c r="P265" s="395">
        <f t="shared" si="220"/>
        <v>5000</v>
      </c>
      <c r="Q265" s="396">
        <f t="shared" si="220"/>
        <v>0</v>
      </c>
      <c r="R265" s="396">
        <f t="shared" si="220"/>
        <v>2500</v>
      </c>
      <c r="S265" s="198">
        <f t="shared" si="220"/>
        <v>7500</v>
      </c>
      <c r="T265" s="395">
        <f t="shared" si="220"/>
        <v>5000</v>
      </c>
      <c r="U265" s="396">
        <f t="shared" si="220"/>
        <v>0</v>
      </c>
      <c r="V265" s="396">
        <f t="shared" si="220"/>
        <v>2500</v>
      </c>
      <c r="W265" s="198">
        <f t="shared" si="220"/>
        <v>7500</v>
      </c>
      <c r="X265" s="395">
        <f t="shared" si="220"/>
        <v>5000</v>
      </c>
      <c r="Y265" s="396">
        <f t="shared" si="220"/>
        <v>0</v>
      </c>
      <c r="Z265" s="396">
        <f t="shared" si="220"/>
        <v>2500</v>
      </c>
      <c r="AA265" s="198">
        <f t="shared" si="220"/>
        <v>7500</v>
      </c>
      <c r="AB265" s="395">
        <f aca="true" t="shared" si="221" ref="AB265:AQ265">SUM(AB260:AB264)</f>
        <v>0</v>
      </c>
      <c r="AC265" s="396">
        <f t="shared" si="221"/>
        <v>0</v>
      </c>
      <c r="AD265" s="396">
        <f t="shared" si="221"/>
        <v>0</v>
      </c>
      <c r="AE265" s="198">
        <f t="shared" si="221"/>
        <v>0</v>
      </c>
      <c r="AF265" s="395">
        <f t="shared" si="221"/>
        <v>0</v>
      </c>
      <c r="AG265" s="396">
        <f t="shared" si="221"/>
        <v>0</v>
      </c>
      <c r="AH265" s="396">
        <f t="shared" si="221"/>
        <v>0</v>
      </c>
      <c r="AI265" s="198">
        <f t="shared" si="221"/>
        <v>0</v>
      </c>
      <c r="AJ265" s="395">
        <f t="shared" si="221"/>
        <v>0</v>
      </c>
      <c r="AK265" s="396">
        <f t="shared" si="221"/>
        <v>0</v>
      </c>
      <c r="AL265" s="396">
        <f t="shared" si="221"/>
        <v>0</v>
      </c>
      <c r="AM265" s="198">
        <f t="shared" si="221"/>
        <v>0</v>
      </c>
      <c r="AN265" s="395">
        <f t="shared" si="221"/>
        <v>0</v>
      </c>
      <c r="AO265" s="396">
        <f t="shared" si="221"/>
        <v>0</v>
      </c>
      <c r="AP265" s="396">
        <f t="shared" si="221"/>
        <v>0</v>
      </c>
      <c r="AQ265" s="198">
        <f t="shared" si="221"/>
        <v>0</v>
      </c>
      <c r="AR265" s="201">
        <f>SUM(AR260:AR264)</f>
        <v>25000</v>
      </c>
      <c r="AS265" s="201"/>
      <c r="AT265" s="202">
        <f>SUM(AT260:AT264)</f>
        <v>15000</v>
      </c>
      <c r="AU265" s="203">
        <f>SUM(AU260:AU264)</f>
        <v>40000</v>
      </c>
    </row>
    <row r="266" spans="2:47" ht="12" customHeight="1">
      <c r="B266" s="234" t="s">
        <v>217</v>
      </c>
      <c r="C266" s="253"/>
      <c r="D266" s="403">
        <f>D265-D259</f>
        <v>0</v>
      </c>
      <c r="E266" s="404"/>
      <c r="F266" s="404">
        <f aca="true" t="shared" si="222" ref="F266:AR266">F265-F259</f>
        <v>2500</v>
      </c>
      <c r="G266" s="405">
        <f t="shared" si="222"/>
        <v>2500</v>
      </c>
      <c r="H266" s="403">
        <f t="shared" si="222"/>
        <v>5000</v>
      </c>
      <c r="I266" s="404">
        <f t="shared" si="222"/>
        <v>0</v>
      </c>
      <c r="J266" s="404">
        <f t="shared" si="222"/>
        <v>2500</v>
      </c>
      <c r="K266" s="405">
        <f t="shared" si="222"/>
        <v>7500</v>
      </c>
      <c r="L266" s="403">
        <f t="shared" si="222"/>
        <v>5000</v>
      </c>
      <c r="M266" s="404">
        <f t="shared" si="222"/>
        <v>0</v>
      </c>
      <c r="N266" s="404">
        <f t="shared" si="222"/>
        <v>2500</v>
      </c>
      <c r="O266" s="405">
        <f t="shared" si="222"/>
        <v>7500</v>
      </c>
      <c r="P266" s="403">
        <f t="shared" si="222"/>
        <v>5000</v>
      </c>
      <c r="Q266" s="404">
        <f t="shared" si="222"/>
        <v>0</v>
      </c>
      <c r="R266" s="404">
        <f t="shared" si="222"/>
        <v>2500</v>
      </c>
      <c r="S266" s="405">
        <f t="shared" si="222"/>
        <v>7500</v>
      </c>
      <c r="T266" s="403">
        <f t="shared" si="222"/>
        <v>5000</v>
      </c>
      <c r="U266" s="404">
        <f t="shared" si="222"/>
        <v>0</v>
      </c>
      <c r="V266" s="404">
        <f t="shared" si="222"/>
        <v>2500</v>
      </c>
      <c r="W266" s="405">
        <f t="shared" si="222"/>
        <v>7500</v>
      </c>
      <c r="X266" s="403">
        <f t="shared" si="222"/>
        <v>5000</v>
      </c>
      <c r="Y266" s="404">
        <f t="shared" si="222"/>
        <v>0</v>
      </c>
      <c r="Z266" s="404">
        <f t="shared" si="222"/>
        <v>2500</v>
      </c>
      <c r="AA266" s="405">
        <f t="shared" si="222"/>
        <v>7500</v>
      </c>
      <c r="AB266" s="403">
        <f t="shared" si="222"/>
        <v>0</v>
      </c>
      <c r="AC266" s="404">
        <f t="shared" si="222"/>
        <v>0</v>
      </c>
      <c r="AD266" s="404">
        <f t="shared" si="222"/>
        <v>0</v>
      </c>
      <c r="AE266" s="405">
        <f t="shared" si="222"/>
        <v>0</v>
      </c>
      <c r="AF266" s="403">
        <f t="shared" si="222"/>
        <v>0</v>
      </c>
      <c r="AG266" s="404">
        <f t="shared" si="222"/>
        <v>0</v>
      </c>
      <c r="AH266" s="404">
        <f t="shared" si="222"/>
        <v>0</v>
      </c>
      <c r="AI266" s="405">
        <f t="shared" si="222"/>
        <v>0</v>
      </c>
      <c r="AJ266" s="403">
        <f t="shared" si="222"/>
        <v>0</v>
      </c>
      <c r="AK266" s="404">
        <f t="shared" si="222"/>
        <v>0</v>
      </c>
      <c r="AL266" s="404">
        <f t="shared" si="222"/>
        <v>0</v>
      </c>
      <c r="AM266" s="405">
        <f t="shared" si="222"/>
        <v>0</v>
      </c>
      <c r="AN266" s="403">
        <f t="shared" si="222"/>
        <v>0</v>
      </c>
      <c r="AO266" s="404">
        <f t="shared" si="222"/>
        <v>0</v>
      </c>
      <c r="AP266" s="404">
        <f t="shared" si="222"/>
        <v>0</v>
      </c>
      <c r="AQ266" s="405">
        <f t="shared" si="222"/>
        <v>0</v>
      </c>
      <c r="AR266" s="235">
        <f t="shared" si="222"/>
        <v>25000</v>
      </c>
      <c r="AS266" s="235"/>
      <c r="AT266" s="235">
        <f>AT265-AT259</f>
        <v>15000</v>
      </c>
      <c r="AU266" s="235">
        <f>AU265-AU259</f>
        <v>40000</v>
      </c>
    </row>
    <row r="267" spans="2:47" ht="12" customHeight="1">
      <c r="B267" s="225" t="str">
        <f>'Operating Cost Element'!A89</f>
        <v>New Alternative 27</v>
      </c>
      <c r="C267" s="252"/>
      <c r="D267" s="395"/>
      <c r="E267" s="396"/>
      <c r="F267" s="396"/>
      <c r="G267" s="204"/>
      <c r="H267" s="395"/>
      <c r="I267" s="396"/>
      <c r="J267" s="396"/>
      <c r="K267" s="204"/>
      <c r="L267" s="395"/>
      <c r="M267" s="396"/>
      <c r="N267" s="396"/>
      <c r="O267" s="204"/>
      <c r="P267" s="395"/>
      <c r="Q267" s="396"/>
      <c r="R267" s="396"/>
      <c r="S267" s="204"/>
      <c r="T267" s="395"/>
      <c r="U267" s="396"/>
      <c r="V267" s="396"/>
      <c r="W267" s="204"/>
      <c r="X267" s="395"/>
      <c r="Y267" s="396"/>
      <c r="Z267" s="396"/>
      <c r="AA267" s="204"/>
      <c r="AB267" s="395"/>
      <c r="AC267" s="396"/>
      <c r="AD267" s="396"/>
      <c r="AE267" s="204"/>
      <c r="AF267" s="395"/>
      <c r="AG267" s="396"/>
      <c r="AH267" s="396"/>
      <c r="AI267" s="204"/>
      <c r="AJ267" s="395"/>
      <c r="AK267" s="396"/>
      <c r="AL267" s="396"/>
      <c r="AM267" s="204"/>
      <c r="AN267" s="395"/>
      <c r="AO267" s="396"/>
      <c r="AP267" s="396"/>
      <c r="AQ267" s="204"/>
      <c r="AR267" s="201"/>
      <c r="AS267" s="201"/>
      <c r="AT267" s="202"/>
      <c r="AU267" s="205"/>
    </row>
    <row r="268" spans="2:47" ht="12" customHeight="1">
      <c r="B268" s="225" t="s">
        <v>3</v>
      </c>
      <c r="C268" s="252"/>
      <c r="D268" s="395">
        <v>0</v>
      </c>
      <c r="E268" s="396"/>
      <c r="F268" s="396">
        <v>500</v>
      </c>
      <c r="G268" s="198">
        <f>D268+E268+F268</f>
        <v>500</v>
      </c>
      <c r="H268" s="395">
        <v>1000</v>
      </c>
      <c r="I268" s="396"/>
      <c r="J268" s="396">
        <v>500</v>
      </c>
      <c r="K268" s="198">
        <f>H268+I268+J268</f>
        <v>1500</v>
      </c>
      <c r="L268" s="395">
        <v>1000</v>
      </c>
      <c r="M268" s="396"/>
      <c r="N268" s="396">
        <v>500</v>
      </c>
      <c r="O268" s="198">
        <f>L268+M268+N268</f>
        <v>1500</v>
      </c>
      <c r="P268" s="395">
        <v>1000</v>
      </c>
      <c r="Q268" s="396"/>
      <c r="R268" s="396">
        <v>500</v>
      </c>
      <c r="S268" s="198">
        <f>P268+Q268+R268</f>
        <v>1500</v>
      </c>
      <c r="T268" s="395">
        <v>1000</v>
      </c>
      <c r="U268" s="396"/>
      <c r="V268" s="396">
        <v>500</v>
      </c>
      <c r="W268" s="198">
        <f>T268+U268+V268</f>
        <v>1500</v>
      </c>
      <c r="X268" s="395">
        <v>1000</v>
      </c>
      <c r="Y268" s="396"/>
      <c r="Z268" s="396">
        <v>500</v>
      </c>
      <c r="AA268" s="198">
        <f>X268+Y268+Z268</f>
        <v>1500</v>
      </c>
      <c r="AB268" s="395">
        <v>0</v>
      </c>
      <c r="AC268" s="396">
        <v>0</v>
      </c>
      <c r="AD268" s="396">
        <v>0</v>
      </c>
      <c r="AE268" s="198">
        <f>AB268+AC268+AD268</f>
        <v>0</v>
      </c>
      <c r="AF268" s="395">
        <v>0</v>
      </c>
      <c r="AG268" s="396">
        <v>0</v>
      </c>
      <c r="AH268" s="396">
        <v>0</v>
      </c>
      <c r="AI268" s="198">
        <f>AF268+AG268+AH268</f>
        <v>0</v>
      </c>
      <c r="AJ268" s="395">
        <v>0</v>
      </c>
      <c r="AK268" s="396">
        <v>0</v>
      </c>
      <c r="AL268" s="396">
        <v>0</v>
      </c>
      <c r="AM268" s="198">
        <f>AJ268+AK268+AL268</f>
        <v>0</v>
      </c>
      <c r="AN268" s="395">
        <v>0</v>
      </c>
      <c r="AO268" s="396">
        <v>0</v>
      </c>
      <c r="AP268" s="396">
        <v>0</v>
      </c>
      <c r="AQ268" s="198">
        <f>AN268+AO268+AP268</f>
        <v>0</v>
      </c>
      <c r="AR268" s="201">
        <f>D268+H268+L268+P268+T268+X268+AB268+AF268+AJ268+AN268</f>
        <v>5000</v>
      </c>
      <c r="AS268" s="199"/>
      <c r="AT268" s="201">
        <f>F268+J268+N268+R268+V268+Z268+AD268+AH268+AL268+AP268</f>
        <v>3000</v>
      </c>
      <c r="AU268" s="203">
        <f>AR268+AS268+AT268</f>
        <v>8000</v>
      </c>
    </row>
    <row r="269" spans="2:47" ht="12" customHeight="1">
      <c r="B269" s="225" t="s">
        <v>5</v>
      </c>
      <c r="C269" s="252"/>
      <c r="D269" s="395">
        <v>0</v>
      </c>
      <c r="E269" s="396"/>
      <c r="F269" s="396">
        <v>500</v>
      </c>
      <c r="G269" s="198">
        <f>D269+E269+F269</f>
        <v>500</v>
      </c>
      <c r="H269" s="395">
        <v>1000</v>
      </c>
      <c r="I269" s="396"/>
      <c r="J269" s="396">
        <v>500</v>
      </c>
      <c r="K269" s="198">
        <f>H269+I269+J269</f>
        <v>1500</v>
      </c>
      <c r="L269" s="395">
        <v>1000</v>
      </c>
      <c r="M269" s="396"/>
      <c r="N269" s="396">
        <v>500</v>
      </c>
      <c r="O269" s="198">
        <f>L269+M269+N269</f>
        <v>1500</v>
      </c>
      <c r="P269" s="395">
        <v>1000</v>
      </c>
      <c r="Q269" s="396"/>
      <c r="R269" s="396">
        <v>500</v>
      </c>
      <c r="S269" s="198">
        <f>P269+Q269+R269</f>
        <v>1500</v>
      </c>
      <c r="T269" s="395">
        <v>1000</v>
      </c>
      <c r="U269" s="396"/>
      <c r="V269" s="396">
        <v>500</v>
      </c>
      <c r="W269" s="198">
        <f>T269+U269+V269</f>
        <v>1500</v>
      </c>
      <c r="X269" s="395">
        <v>1000</v>
      </c>
      <c r="Y269" s="396"/>
      <c r="Z269" s="396">
        <v>500</v>
      </c>
      <c r="AA269" s="198">
        <f>X269+Y269+Z269</f>
        <v>1500</v>
      </c>
      <c r="AB269" s="395">
        <v>0</v>
      </c>
      <c r="AC269" s="396">
        <v>0</v>
      </c>
      <c r="AD269" s="396">
        <v>0</v>
      </c>
      <c r="AE269" s="198">
        <f>AB269+AC269+AD269</f>
        <v>0</v>
      </c>
      <c r="AF269" s="395">
        <v>0</v>
      </c>
      <c r="AG269" s="396">
        <v>0</v>
      </c>
      <c r="AH269" s="396">
        <v>0</v>
      </c>
      <c r="AI269" s="198">
        <f>AF269+AG269+AH269</f>
        <v>0</v>
      </c>
      <c r="AJ269" s="395">
        <v>0</v>
      </c>
      <c r="AK269" s="396">
        <v>0</v>
      </c>
      <c r="AL269" s="396">
        <v>0</v>
      </c>
      <c r="AM269" s="198">
        <f>AJ269+AK269+AL269</f>
        <v>0</v>
      </c>
      <c r="AN269" s="395">
        <v>0</v>
      </c>
      <c r="AO269" s="396">
        <v>0</v>
      </c>
      <c r="AP269" s="396">
        <v>0</v>
      </c>
      <c r="AQ269" s="198">
        <f>AN269+AO269+AP269</f>
        <v>0</v>
      </c>
      <c r="AR269" s="201">
        <f>D269+H269+L269+P269+T269+X269+AB269+AF269+AJ269+AN269</f>
        <v>5000</v>
      </c>
      <c r="AS269" s="199"/>
      <c r="AT269" s="201">
        <f>F269+J269+N269+R269+V269+Z269+AD269+AH269+AL269+AP269</f>
        <v>3000</v>
      </c>
      <c r="AU269" s="203">
        <f>AR269+AS269+AT269</f>
        <v>8000</v>
      </c>
    </row>
    <row r="270" spans="2:47" ht="12" customHeight="1">
      <c r="B270" s="225" t="s">
        <v>17</v>
      </c>
      <c r="C270" s="252"/>
      <c r="D270" s="395">
        <v>0</v>
      </c>
      <c r="E270" s="396"/>
      <c r="F270" s="396">
        <v>500</v>
      </c>
      <c r="G270" s="198">
        <f>D270+E270+F270</f>
        <v>500</v>
      </c>
      <c r="H270" s="395">
        <v>1000</v>
      </c>
      <c r="I270" s="396"/>
      <c r="J270" s="396">
        <v>500</v>
      </c>
      <c r="K270" s="198">
        <f>H270+I270+J270</f>
        <v>1500</v>
      </c>
      <c r="L270" s="395">
        <v>1000</v>
      </c>
      <c r="M270" s="396"/>
      <c r="N270" s="396">
        <v>500</v>
      </c>
      <c r="O270" s="198">
        <f>L270+M270+N270</f>
        <v>1500</v>
      </c>
      <c r="P270" s="395">
        <v>1000</v>
      </c>
      <c r="Q270" s="396"/>
      <c r="R270" s="396">
        <v>500</v>
      </c>
      <c r="S270" s="198">
        <f>P270+Q270+R270</f>
        <v>1500</v>
      </c>
      <c r="T270" s="395">
        <v>1000</v>
      </c>
      <c r="U270" s="396"/>
      <c r="V270" s="396">
        <v>500</v>
      </c>
      <c r="W270" s="198">
        <f>T270+U270+V270</f>
        <v>1500</v>
      </c>
      <c r="X270" s="395">
        <v>1000</v>
      </c>
      <c r="Y270" s="396"/>
      <c r="Z270" s="396">
        <v>500</v>
      </c>
      <c r="AA270" s="198">
        <f>X270+Y270+Z270</f>
        <v>1500</v>
      </c>
      <c r="AB270" s="395">
        <v>0</v>
      </c>
      <c r="AC270" s="396">
        <v>0</v>
      </c>
      <c r="AD270" s="396">
        <v>0</v>
      </c>
      <c r="AE270" s="198">
        <f>AB270+AC270+AD270</f>
        <v>0</v>
      </c>
      <c r="AF270" s="395">
        <v>0</v>
      </c>
      <c r="AG270" s="396">
        <v>0</v>
      </c>
      <c r="AH270" s="396">
        <v>0</v>
      </c>
      <c r="AI270" s="198">
        <f>AF270+AG270+AH270</f>
        <v>0</v>
      </c>
      <c r="AJ270" s="395">
        <v>0</v>
      </c>
      <c r="AK270" s="396">
        <v>0</v>
      </c>
      <c r="AL270" s="396">
        <v>0</v>
      </c>
      <c r="AM270" s="198">
        <f>AJ270+AK270+AL270</f>
        <v>0</v>
      </c>
      <c r="AN270" s="395">
        <v>0</v>
      </c>
      <c r="AO270" s="396">
        <v>0</v>
      </c>
      <c r="AP270" s="396">
        <v>0</v>
      </c>
      <c r="AQ270" s="198">
        <f>AN270+AO270+AP270</f>
        <v>0</v>
      </c>
      <c r="AR270" s="201">
        <f>D270+H270+L270+P270+T270+X270+AB270+AF270+AJ270+AN270</f>
        <v>5000</v>
      </c>
      <c r="AS270" s="199"/>
      <c r="AT270" s="201">
        <f>F270+J270+N270+R270+V270+Z270+AD270+AH270+AL270+AP270</f>
        <v>3000</v>
      </c>
      <c r="AU270" s="203">
        <f>AR270+AS270+AT270</f>
        <v>8000</v>
      </c>
    </row>
    <row r="271" spans="2:47" ht="12" customHeight="1">
      <c r="B271" s="225" t="s">
        <v>4</v>
      </c>
      <c r="C271" s="252"/>
      <c r="D271" s="395">
        <v>0</v>
      </c>
      <c r="E271" s="396"/>
      <c r="F271" s="396">
        <v>500</v>
      </c>
      <c r="G271" s="198">
        <f>D271+E271+F271</f>
        <v>500</v>
      </c>
      <c r="H271" s="395">
        <v>1000</v>
      </c>
      <c r="I271" s="396"/>
      <c r="J271" s="396">
        <v>500</v>
      </c>
      <c r="K271" s="198">
        <f>H271+I271+J271</f>
        <v>1500</v>
      </c>
      <c r="L271" s="395">
        <v>1000</v>
      </c>
      <c r="M271" s="396"/>
      <c r="N271" s="396">
        <v>500</v>
      </c>
      <c r="O271" s="198">
        <f>L271+M271+N271</f>
        <v>1500</v>
      </c>
      <c r="P271" s="395">
        <v>1000</v>
      </c>
      <c r="Q271" s="396"/>
      <c r="R271" s="396">
        <v>500</v>
      </c>
      <c r="S271" s="198">
        <f>P271+Q271+R271</f>
        <v>1500</v>
      </c>
      <c r="T271" s="395">
        <v>1000</v>
      </c>
      <c r="U271" s="396"/>
      <c r="V271" s="396">
        <v>500</v>
      </c>
      <c r="W271" s="198">
        <f>T271+U271+V271</f>
        <v>1500</v>
      </c>
      <c r="X271" s="395">
        <v>1000</v>
      </c>
      <c r="Y271" s="396"/>
      <c r="Z271" s="396">
        <v>500</v>
      </c>
      <c r="AA271" s="198">
        <f>X271+Y271+Z271</f>
        <v>1500</v>
      </c>
      <c r="AB271" s="395">
        <v>0</v>
      </c>
      <c r="AC271" s="396">
        <v>0</v>
      </c>
      <c r="AD271" s="396">
        <v>0</v>
      </c>
      <c r="AE271" s="198">
        <f>AB271+AC271+AD271</f>
        <v>0</v>
      </c>
      <c r="AF271" s="395">
        <v>0</v>
      </c>
      <c r="AG271" s="396">
        <v>0</v>
      </c>
      <c r="AH271" s="396">
        <v>0</v>
      </c>
      <c r="AI271" s="198">
        <f>AF271+AG271+AH271</f>
        <v>0</v>
      </c>
      <c r="AJ271" s="395">
        <v>0</v>
      </c>
      <c r="AK271" s="396">
        <v>0</v>
      </c>
      <c r="AL271" s="396">
        <v>0</v>
      </c>
      <c r="AM271" s="198">
        <f>AJ271+AK271+AL271</f>
        <v>0</v>
      </c>
      <c r="AN271" s="395">
        <v>0</v>
      </c>
      <c r="AO271" s="396">
        <v>0</v>
      </c>
      <c r="AP271" s="396">
        <v>0</v>
      </c>
      <c r="AQ271" s="198">
        <f>AN271+AO271+AP271</f>
        <v>0</v>
      </c>
      <c r="AR271" s="201">
        <f>D271+H271+L271+P271+T271+X271+AB271+AF271+AJ271+AN271</f>
        <v>5000</v>
      </c>
      <c r="AS271" s="199"/>
      <c r="AT271" s="201">
        <f>F271+J271+N271+R271+V271+Z271+AD271+AH271+AL271+AP271</f>
        <v>3000</v>
      </c>
      <c r="AU271" s="203">
        <f>AR271+AS271+AT271</f>
        <v>8000</v>
      </c>
    </row>
    <row r="272" spans="2:47" ht="12" customHeight="1">
      <c r="B272" s="225" t="s">
        <v>6</v>
      </c>
      <c r="C272" s="252"/>
      <c r="D272" s="395">
        <v>0</v>
      </c>
      <c r="E272" s="396"/>
      <c r="F272" s="396">
        <v>500</v>
      </c>
      <c r="G272" s="198">
        <f>D272+E272+F272</f>
        <v>500</v>
      </c>
      <c r="H272" s="395">
        <v>1000</v>
      </c>
      <c r="I272" s="396"/>
      <c r="J272" s="396">
        <v>500</v>
      </c>
      <c r="K272" s="198">
        <f>H272+I272+J272</f>
        <v>1500</v>
      </c>
      <c r="L272" s="395">
        <v>1000</v>
      </c>
      <c r="M272" s="396"/>
      <c r="N272" s="396">
        <v>500</v>
      </c>
      <c r="O272" s="198">
        <f>L272+M272+N272</f>
        <v>1500</v>
      </c>
      <c r="P272" s="395">
        <v>1000</v>
      </c>
      <c r="Q272" s="396"/>
      <c r="R272" s="396">
        <v>500</v>
      </c>
      <c r="S272" s="198">
        <f>P272+Q272+R272</f>
        <v>1500</v>
      </c>
      <c r="T272" s="395">
        <v>1000</v>
      </c>
      <c r="U272" s="396"/>
      <c r="V272" s="396">
        <v>500</v>
      </c>
      <c r="W272" s="198">
        <f>T272+U272+V272</f>
        <v>1500</v>
      </c>
      <c r="X272" s="395">
        <v>1000</v>
      </c>
      <c r="Y272" s="396"/>
      <c r="Z272" s="396">
        <v>500</v>
      </c>
      <c r="AA272" s="198">
        <f>X272+Y272+Z272</f>
        <v>1500</v>
      </c>
      <c r="AB272" s="395">
        <v>0</v>
      </c>
      <c r="AC272" s="396">
        <v>0</v>
      </c>
      <c r="AD272" s="396">
        <v>0</v>
      </c>
      <c r="AE272" s="198">
        <f>AB272+AC272+AD272</f>
        <v>0</v>
      </c>
      <c r="AF272" s="395">
        <v>0</v>
      </c>
      <c r="AG272" s="396">
        <v>0</v>
      </c>
      <c r="AH272" s="396">
        <v>0</v>
      </c>
      <c r="AI272" s="198">
        <f>AF272+AG272+AH272</f>
        <v>0</v>
      </c>
      <c r="AJ272" s="395">
        <v>0</v>
      </c>
      <c r="AK272" s="396">
        <v>0</v>
      </c>
      <c r="AL272" s="396">
        <v>0</v>
      </c>
      <c r="AM272" s="198">
        <f>AJ272+AK272+AL272</f>
        <v>0</v>
      </c>
      <c r="AN272" s="395">
        <v>0</v>
      </c>
      <c r="AO272" s="396">
        <v>0</v>
      </c>
      <c r="AP272" s="396">
        <v>0</v>
      </c>
      <c r="AQ272" s="198">
        <f>AN272+AO272+AP272</f>
        <v>0</v>
      </c>
      <c r="AR272" s="201">
        <f>D272+H272+L272+P272+T272+X272+AB272+AF272+AJ272+AN272</f>
        <v>5000</v>
      </c>
      <c r="AS272" s="199"/>
      <c r="AT272" s="201">
        <f>F272+J272+N272+R272+V272+Z272+AD272+AH272+AL272+AP272</f>
        <v>3000</v>
      </c>
      <c r="AU272" s="203">
        <f>AR272+AS272+AT272</f>
        <v>8000</v>
      </c>
    </row>
    <row r="273" spans="2:47" ht="12" customHeight="1">
      <c r="B273" s="228" t="s">
        <v>104</v>
      </c>
      <c r="C273" s="252">
        <f>SUM(C268:C272)</f>
        <v>0</v>
      </c>
      <c r="D273" s="395">
        <f>SUM(D268:D272)</f>
        <v>0</v>
      </c>
      <c r="E273" s="396"/>
      <c r="F273" s="396">
        <f aca="true" t="shared" si="223" ref="F273:AA273">SUM(F268:F272)</f>
        <v>2500</v>
      </c>
      <c r="G273" s="198">
        <f t="shared" si="223"/>
        <v>2500</v>
      </c>
      <c r="H273" s="395">
        <f t="shared" si="223"/>
        <v>5000</v>
      </c>
      <c r="I273" s="396">
        <f t="shared" si="223"/>
        <v>0</v>
      </c>
      <c r="J273" s="396">
        <f t="shared" si="223"/>
        <v>2500</v>
      </c>
      <c r="K273" s="198">
        <f t="shared" si="223"/>
        <v>7500</v>
      </c>
      <c r="L273" s="395">
        <f t="shared" si="223"/>
        <v>5000</v>
      </c>
      <c r="M273" s="396">
        <f t="shared" si="223"/>
        <v>0</v>
      </c>
      <c r="N273" s="396">
        <f t="shared" si="223"/>
        <v>2500</v>
      </c>
      <c r="O273" s="198">
        <f t="shared" si="223"/>
        <v>7500</v>
      </c>
      <c r="P273" s="395">
        <f t="shared" si="223"/>
        <v>5000</v>
      </c>
      <c r="Q273" s="396">
        <f t="shared" si="223"/>
        <v>0</v>
      </c>
      <c r="R273" s="396">
        <f t="shared" si="223"/>
        <v>2500</v>
      </c>
      <c r="S273" s="198">
        <f t="shared" si="223"/>
        <v>7500</v>
      </c>
      <c r="T273" s="395">
        <f t="shared" si="223"/>
        <v>5000</v>
      </c>
      <c r="U273" s="396">
        <f t="shared" si="223"/>
        <v>0</v>
      </c>
      <c r="V273" s="396">
        <f t="shared" si="223"/>
        <v>2500</v>
      </c>
      <c r="W273" s="198">
        <f t="shared" si="223"/>
        <v>7500</v>
      </c>
      <c r="X273" s="395">
        <f t="shared" si="223"/>
        <v>5000</v>
      </c>
      <c r="Y273" s="396">
        <f t="shared" si="223"/>
        <v>0</v>
      </c>
      <c r="Z273" s="396">
        <f t="shared" si="223"/>
        <v>2500</v>
      </c>
      <c r="AA273" s="198">
        <f t="shared" si="223"/>
        <v>7500</v>
      </c>
      <c r="AB273" s="395">
        <f aca="true" t="shared" si="224" ref="AB273:AQ273">SUM(AB268:AB272)</f>
        <v>0</v>
      </c>
      <c r="AC273" s="396">
        <f t="shared" si="224"/>
        <v>0</v>
      </c>
      <c r="AD273" s="396">
        <f t="shared" si="224"/>
        <v>0</v>
      </c>
      <c r="AE273" s="198">
        <f t="shared" si="224"/>
        <v>0</v>
      </c>
      <c r="AF273" s="395">
        <f t="shared" si="224"/>
        <v>0</v>
      </c>
      <c r="AG273" s="396">
        <f t="shared" si="224"/>
        <v>0</v>
      </c>
      <c r="AH273" s="396">
        <f t="shared" si="224"/>
        <v>0</v>
      </c>
      <c r="AI273" s="198">
        <f t="shared" si="224"/>
        <v>0</v>
      </c>
      <c r="AJ273" s="395">
        <f t="shared" si="224"/>
        <v>0</v>
      </c>
      <c r="AK273" s="396">
        <f t="shared" si="224"/>
        <v>0</v>
      </c>
      <c r="AL273" s="396">
        <f t="shared" si="224"/>
        <v>0</v>
      </c>
      <c r="AM273" s="198">
        <f t="shared" si="224"/>
        <v>0</v>
      </c>
      <c r="AN273" s="395">
        <f t="shared" si="224"/>
        <v>0</v>
      </c>
      <c r="AO273" s="396">
        <f t="shared" si="224"/>
        <v>0</v>
      </c>
      <c r="AP273" s="396">
        <f t="shared" si="224"/>
        <v>0</v>
      </c>
      <c r="AQ273" s="198">
        <f t="shared" si="224"/>
        <v>0</v>
      </c>
      <c r="AR273" s="201">
        <f>SUM(AR268:AR272)</f>
        <v>25000</v>
      </c>
      <c r="AS273" s="201"/>
      <c r="AT273" s="202">
        <f>SUM(AT268:AT272)</f>
        <v>15000</v>
      </c>
      <c r="AU273" s="203">
        <f>SUM(AU268:AU272)</f>
        <v>40000</v>
      </c>
    </row>
    <row r="274" spans="2:47" ht="12" customHeight="1">
      <c r="B274" s="234" t="s">
        <v>217</v>
      </c>
      <c r="C274" s="253"/>
      <c r="D274" s="403">
        <f>D273-D267</f>
        <v>0</v>
      </c>
      <c r="E274" s="404"/>
      <c r="F274" s="404">
        <f aca="true" t="shared" si="225" ref="F274:AR274">F273-F267</f>
        <v>2500</v>
      </c>
      <c r="G274" s="405">
        <f t="shared" si="225"/>
        <v>2500</v>
      </c>
      <c r="H274" s="403">
        <f t="shared" si="225"/>
        <v>5000</v>
      </c>
      <c r="I274" s="404">
        <f t="shared" si="225"/>
        <v>0</v>
      </c>
      <c r="J274" s="404">
        <f t="shared" si="225"/>
        <v>2500</v>
      </c>
      <c r="K274" s="405">
        <f t="shared" si="225"/>
        <v>7500</v>
      </c>
      <c r="L274" s="403">
        <f t="shared" si="225"/>
        <v>5000</v>
      </c>
      <c r="M274" s="404">
        <f t="shared" si="225"/>
        <v>0</v>
      </c>
      <c r="N274" s="404">
        <f t="shared" si="225"/>
        <v>2500</v>
      </c>
      <c r="O274" s="405">
        <f t="shared" si="225"/>
        <v>7500</v>
      </c>
      <c r="P274" s="403">
        <f t="shared" si="225"/>
        <v>5000</v>
      </c>
      <c r="Q274" s="404">
        <f t="shared" si="225"/>
        <v>0</v>
      </c>
      <c r="R274" s="404">
        <f t="shared" si="225"/>
        <v>2500</v>
      </c>
      <c r="S274" s="405">
        <f t="shared" si="225"/>
        <v>7500</v>
      </c>
      <c r="T274" s="403">
        <f t="shared" si="225"/>
        <v>5000</v>
      </c>
      <c r="U274" s="404">
        <f t="shared" si="225"/>
        <v>0</v>
      </c>
      <c r="V274" s="404">
        <f t="shared" si="225"/>
        <v>2500</v>
      </c>
      <c r="W274" s="405">
        <f t="shared" si="225"/>
        <v>7500</v>
      </c>
      <c r="X274" s="403">
        <f t="shared" si="225"/>
        <v>5000</v>
      </c>
      <c r="Y274" s="404">
        <f t="shared" si="225"/>
        <v>0</v>
      </c>
      <c r="Z274" s="404">
        <f t="shared" si="225"/>
        <v>2500</v>
      </c>
      <c r="AA274" s="405">
        <f t="shared" si="225"/>
        <v>7500</v>
      </c>
      <c r="AB274" s="403">
        <f t="shared" si="225"/>
        <v>0</v>
      </c>
      <c r="AC274" s="404">
        <f t="shared" si="225"/>
        <v>0</v>
      </c>
      <c r="AD274" s="404">
        <f t="shared" si="225"/>
        <v>0</v>
      </c>
      <c r="AE274" s="405">
        <f t="shared" si="225"/>
        <v>0</v>
      </c>
      <c r="AF274" s="403">
        <f t="shared" si="225"/>
        <v>0</v>
      </c>
      <c r="AG274" s="404">
        <f t="shared" si="225"/>
        <v>0</v>
      </c>
      <c r="AH274" s="404">
        <f t="shared" si="225"/>
        <v>0</v>
      </c>
      <c r="AI274" s="405">
        <f t="shared" si="225"/>
        <v>0</v>
      </c>
      <c r="AJ274" s="403">
        <f t="shared" si="225"/>
        <v>0</v>
      </c>
      <c r="AK274" s="404">
        <f t="shared" si="225"/>
        <v>0</v>
      </c>
      <c r="AL274" s="404">
        <f t="shared" si="225"/>
        <v>0</v>
      </c>
      <c r="AM274" s="405">
        <f t="shared" si="225"/>
        <v>0</v>
      </c>
      <c r="AN274" s="403">
        <f t="shared" si="225"/>
        <v>0</v>
      </c>
      <c r="AO274" s="404">
        <f t="shared" si="225"/>
        <v>0</v>
      </c>
      <c r="AP274" s="404">
        <f t="shared" si="225"/>
        <v>0</v>
      </c>
      <c r="AQ274" s="405">
        <f t="shared" si="225"/>
        <v>0</v>
      </c>
      <c r="AR274" s="235">
        <f t="shared" si="225"/>
        <v>25000</v>
      </c>
      <c r="AS274" s="235"/>
      <c r="AT274" s="235">
        <f>AT273-AT267</f>
        <v>15000</v>
      </c>
      <c r="AU274" s="235">
        <f>AU273-AU267</f>
        <v>40000</v>
      </c>
    </row>
    <row r="275" spans="2:47" ht="12" customHeight="1">
      <c r="B275" s="225" t="str">
        <f>'Operating Cost Element'!A90</f>
        <v>New Alternative 28</v>
      </c>
      <c r="C275" s="252"/>
      <c r="D275" s="395"/>
      <c r="E275" s="396"/>
      <c r="F275" s="396"/>
      <c r="G275" s="204"/>
      <c r="H275" s="395"/>
      <c r="I275" s="396"/>
      <c r="J275" s="396"/>
      <c r="K275" s="204"/>
      <c r="L275" s="395"/>
      <c r="M275" s="396"/>
      <c r="N275" s="396"/>
      <c r="O275" s="204"/>
      <c r="P275" s="395"/>
      <c r="Q275" s="396"/>
      <c r="R275" s="396"/>
      <c r="S275" s="204"/>
      <c r="T275" s="395"/>
      <c r="U275" s="396"/>
      <c r="V275" s="396"/>
      <c r="W275" s="204"/>
      <c r="X275" s="395"/>
      <c r="Y275" s="396"/>
      <c r="Z275" s="396"/>
      <c r="AA275" s="204"/>
      <c r="AB275" s="395"/>
      <c r="AC275" s="396"/>
      <c r="AD275" s="396"/>
      <c r="AE275" s="204"/>
      <c r="AF275" s="395"/>
      <c r="AG275" s="396"/>
      <c r="AH275" s="396"/>
      <c r="AI275" s="204"/>
      <c r="AJ275" s="395"/>
      <c r="AK275" s="396"/>
      <c r="AL275" s="396"/>
      <c r="AM275" s="204"/>
      <c r="AN275" s="395"/>
      <c r="AO275" s="396"/>
      <c r="AP275" s="396"/>
      <c r="AQ275" s="204"/>
      <c r="AR275" s="201"/>
      <c r="AS275" s="201"/>
      <c r="AT275" s="202"/>
      <c r="AU275" s="205"/>
    </row>
    <row r="276" spans="2:47" ht="12" customHeight="1">
      <c r="B276" s="225" t="s">
        <v>3</v>
      </c>
      <c r="C276" s="252"/>
      <c r="D276" s="395">
        <v>0</v>
      </c>
      <c r="E276" s="396"/>
      <c r="F276" s="396">
        <v>500</v>
      </c>
      <c r="G276" s="198">
        <f>D276+E276+F276</f>
        <v>500</v>
      </c>
      <c r="H276" s="395">
        <v>1000</v>
      </c>
      <c r="I276" s="396"/>
      <c r="J276" s="396">
        <v>500</v>
      </c>
      <c r="K276" s="198">
        <f>H276+I276+J276</f>
        <v>1500</v>
      </c>
      <c r="L276" s="395">
        <v>1000</v>
      </c>
      <c r="M276" s="396"/>
      <c r="N276" s="396">
        <v>500</v>
      </c>
      <c r="O276" s="198">
        <f>L276+M276+N276</f>
        <v>1500</v>
      </c>
      <c r="P276" s="395">
        <v>1000</v>
      </c>
      <c r="Q276" s="396"/>
      <c r="R276" s="396">
        <v>500</v>
      </c>
      <c r="S276" s="198">
        <f>P276+Q276+R276</f>
        <v>1500</v>
      </c>
      <c r="T276" s="395">
        <v>1000</v>
      </c>
      <c r="U276" s="396"/>
      <c r="V276" s="396">
        <v>500</v>
      </c>
      <c r="W276" s="198">
        <f>T276+U276+V276</f>
        <v>1500</v>
      </c>
      <c r="X276" s="395">
        <v>1000</v>
      </c>
      <c r="Y276" s="396"/>
      <c r="Z276" s="396">
        <v>500</v>
      </c>
      <c r="AA276" s="198">
        <f>X276+Y276+Z276</f>
        <v>1500</v>
      </c>
      <c r="AB276" s="395">
        <v>0</v>
      </c>
      <c r="AC276" s="396">
        <v>0</v>
      </c>
      <c r="AD276" s="396">
        <v>0</v>
      </c>
      <c r="AE276" s="198">
        <f>AB276+AC276+AD276</f>
        <v>0</v>
      </c>
      <c r="AF276" s="395">
        <v>0</v>
      </c>
      <c r="AG276" s="396">
        <v>0</v>
      </c>
      <c r="AH276" s="396">
        <v>0</v>
      </c>
      <c r="AI276" s="198">
        <f>AF276+AG276+AH276</f>
        <v>0</v>
      </c>
      <c r="AJ276" s="395">
        <v>0</v>
      </c>
      <c r="AK276" s="396">
        <v>0</v>
      </c>
      <c r="AL276" s="396">
        <v>0</v>
      </c>
      <c r="AM276" s="198">
        <f>AJ276+AK276+AL276</f>
        <v>0</v>
      </c>
      <c r="AN276" s="395">
        <v>0</v>
      </c>
      <c r="AO276" s="396">
        <v>0</v>
      </c>
      <c r="AP276" s="396">
        <v>0</v>
      </c>
      <c r="AQ276" s="198">
        <f>AN276+AO276+AP276</f>
        <v>0</v>
      </c>
      <c r="AR276" s="201">
        <f>D276+H276+L276+P276+T276+X276+AB276+AF276+AJ276+AN276</f>
        <v>5000</v>
      </c>
      <c r="AS276" s="199"/>
      <c r="AT276" s="201">
        <f>F276+J276+N276+R276+V276+Z276+AD276+AH276+AL276+AP276</f>
        <v>3000</v>
      </c>
      <c r="AU276" s="203">
        <f>AR276+AS276+AT276</f>
        <v>8000</v>
      </c>
    </row>
    <row r="277" spans="2:48" ht="12" customHeight="1">
      <c r="B277" s="225" t="s">
        <v>5</v>
      </c>
      <c r="C277" s="252"/>
      <c r="D277" s="395">
        <v>0</v>
      </c>
      <c r="E277" s="396"/>
      <c r="F277" s="396">
        <v>500</v>
      </c>
      <c r="G277" s="198">
        <f>D277+E277+F277</f>
        <v>500</v>
      </c>
      <c r="H277" s="395">
        <v>1000</v>
      </c>
      <c r="I277" s="396"/>
      <c r="J277" s="396">
        <v>500</v>
      </c>
      <c r="K277" s="198">
        <f>H277+I277+J277</f>
        <v>1500</v>
      </c>
      <c r="L277" s="395">
        <v>1000</v>
      </c>
      <c r="M277" s="396"/>
      <c r="N277" s="396">
        <v>500</v>
      </c>
      <c r="O277" s="198">
        <f>L277+M277+N277</f>
        <v>1500</v>
      </c>
      <c r="P277" s="395">
        <v>1000</v>
      </c>
      <c r="Q277" s="396"/>
      <c r="R277" s="396">
        <v>500</v>
      </c>
      <c r="S277" s="198">
        <f>P277+Q277+R277</f>
        <v>1500</v>
      </c>
      <c r="T277" s="395">
        <v>1000</v>
      </c>
      <c r="U277" s="396"/>
      <c r="V277" s="396">
        <v>500</v>
      </c>
      <c r="W277" s="198">
        <f>T277+U277+V277</f>
        <v>1500</v>
      </c>
      <c r="X277" s="395">
        <v>1000</v>
      </c>
      <c r="Y277" s="396"/>
      <c r="Z277" s="396">
        <v>500</v>
      </c>
      <c r="AA277" s="198">
        <f>X277+Y277+Z277</f>
        <v>1500</v>
      </c>
      <c r="AB277" s="395">
        <v>0</v>
      </c>
      <c r="AC277" s="396">
        <v>0</v>
      </c>
      <c r="AD277" s="396">
        <v>0</v>
      </c>
      <c r="AE277" s="198">
        <f>AB277+AC277+AD277</f>
        <v>0</v>
      </c>
      <c r="AF277" s="395">
        <v>0</v>
      </c>
      <c r="AG277" s="396">
        <v>0</v>
      </c>
      <c r="AH277" s="396">
        <v>0</v>
      </c>
      <c r="AI277" s="198">
        <f>AF277+AG277+AH277</f>
        <v>0</v>
      </c>
      <c r="AJ277" s="395">
        <v>0</v>
      </c>
      <c r="AK277" s="396">
        <v>0</v>
      </c>
      <c r="AL277" s="396">
        <v>0</v>
      </c>
      <c r="AM277" s="198">
        <f>AJ277+AK277+AL277</f>
        <v>0</v>
      </c>
      <c r="AN277" s="395">
        <v>0</v>
      </c>
      <c r="AO277" s="396">
        <v>0</v>
      </c>
      <c r="AP277" s="396">
        <v>0</v>
      </c>
      <c r="AQ277" s="198">
        <f>AN277+AO277+AP277</f>
        <v>0</v>
      </c>
      <c r="AR277" s="201">
        <f>D277+H277+L277+P277+T277+X277+AB277+AF277+AJ277+AN277</f>
        <v>5000</v>
      </c>
      <c r="AS277" s="199"/>
      <c r="AT277" s="201">
        <f>F277+J277+N277+R277+V277+Z277+AD277+AH277+AL277+AP277</f>
        <v>3000</v>
      </c>
      <c r="AU277" s="203">
        <f>AR277+AS277+AT277</f>
        <v>8000</v>
      </c>
      <c r="AV277" s="191">
        <f>'Operating Cost Element'!A117</f>
        <v>0</v>
      </c>
    </row>
    <row r="278" spans="2:47" ht="12" customHeight="1">
      <c r="B278" s="225" t="s">
        <v>17</v>
      </c>
      <c r="C278" s="252"/>
      <c r="D278" s="395">
        <v>0</v>
      </c>
      <c r="E278" s="396"/>
      <c r="F278" s="396">
        <v>500</v>
      </c>
      <c r="G278" s="198">
        <f>D278+E278+F278</f>
        <v>500</v>
      </c>
      <c r="H278" s="395">
        <v>1000</v>
      </c>
      <c r="I278" s="396"/>
      <c r="J278" s="396">
        <v>500</v>
      </c>
      <c r="K278" s="198">
        <f>H278+I278+J278</f>
        <v>1500</v>
      </c>
      <c r="L278" s="395">
        <v>1000</v>
      </c>
      <c r="M278" s="396"/>
      <c r="N278" s="396">
        <v>500</v>
      </c>
      <c r="O278" s="198">
        <f>L278+M278+N278</f>
        <v>1500</v>
      </c>
      <c r="P278" s="395">
        <v>1000</v>
      </c>
      <c r="Q278" s="396"/>
      <c r="R278" s="396">
        <v>500</v>
      </c>
      <c r="S278" s="198">
        <f>P278+Q278+R278</f>
        <v>1500</v>
      </c>
      <c r="T278" s="395">
        <v>1000</v>
      </c>
      <c r="U278" s="396"/>
      <c r="V278" s="396">
        <v>500</v>
      </c>
      <c r="W278" s="198">
        <f>T278+U278+V278</f>
        <v>1500</v>
      </c>
      <c r="X278" s="395">
        <v>1000</v>
      </c>
      <c r="Y278" s="396"/>
      <c r="Z278" s="396">
        <v>500</v>
      </c>
      <c r="AA278" s="198">
        <f>X278+Y278+Z278</f>
        <v>1500</v>
      </c>
      <c r="AB278" s="395">
        <v>0</v>
      </c>
      <c r="AC278" s="396">
        <v>0</v>
      </c>
      <c r="AD278" s="396">
        <v>0</v>
      </c>
      <c r="AE278" s="198">
        <f>AB278+AC278+AD278</f>
        <v>0</v>
      </c>
      <c r="AF278" s="395">
        <v>0</v>
      </c>
      <c r="AG278" s="396">
        <v>0</v>
      </c>
      <c r="AH278" s="396">
        <v>0</v>
      </c>
      <c r="AI278" s="198">
        <f>AF278+AG278+AH278</f>
        <v>0</v>
      </c>
      <c r="AJ278" s="395">
        <v>0</v>
      </c>
      <c r="AK278" s="396">
        <v>0</v>
      </c>
      <c r="AL278" s="396">
        <v>0</v>
      </c>
      <c r="AM278" s="198">
        <f>AJ278+AK278+AL278</f>
        <v>0</v>
      </c>
      <c r="AN278" s="395">
        <v>0</v>
      </c>
      <c r="AO278" s="396">
        <v>0</v>
      </c>
      <c r="AP278" s="396">
        <v>0</v>
      </c>
      <c r="AQ278" s="198">
        <f>AN278+AO278+AP278</f>
        <v>0</v>
      </c>
      <c r="AR278" s="201">
        <f>D278+H278+L278+P278+T278+X278+AB278+AF278+AJ278+AN278</f>
        <v>5000</v>
      </c>
      <c r="AS278" s="199"/>
      <c r="AT278" s="201">
        <f>F278+J278+N278+R278+V278+Z278+AD278+AH278+AL278+AP278</f>
        <v>3000</v>
      </c>
      <c r="AU278" s="203">
        <f>AR278+AS278+AT278</f>
        <v>8000</v>
      </c>
    </row>
    <row r="279" spans="2:47" ht="12" customHeight="1">
      <c r="B279" s="225" t="s">
        <v>4</v>
      </c>
      <c r="C279" s="252"/>
      <c r="D279" s="395">
        <v>0</v>
      </c>
      <c r="E279" s="396"/>
      <c r="F279" s="396">
        <v>500</v>
      </c>
      <c r="G279" s="198">
        <f>D279+E279+F279</f>
        <v>500</v>
      </c>
      <c r="H279" s="395">
        <v>1000</v>
      </c>
      <c r="I279" s="396"/>
      <c r="J279" s="396">
        <v>500</v>
      </c>
      <c r="K279" s="198">
        <f>H279+I279+J279</f>
        <v>1500</v>
      </c>
      <c r="L279" s="395">
        <v>1000</v>
      </c>
      <c r="M279" s="396"/>
      <c r="N279" s="396">
        <v>500</v>
      </c>
      <c r="O279" s="198">
        <f>L279+M279+N279</f>
        <v>1500</v>
      </c>
      <c r="P279" s="395">
        <v>1000</v>
      </c>
      <c r="Q279" s="396"/>
      <c r="R279" s="396">
        <v>500</v>
      </c>
      <c r="S279" s="198">
        <f>P279+Q279+R279</f>
        <v>1500</v>
      </c>
      <c r="T279" s="395">
        <v>1000</v>
      </c>
      <c r="U279" s="396"/>
      <c r="V279" s="396">
        <v>500</v>
      </c>
      <c r="W279" s="198">
        <f>T279+U279+V279</f>
        <v>1500</v>
      </c>
      <c r="X279" s="395">
        <v>1000</v>
      </c>
      <c r="Y279" s="396"/>
      <c r="Z279" s="396">
        <v>500</v>
      </c>
      <c r="AA279" s="198">
        <f>X279+Y279+Z279</f>
        <v>1500</v>
      </c>
      <c r="AB279" s="395">
        <v>0</v>
      </c>
      <c r="AC279" s="396">
        <v>0</v>
      </c>
      <c r="AD279" s="396">
        <v>0</v>
      </c>
      <c r="AE279" s="198">
        <f>AB279+AC279+AD279</f>
        <v>0</v>
      </c>
      <c r="AF279" s="395">
        <v>0</v>
      </c>
      <c r="AG279" s="396">
        <v>0</v>
      </c>
      <c r="AH279" s="396">
        <v>0</v>
      </c>
      <c r="AI279" s="198">
        <f>AF279+AG279+AH279</f>
        <v>0</v>
      </c>
      <c r="AJ279" s="395">
        <v>0</v>
      </c>
      <c r="AK279" s="396">
        <v>0</v>
      </c>
      <c r="AL279" s="396">
        <v>0</v>
      </c>
      <c r="AM279" s="198">
        <f>AJ279+AK279+AL279</f>
        <v>0</v>
      </c>
      <c r="AN279" s="395">
        <v>0</v>
      </c>
      <c r="AO279" s="396">
        <v>0</v>
      </c>
      <c r="AP279" s="396">
        <v>0</v>
      </c>
      <c r="AQ279" s="198">
        <f>AN279+AO279+AP279</f>
        <v>0</v>
      </c>
      <c r="AR279" s="201">
        <f>D279+H279+L279+P279+T279+X279+AB279+AF279+AJ279+AN279</f>
        <v>5000</v>
      </c>
      <c r="AS279" s="199"/>
      <c r="AT279" s="201">
        <f>F279+J279+N279+R279+V279+Z279+AD279+AH279+AL279+AP279</f>
        <v>3000</v>
      </c>
      <c r="AU279" s="203">
        <f>AR279+AS279+AT279</f>
        <v>8000</v>
      </c>
    </row>
    <row r="280" spans="2:47" ht="12" customHeight="1">
      <c r="B280" s="225" t="s">
        <v>6</v>
      </c>
      <c r="C280" s="252"/>
      <c r="D280" s="395">
        <v>0</v>
      </c>
      <c r="E280" s="396"/>
      <c r="F280" s="396">
        <v>500</v>
      </c>
      <c r="G280" s="198">
        <f>D280+E280+F280</f>
        <v>500</v>
      </c>
      <c r="H280" s="395">
        <v>1000</v>
      </c>
      <c r="I280" s="396"/>
      <c r="J280" s="396">
        <v>500</v>
      </c>
      <c r="K280" s="198">
        <f>H280+I280+J280</f>
        <v>1500</v>
      </c>
      <c r="L280" s="395">
        <v>1000</v>
      </c>
      <c r="M280" s="396"/>
      <c r="N280" s="396">
        <v>500</v>
      </c>
      <c r="O280" s="198">
        <f>L280+M280+N280</f>
        <v>1500</v>
      </c>
      <c r="P280" s="395">
        <v>1000</v>
      </c>
      <c r="Q280" s="396"/>
      <c r="R280" s="396">
        <v>500</v>
      </c>
      <c r="S280" s="198">
        <f>P280+Q280+R280</f>
        <v>1500</v>
      </c>
      <c r="T280" s="395">
        <v>1000</v>
      </c>
      <c r="U280" s="396"/>
      <c r="V280" s="396">
        <v>500</v>
      </c>
      <c r="W280" s="198">
        <f>T280+U280+V280</f>
        <v>1500</v>
      </c>
      <c r="X280" s="395">
        <v>1000</v>
      </c>
      <c r="Y280" s="396"/>
      <c r="Z280" s="396">
        <v>500</v>
      </c>
      <c r="AA280" s="198">
        <f>X280+Y280+Z280</f>
        <v>1500</v>
      </c>
      <c r="AB280" s="395">
        <v>0</v>
      </c>
      <c r="AC280" s="396">
        <v>0</v>
      </c>
      <c r="AD280" s="396">
        <v>0</v>
      </c>
      <c r="AE280" s="198">
        <f>AB280+AC280+AD280</f>
        <v>0</v>
      </c>
      <c r="AF280" s="395">
        <v>0</v>
      </c>
      <c r="AG280" s="396">
        <v>0</v>
      </c>
      <c r="AH280" s="396">
        <v>0</v>
      </c>
      <c r="AI280" s="198">
        <f>AF280+AG280+AH280</f>
        <v>0</v>
      </c>
      <c r="AJ280" s="395">
        <v>0</v>
      </c>
      <c r="AK280" s="396">
        <v>0</v>
      </c>
      <c r="AL280" s="396">
        <v>0</v>
      </c>
      <c r="AM280" s="198">
        <f>AJ280+AK280+AL280</f>
        <v>0</v>
      </c>
      <c r="AN280" s="395">
        <v>0</v>
      </c>
      <c r="AO280" s="396">
        <v>0</v>
      </c>
      <c r="AP280" s="396">
        <v>0</v>
      </c>
      <c r="AQ280" s="198">
        <f>AN280+AO280+AP280</f>
        <v>0</v>
      </c>
      <c r="AR280" s="201">
        <f>D280+H280+L280+P280+T280+X280+AB280+AF280+AJ280+AN280</f>
        <v>5000</v>
      </c>
      <c r="AS280" s="199"/>
      <c r="AT280" s="201">
        <f>F280+J280+N280+R280+V280+Z280+AD280+AH280+AL280+AP280</f>
        <v>3000</v>
      </c>
      <c r="AU280" s="203">
        <f>AR280+AS280+AT280</f>
        <v>8000</v>
      </c>
    </row>
    <row r="281" spans="2:47" ht="12" customHeight="1">
      <c r="B281" s="228" t="s">
        <v>104</v>
      </c>
      <c r="C281" s="252">
        <f>SUM(C276:C280)</f>
        <v>0</v>
      </c>
      <c r="D281" s="395">
        <f>SUM(D276:D280)</f>
        <v>0</v>
      </c>
      <c r="E281" s="396"/>
      <c r="F281" s="396">
        <f aca="true" t="shared" si="226" ref="F281:AA281">SUM(F276:F280)</f>
        <v>2500</v>
      </c>
      <c r="G281" s="198">
        <f t="shared" si="226"/>
        <v>2500</v>
      </c>
      <c r="H281" s="395">
        <f t="shared" si="226"/>
        <v>5000</v>
      </c>
      <c r="I281" s="396">
        <f t="shared" si="226"/>
        <v>0</v>
      </c>
      <c r="J281" s="396">
        <f t="shared" si="226"/>
        <v>2500</v>
      </c>
      <c r="K281" s="198">
        <f t="shared" si="226"/>
        <v>7500</v>
      </c>
      <c r="L281" s="395">
        <f t="shared" si="226"/>
        <v>5000</v>
      </c>
      <c r="M281" s="396">
        <f t="shared" si="226"/>
        <v>0</v>
      </c>
      <c r="N281" s="396">
        <f t="shared" si="226"/>
        <v>2500</v>
      </c>
      <c r="O281" s="198">
        <f t="shared" si="226"/>
        <v>7500</v>
      </c>
      <c r="P281" s="395">
        <f t="shared" si="226"/>
        <v>5000</v>
      </c>
      <c r="Q281" s="396">
        <f t="shared" si="226"/>
        <v>0</v>
      </c>
      <c r="R281" s="396">
        <f t="shared" si="226"/>
        <v>2500</v>
      </c>
      <c r="S281" s="198">
        <f t="shared" si="226"/>
        <v>7500</v>
      </c>
      <c r="T281" s="395">
        <f t="shared" si="226"/>
        <v>5000</v>
      </c>
      <c r="U281" s="396">
        <f t="shared" si="226"/>
        <v>0</v>
      </c>
      <c r="V281" s="396">
        <f t="shared" si="226"/>
        <v>2500</v>
      </c>
      <c r="W281" s="198">
        <f t="shared" si="226"/>
        <v>7500</v>
      </c>
      <c r="X281" s="395">
        <f t="shared" si="226"/>
        <v>5000</v>
      </c>
      <c r="Y281" s="396">
        <f t="shared" si="226"/>
        <v>0</v>
      </c>
      <c r="Z281" s="396">
        <f t="shared" si="226"/>
        <v>2500</v>
      </c>
      <c r="AA281" s="198">
        <f t="shared" si="226"/>
        <v>7500</v>
      </c>
      <c r="AB281" s="395">
        <f aca="true" t="shared" si="227" ref="AB281:AQ281">SUM(AB276:AB280)</f>
        <v>0</v>
      </c>
      <c r="AC281" s="396">
        <f t="shared" si="227"/>
        <v>0</v>
      </c>
      <c r="AD281" s="396">
        <f t="shared" si="227"/>
        <v>0</v>
      </c>
      <c r="AE281" s="198">
        <f t="shared" si="227"/>
        <v>0</v>
      </c>
      <c r="AF281" s="395">
        <f t="shared" si="227"/>
        <v>0</v>
      </c>
      <c r="AG281" s="396">
        <f t="shared" si="227"/>
        <v>0</v>
      </c>
      <c r="AH281" s="396">
        <f t="shared" si="227"/>
        <v>0</v>
      </c>
      <c r="AI281" s="198">
        <f t="shared" si="227"/>
        <v>0</v>
      </c>
      <c r="AJ281" s="395">
        <f t="shared" si="227"/>
        <v>0</v>
      </c>
      <c r="AK281" s="396">
        <f t="shared" si="227"/>
        <v>0</v>
      </c>
      <c r="AL281" s="396">
        <f t="shared" si="227"/>
        <v>0</v>
      </c>
      <c r="AM281" s="198">
        <f t="shared" si="227"/>
        <v>0</v>
      </c>
      <c r="AN281" s="395">
        <f t="shared" si="227"/>
        <v>0</v>
      </c>
      <c r="AO281" s="396">
        <f t="shared" si="227"/>
        <v>0</v>
      </c>
      <c r="AP281" s="396">
        <f t="shared" si="227"/>
        <v>0</v>
      </c>
      <c r="AQ281" s="198">
        <f t="shared" si="227"/>
        <v>0</v>
      </c>
      <c r="AR281" s="201">
        <f>SUM(AR276:AR280)</f>
        <v>25000</v>
      </c>
      <c r="AS281" s="201"/>
      <c r="AT281" s="202">
        <f>SUM(AT276:AT280)</f>
        <v>15000</v>
      </c>
      <c r="AU281" s="203">
        <f>SUM(AU276:AU280)</f>
        <v>40000</v>
      </c>
    </row>
    <row r="282" spans="2:47" ht="12" customHeight="1">
      <c r="B282" s="234" t="s">
        <v>217</v>
      </c>
      <c r="C282" s="253"/>
      <c r="D282" s="403">
        <f>D281-D275</f>
        <v>0</v>
      </c>
      <c r="E282" s="404"/>
      <c r="F282" s="404">
        <f aca="true" t="shared" si="228" ref="F282:AR282">F281-F275</f>
        <v>2500</v>
      </c>
      <c r="G282" s="405">
        <f t="shared" si="228"/>
        <v>2500</v>
      </c>
      <c r="H282" s="403">
        <f t="shared" si="228"/>
        <v>5000</v>
      </c>
      <c r="I282" s="404">
        <f t="shared" si="228"/>
        <v>0</v>
      </c>
      <c r="J282" s="404">
        <f t="shared" si="228"/>
        <v>2500</v>
      </c>
      <c r="K282" s="405">
        <f t="shared" si="228"/>
        <v>7500</v>
      </c>
      <c r="L282" s="403">
        <f t="shared" si="228"/>
        <v>5000</v>
      </c>
      <c r="M282" s="404">
        <f t="shared" si="228"/>
        <v>0</v>
      </c>
      <c r="N282" s="404">
        <f t="shared" si="228"/>
        <v>2500</v>
      </c>
      <c r="O282" s="405">
        <f t="shared" si="228"/>
        <v>7500</v>
      </c>
      <c r="P282" s="403">
        <f t="shared" si="228"/>
        <v>5000</v>
      </c>
      <c r="Q282" s="404">
        <f t="shared" si="228"/>
        <v>0</v>
      </c>
      <c r="R282" s="404">
        <f t="shared" si="228"/>
        <v>2500</v>
      </c>
      <c r="S282" s="405">
        <f t="shared" si="228"/>
        <v>7500</v>
      </c>
      <c r="T282" s="403">
        <f t="shared" si="228"/>
        <v>5000</v>
      </c>
      <c r="U282" s="404">
        <f t="shared" si="228"/>
        <v>0</v>
      </c>
      <c r="V282" s="404">
        <f t="shared" si="228"/>
        <v>2500</v>
      </c>
      <c r="W282" s="405">
        <f t="shared" si="228"/>
        <v>7500</v>
      </c>
      <c r="X282" s="403">
        <f t="shared" si="228"/>
        <v>5000</v>
      </c>
      <c r="Y282" s="404">
        <f t="shared" si="228"/>
        <v>0</v>
      </c>
      <c r="Z282" s="404">
        <f t="shared" si="228"/>
        <v>2500</v>
      </c>
      <c r="AA282" s="405">
        <f t="shared" si="228"/>
        <v>7500</v>
      </c>
      <c r="AB282" s="403">
        <f t="shared" si="228"/>
        <v>0</v>
      </c>
      <c r="AC282" s="404">
        <f t="shared" si="228"/>
        <v>0</v>
      </c>
      <c r="AD282" s="404">
        <f t="shared" si="228"/>
        <v>0</v>
      </c>
      <c r="AE282" s="405">
        <f t="shared" si="228"/>
        <v>0</v>
      </c>
      <c r="AF282" s="403">
        <f t="shared" si="228"/>
        <v>0</v>
      </c>
      <c r="AG282" s="404">
        <f t="shared" si="228"/>
        <v>0</v>
      </c>
      <c r="AH282" s="404">
        <f t="shared" si="228"/>
        <v>0</v>
      </c>
      <c r="AI282" s="405">
        <f t="shared" si="228"/>
        <v>0</v>
      </c>
      <c r="AJ282" s="403">
        <f t="shared" si="228"/>
        <v>0</v>
      </c>
      <c r="AK282" s="404">
        <f t="shared" si="228"/>
        <v>0</v>
      </c>
      <c r="AL282" s="404">
        <f t="shared" si="228"/>
        <v>0</v>
      </c>
      <c r="AM282" s="405">
        <f t="shared" si="228"/>
        <v>0</v>
      </c>
      <c r="AN282" s="403">
        <f t="shared" si="228"/>
        <v>0</v>
      </c>
      <c r="AO282" s="404">
        <f t="shared" si="228"/>
        <v>0</v>
      </c>
      <c r="AP282" s="404">
        <f t="shared" si="228"/>
        <v>0</v>
      </c>
      <c r="AQ282" s="405">
        <f t="shared" si="228"/>
        <v>0</v>
      </c>
      <c r="AR282" s="235">
        <f t="shared" si="228"/>
        <v>25000</v>
      </c>
      <c r="AS282" s="235"/>
      <c r="AT282" s="235">
        <f>AT281-AT275</f>
        <v>15000</v>
      </c>
      <c r="AU282" s="235">
        <f>AU281-AU275</f>
        <v>40000</v>
      </c>
    </row>
    <row r="283" spans="2:47" ht="12" customHeight="1">
      <c r="B283" s="225" t="str">
        <f>'Operating Cost Element'!A91</f>
        <v>New Alternative 29</v>
      </c>
      <c r="C283" s="252"/>
      <c r="D283" s="395"/>
      <c r="E283" s="396"/>
      <c r="F283" s="396"/>
      <c r="G283" s="204"/>
      <c r="H283" s="395"/>
      <c r="I283" s="396"/>
      <c r="J283" s="396"/>
      <c r="K283" s="204"/>
      <c r="L283" s="395"/>
      <c r="M283" s="396"/>
      <c r="N283" s="396"/>
      <c r="O283" s="204"/>
      <c r="P283" s="395"/>
      <c r="Q283" s="396"/>
      <c r="R283" s="396"/>
      <c r="S283" s="204"/>
      <c r="T283" s="395"/>
      <c r="U283" s="396"/>
      <c r="V283" s="396"/>
      <c r="W283" s="204"/>
      <c r="X283" s="395"/>
      <c r="Y283" s="396"/>
      <c r="Z283" s="396"/>
      <c r="AA283" s="204"/>
      <c r="AB283" s="395"/>
      <c r="AC283" s="396"/>
      <c r="AD283" s="396"/>
      <c r="AE283" s="204"/>
      <c r="AF283" s="395"/>
      <c r="AG283" s="396"/>
      <c r="AH283" s="396"/>
      <c r="AI283" s="204"/>
      <c r="AJ283" s="395"/>
      <c r="AK283" s="396"/>
      <c r="AL283" s="396"/>
      <c r="AM283" s="204"/>
      <c r="AN283" s="395"/>
      <c r="AO283" s="396"/>
      <c r="AP283" s="396"/>
      <c r="AQ283" s="204"/>
      <c r="AR283" s="201"/>
      <c r="AS283" s="201"/>
      <c r="AT283" s="202"/>
      <c r="AU283" s="205"/>
    </row>
    <row r="284" spans="2:47" ht="12" customHeight="1">
      <c r="B284" s="225" t="s">
        <v>3</v>
      </c>
      <c r="C284" s="252"/>
      <c r="D284" s="395">
        <v>0</v>
      </c>
      <c r="E284" s="396"/>
      <c r="F284" s="396">
        <v>500</v>
      </c>
      <c r="G284" s="198">
        <f>D284+E284+F284</f>
        <v>500</v>
      </c>
      <c r="H284" s="395">
        <v>1000</v>
      </c>
      <c r="I284" s="396"/>
      <c r="J284" s="396">
        <v>500</v>
      </c>
      <c r="K284" s="198">
        <f>H284+I284+J284</f>
        <v>1500</v>
      </c>
      <c r="L284" s="395">
        <v>1000</v>
      </c>
      <c r="M284" s="396"/>
      <c r="N284" s="396">
        <v>500</v>
      </c>
      <c r="O284" s="198">
        <f>L284+M284+N284</f>
        <v>1500</v>
      </c>
      <c r="P284" s="395">
        <v>1000</v>
      </c>
      <c r="Q284" s="396"/>
      <c r="R284" s="396">
        <v>500</v>
      </c>
      <c r="S284" s="198">
        <f>P284+Q284+R284</f>
        <v>1500</v>
      </c>
      <c r="T284" s="395">
        <v>1000</v>
      </c>
      <c r="U284" s="396"/>
      <c r="V284" s="396">
        <v>500</v>
      </c>
      <c r="W284" s="198">
        <f>T284+U284+V284</f>
        <v>1500</v>
      </c>
      <c r="X284" s="395">
        <v>1000</v>
      </c>
      <c r="Y284" s="396"/>
      <c r="Z284" s="396">
        <v>500</v>
      </c>
      <c r="AA284" s="198">
        <f>X284+Y284+Z284</f>
        <v>1500</v>
      </c>
      <c r="AB284" s="395">
        <v>0</v>
      </c>
      <c r="AC284" s="396">
        <v>0</v>
      </c>
      <c r="AD284" s="396">
        <v>0</v>
      </c>
      <c r="AE284" s="198">
        <f>AB284+AC284+AD284</f>
        <v>0</v>
      </c>
      <c r="AF284" s="395">
        <v>0</v>
      </c>
      <c r="AG284" s="396">
        <v>0</v>
      </c>
      <c r="AH284" s="396">
        <v>0</v>
      </c>
      <c r="AI284" s="198">
        <f>AF284+AG284+AH284</f>
        <v>0</v>
      </c>
      <c r="AJ284" s="395">
        <v>0</v>
      </c>
      <c r="AK284" s="396">
        <v>0</v>
      </c>
      <c r="AL284" s="396">
        <v>0</v>
      </c>
      <c r="AM284" s="198">
        <f>AJ284+AK284+AL284</f>
        <v>0</v>
      </c>
      <c r="AN284" s="395">
        <v>0</v>
      </c>
      <c r="AO284" s="396">
        <v>0</v>
      </c>
      <c r="AP284" s="396">
        <v>0</v>
      </c>
      <c r="AQ284" s="198">
        <f>AN284+AO284+AP284</f>
        <v>0</v>
      </c>
      <c r="AR284" s="201">
        <f>D284+H284+L284+P284+T284+X284+AB284+AF284+AJ284+AN284</f>
        <v>5000</v>
      </c>
      <c r="AS284" s="199"/>
      <c r="AT284" s="201">
        <f>F284+J284+N284+R284+V284+Z284+AD284+AH284+AL284+AP284</f>
        <v>3000</v>
      </c>
      <c r="AU284" s="203">
        <f>AR284+AS284+AT284</f>
        <v>8000</v>
      </c>
    </row>
    <row r="285" spans="2:47" ht="12" customHeight="1">
      <c r="B285" s="225" t="s">
        <v>5</v>
      </c>
      <c r="C285" s="252"/>
      <c r="D285" s="395">
        <v>0</v>
      </c>
      <c r="E285" s="396"/>
      <c r="F285" s="396">
        <v>500</v>
      </c>
      <c r="G285" s="198">
        <f>D285+E285+F285</f>
        <v>500</v>
      </c>
      <c r="H285" s="395">
        <v>1000</v>
      </c>
      <c r="I285" s="396"/>
      <c r="J285" s="396">
        <v>500</v>
      </c>
      <c r="K285" s="198">
        <f>H285+I285+J285</f>
        <v>1500</v>
      </c>
      <c r="L285" s="395">
        <v>1000</v>
      </c>
      <c r="M285" s="396"/>
      <c r="N285" s="396">
        <v>500</v>
      </c>
      <c r="O285" s="198">
        <f>L285+M285+N285</f>
        <v>1500</v>
      </c>
      <c r="P285" s="395">
        <v>1000</v>
      </c>
      <c r="Q285" s="396"/>
      <c r="R285" s="396">
        <v>500</v>
      </c>
      <c r="S285" s="198">
        <f>P285+Q285+R285</f>
        <v>1500</v>
      </c>
      <c r="T285" s="395">
        <v>1000</v>
      </c>
      <c r="U285" s="396"/>
      <c r="V285" s="396">
        <v>500</v>
      </c>
      <c r="W285" s="198">
        <f>T285+U285+V285</f>
        <v>1500</v>
      </c>
      <c r="X285" s="395">
        <v>1000</v>
      </c>
      <c r="Y285" s="396"/>
      <c r="Z285" s="396">
        <v>500</v>
      </c>
      <c r="AA285" s="198">
        <f>X285+Y285+Z285</f>
        <v>1500</v>
      </c>
      <c r="AB285" s="395">
        <v>0</v>
      </c>
      <c r="AC285" s="396">
        <v>0</v>
      </c>
      <c r="AD285" s="396">
        <v>0</v>
      </c>
      <c r="AE285" s="198">
        <f>AB285+AC285+AD285</f>
        <v>0</v>
      </c>
      <c r="AF285" s="395">
        <v>0</v>
      </c>
      <c r="AG285" s="396">
        <v>0</v>
      </c>
      <c r="AH285" s="396">
        <v>0</v>
      </c>
      <c r="AI285" s="198">
        <f>AF285+AG285+AH285</f>
        <v>0</v>
      </c>
      <c r="AJ285" s="395">
        <v>0</v>
      </c>
      <c r="AK285" s="396">
        <v>0</v>
      </c>
      <c r="AL285" s="396">
        <v>0</v>
      </c>
      <c r="AM285" s="198">
        <f>AJ285+AK285+AL285</f>
        <v>0</v>
      </c>
      <c r="AN285" s="395">
        <v>0</v>
      </c>
      <c r="AO285" s="396">
        <v>0</v>
      </c>
      <c r="AP285" s="396">
        <v>0</v>
      </c>
      <c r="AQ285" s="198">
        <f>AN285+AO285+AP285</f>
        <v>0</v>
      </c>
      <c r="AR285" s="201">
        <f>D285+H285+L285+P285+T285+X285+AB285+AF285+AJ285+AN285</f>
        <v>5000</v>
      </c>
      <c r="AS285" s="199"/>
      <c r="AT285" s="201">
        <f>F285+J285+N285+R285+V285+Z285+AD285+AH285+AL285+AP285</f>
        <v>3000</v>
      </c>
      <c r="AU285" s="203">
        <f>AR285+AS285+AT285</f>
        <v>8000</v>
      </c>
    </row>
    <row r="286" spans="2:47" ht="12" customHeight="1">
      <c r="B286" s="225" t="s">
        <v>17</v>
      </c>
      <c r="C286" s="252"/>
      <c r="D286" s="395">
        <v>0</v>
      </c>
      <c r="E286" s="396"/>
      <c r="F286" s="396">
        <v>500</v>
      </c>
      <c r="G286" s="198">
        <f>D286+E286+F286</f>
        <v>500</v>
      </c>
      <c r="H286" s="395">
        <v>1000</v>
      </c>
      <c r="I286" s="396"/>
      <c r="J286" s="396">
        <v>500</v>
      </c>
      <c r="K286" s="198">
        <f>H286+I286+J286</f>
        <v>1500</v>
      </c>
      <c r="L286" s="395">
        <v>1000</v>
      </c>
      <c r="M286" s="396"/>
      <c r="N286" s="396">
        <v>500</v>
      </c>
      <c r="O286" s="198">
        <f>L286+M286+N286</f>
        <v>1500</v>
      </c>
      <c r="P286" s="395">
        <v>1000</v>
      </c>
      <c r="Q286" s="396"/>
      <c r="R286" s="396">
        <v>500</v>
      </c>
      <c r="S286" s="198">
        <f>P286+Q286+R286</f>
        <v>1500</v>
      </c>
      <c r="T286" s="395">
        <v>1000</v>
      </c>
      <c r="U286" s="396"/>
      <c r="V286" s="396">
        <v>500</v>
      </c>
      <c r="W286" s="198">
        <f>T286+U286+V286</f>
        <v>1500</v>
      </c>
      <c r="X286" s="395">
        <v>1000</v>
      </c>
      <c r="Y286" s="396"/>
      <c r="Z286" s="396">
        <v>500</v>
      </c>
      <c r="AA286" s="198">
        <f>X286+Y286+Z286</f>
        <v>1500</v>
      </c>
      <c r="AB286" s="395">
        <v>0</v>
      </c>
      <c r="AC286" s="396">
        <v>0</v>
      </c>
      <c r="AD286" s="396">
        <v>0</v>
      </c>
      <c r="AE286" s="198">
        <f>AB286+AC286+AD286</f>
        <v>0</v>
      </c>
      <c r="AF286" s="395">
        <v>0</v>
      </c>
      <c r="AG286" s="396">
        <v>0</v>
      </c>
      <c r="AH286" s="396">
        <v>0</v>
      </c>
      <c r="AI286" s="198">
        <f>AF286+AG286+AH286</f>
        <v>0</v>
      </c>
      <c r="AJ286" s="395">
        <v>0</v>
      </c>
      <c r="AK286" s="396">
        <v>0</v>
      </c>
      <c r="AL286" s="396">
        <v>0</v>
      </c>
      <c r="AM286" s="198">
        <f>AJ286+AK286+AL286</f>
        <v>0</v>
      </c>
      <c r="AN286" s="395">
        <v>0</v>
      </c>
      <c r="AO286" s="396">
        <v>0</v>
      </c>
      <c r="AP286" s="396">
        <v>0</v>
      </c>
      <c r="AQ286" s="198">
        <f>AN286+AO286+AP286</f>
        <v>0</v>
      </c>
      <c r="AR286" s="201">
        <f>D286+H286+L286+P286+T286+X286+AB286+AF286+AJ286+AN286</f>
        <v>5000</v>
      </c>
      <c r="AS286" s="199"/>
      <c r="AT286" s="201">
        <f>F286+J286+N286+R286+V286+Z286+AD286+AH286+AL286+AP286</f>
        <v>3000</v>
      </c>
      <c r="AU286" s="203">
        <f>AR286+AS286+AT286</f>
        <v>8000</v>
      </c>
    </row>
    <row r="287" spans="2:47" ht="12" customHeight="1">
      <c r="B287" s="225" t="s">
        <v>4</v>
      </c>
      <c r="C287" s="252"/>
      <c r="D287" s="395">
        <v>0</v>
      </c>
      <c r="E287" s="396"/>
      <c r="F287" s="396">
        <v>500</v>
      </c>
      <c r="G287" s="198">
        <f>D287+E287+F287</f>
        <v>500</v>
      </c>
      <c r="H287" s="395">
        <v>1000</v>
      </c>
      <c r="I287" s="396"/>
      <c r="J287" s="396">
        <v>500</v>
      </c>
      <c r="K287" s="198">
        <f>H287+I287+J287</f>
        <v>1500</v>
      </c>
      <c r="L287" s="395">
        <v>1000</v>
      </c>
      <c r="M287" s="396"/>
      <c r="N287" s="396">
        <v>500</v>
      </c>
      <c r="O287" s="198">
        <f>L287+M287+N287</f>
        <v>1500</v>
      </c>
      <c r="P287" s="395">
        <v>1000</v>
      </c>
      <c r="Q287" s="396"/>
      <c r="R287" s="396">
        <v>500</v>
      </c>
      <c r="S287" s="198">
        <f>P287+Q287+R287</f>
        <v>1500</v>
      </c>
      <c r="T287" s="395">
        <v>1000</v>
      </c>
      <c r="U287" s="396"/>
      <c r="V287" s="396">
        <v>500</v>
      </c>
      <c r="W287" s="198">
        <f>T287+U287+V287</f>
        <v>1500</v>
      </c>
      <c r="X287" s="395">
        <v>1000</v>
      </c>
      <c r="Y287" s="396"/>
      <c r="Z287" s="396">
        <v>500</v>
      </c>
      <c r="AA287" s="198">
        <f>X287+Y287+Z287</f>
        <v>1500</v>
      </c>
      <c r="AB287" s="395">
        <v>0</v>
      </c>
      <c r="AC287" s="396">
        <v>0</v>
      </c>
      <c r="AD287" s="396">
        <v>0</v>
      </c>
      <c r="AE287" s="198">
        <f>AB287+AC287+AD287</f>
        <v>0</v>
      </c>
      <c r="AF287" s="395">
        <v>0</v>
      </c>
      <c r="AG287" s="396">
        <v>0</v>
      </c>
      <c r="AH287" s="396">
        <v>0</v>
      </c>
      <c r="AI287" s="198">
        <f>AF287+AG287+AH287</f>
        <v>0</v>
      </c>
      <c r="AJ287" s="395">
        <v>0</v>
      </c>
      <c r="AK287" s="396">
        <v>0</v>
      </c>
      <c r="AL287" s="396">
        <v>0</v>
      </c>
      <c r="AM287" s="198">
        <f>AJ287+AK287+AL287</f>
        <v>0</v>
      </c>
      <c r="AN287" s="395">
        <v>0</v>
      </c>
      <c r="AO287" s="396">
        <v>0</v>
      </c>
      <c r="AP287" s="396">
        <v>0</v>
      </c>
      <c r="AQ287" s="198">
        <f>AN287+AO287+AP287</f>
        <v>0</v>
      </c>
      <c r="AR287" s="201">
        <f>D287+H287+L287+P287+T287+X287+AB287+AF287+AJ287+AN287</f>
        <v>5000</v>
      </c>
      <c r="AS287" s="199"/>
      <c r="AT287" s="201">
        <f>F287+J287+N287+R287+V287+Z287+AD287+AH287+AL287+AP287</f>
        <v>3000</v>
      </c>
      <c r="AU287" s="203">
        <f>AR287+AS287+AT287</f>
        <v>8000</v>
      </c>
    </row>
    <row r="288" spans="2:47" ht="12" customHeight="1">
      <c r="B288" s="225" t="s">
        <v>6</v>
      </c>
      <c r="C288" s="252"/>
      <c r="D288" s="395">
        <v>0</v>
      </c>
      <c r="E288" s="396"/>
      <c r="F288" s="396">
        <v>500</v>
      </c>
      <c r="G288" s="198">
        <f>D288+E288+F288</f>
        <v>500</v>
      </c>
      <c r="H288" s="395">
        <v>1000</v>
      </c>
      <c r="I288" s="396"/>
      <c r="J288" s="396">
        <v>500</v>
      </c>
      <c r="K288" s="198">
        <f>H288+I288+J288</f>
        <v>1500</v>
      </c>
      <c r="L288" s="395">
        <v>1000</v>
      </c>
      <c r="M288" s="396"/>
      <c r="N288" s="396">
        <v>500</v>
      </c>
      <c r="O288" s="198">
        <f>L288+M288+N288</f>
        <v>1500</v>
      </c>
      <c r="P288" s="395">
        <v>1000</v>
      </c>
      <c r="Q288" s="396"/>
      <c r="R288" s="396">
        <v>500</v>
      </c>
      <c r="S288" s="198">
        <f>P288+Q288+R288</f>
        <v>1500</v>
      </c>
      <c r="T288" s="395">
        <v>1000</v>
      </c>
      <c r="U288" s="396"/>
      <c r="V288" s="396">
        <v>500</v>
      </c>
      <c r="W288" s="198">
        <f>T288+U288+V288</f>
        <v>1500</v>
      </c>
      <c r="X288" s="395">
        <v>1000</v>
      </c>
      <c r="Y288" s="396"/>
      <c r="Z288" s="396">
        <v>500</v>
      </c>
      <c r="AA288" s="198">
        <f>X288+Y288+Z288</f>
        <v>1500</v>
      </c>
      <c r="AB288" s="395">
        <v>0</v>
      </c>
      <c r="AC288" s="396">
        <v>0</v>
      </c>
      <c r="AD288" s="396">
        <v>0</v>
      </c>
      <c r="AE288" s="198">
        <f>AB288+AC288+AD288</f>
        <v>0</v>
      </c>
      <c r="AF288" s="395">
        <v>0</v>
      </c>
      <c r="AG288" s="396">
        <v>0</v>
      </c>
      <c r="AH288" s="396">
        <v>0</v>
      </c>
      <c r="AI288" s="198">
        <f>AF288+AG288+AH288</f>
        <v>0</v>
      </c>
      <c r="AJ288" s="395">
        <v>0</v>
      </c>
      <c r="AK288" s="396">
        <v>0</v>
      </c>
      <c r="AL288" s="396">
        <v>0</v>
      </c>
      <c r="AM288" s="198">
        <f>AJ288+AK288+AL288</f>
        <v>0</v>
      </c>
      <c r="AN288" s="395">
        <v>0</v>
      </c>
      <c r="AO288" s="396">
        <v>0</v>
      </c>
      <c r="AP288" s="396">
        <v>0</v>
      </c>
      <c r="AQ288" s="198">
        <f>AN288+AO288+AP288</f>
        <v>0</v>
      </c>
      <c r="AR288" s="201">
        <f>D288+H288+L288+P288+T288+X288+AB288+AF288+AJ288+AN288</f>
        <v>5000</v>
      </c>
      <c r="AS288" s="199"/>
      <c r="AT288" s="201">
        <f>F288+J288+N288+R288+V288+Z288+AD288+AH288+AL288+AP288</f>
        <v>3000</v>
      </c>
      <c r="AU288" s="203">
        <f>AR288+AS288+AT288</f>
        <v>8000</v>
      </c>
    </row>
    <row r="289" spans="2:47" ht="12" customHeight="1">
      <c r="B289" s="228" t="s">
        <v>104</v>
      </c>
      <c r="C289" s="252">
        <f>SUM(C284:C288)</f>
        <v>0</v>
      </c>
      <c r="D289" s="395">
        <f>SUM(D284:D288)</f>
        <v>0</v>
      </c>
      <c r="E289" s="396"/>
      <c r="F289" s="396">
        <f aca="true" t="shared" si="229" ref="F289:AA289">SUM(F284:F288)</f>
        <v>2500</v>
      </c>
      <c r="G289" s="198">
        <f t="shared" si="229"/>
        <v>2500</v>
      </c>
      <c r="H289" s="395">
        <f t="shared" si="229"/>
        <v>5000</v>
      </c>
      <c r="I289" s="396">
        <f t="shared" si="229"/>
        <v>0</v>
      </c>
      <c r="J289" s="396">
        <f t="shared" si="229"/>
        <v>2500</v>
      </c>
      <c r="K289" s="198">
        <f t="shared" si="229"/>
        <v>7500</v>
      </c>
      <c r="L289" s="395">
        <f t="shared" si="229"/>
        <v>5000</v>
      </c>
      <c r="M289" s="396">
        <f t="shared" si="229"/>
        <v>0</v>
      </c>
      <c r="N289" s="396">
        <f t="shared" si="229"/>
        <v>2500</v>
      </c>
      <c r="O289" s="198">
        <f t="shared" si="229"/>
        <v>7500</v>
      </c>
      <c r="P289" s="395">
        <f t="shared" si="229"/>
        <v>5000</v>
      </c>
      <c r="Q289" s="396">
        <f t="shared" si="229"/>
        <v>0</v>
      </c>
      <c r="R289" s="396">
        <f t="shared" si="229"/>
        <v>2500</v>
      </c>
      <c r="S289" s="198">
        <f t="shared" si="229"/>
        <v>7500</v>
      </c>
      <c r="T289" s="395">
        <f t="shared" si="229"/>
        <v>5000</v>
      </c>
      <c r="U289" s="396">
        <f t="shared" si="229"/>
        <v>0</v>
      </c>
      <c r="V289" s="396">
        <f t="shared" si="229"/>
        <v>2500</v>
      </c>
      <c r="W289" s="198">
        <f t="shared" si="229"/>
        <v>7500</v>
      </c>
      <c r="X289" s="395">
        <f t="shared" si="229"/>
        <v>5000</v>
      </c>
      <c r="Y289" s="396">
        <f t="shared" si="229"/>
        <v>0</v>
      </c>
      <c r="Z289" s="396">
        <f t="shared" si="229"/>
        <v>2500</v>
      </c>
      <c r="AA289" s="198">
        <f t="shared" si="229"/>
        <v>7500</v>
      </c>
      <c r="AB289" s="395">
        <f aca="true" t="shared" si="230" ref="AB289:AQ289">SUM(AB284:AB288)</f>
        <v>0</v>
      </c>
      <c r="AC289" s="396">
        <f t="shared" si="230"/>
        <v>0</v>
      </c>
      <c r="AD289" s="396">
        <f t="shared" si="230"/>
        <v>0</v>
      </c>
      <c r="AE289" s="198">
        <f t="shared" si="230"/>
        <v>0</v>
      </c>
      <c r="AF289" s="395">
        <f t="shared" si="230"/>
        <v>0</v>
      </c>
      <c r="AG289" s="396">
        <f t="shared" si="230"/>
        <v>0</v>
      </c>
      <c r="AH289" s="396">
        <f t="shared" si="230"/>
        <v>0</v>
      </c>
      <c r="AI289" s="198">
        <f t="shared" si="230"/>
        <v>0</v>
      </c>
      <c r="AJ289" s="395">
        <f t="shared" si="230"/>
        <v>0</v>
      </c>
      <c r="AK289" s="396">
        <f t="shared" si="230"/>
        <v>0</v>
      </c>
      <c r="AL289" s="396">
        <f t="shared" si="230"/>
        <v>0</v>
      </c>
      <c r="AM289" s="198">
        <f t="shared" si="230"/>
        <v>0</v>
      </c>
      <c r="AN289" s="395">
        <f t="shared" si="230"/>
        <v>0</v>
      </c>
      <c r="AO289" s="396">
        <f t="shared" si="230"/>
        <v>0</v>
      </c>
      <c r="AP289" s="396">
        <f t="shared" si="230"/>
        <v>0</v>
      </c>
      <c r="AQ289" s="198">
        <f t="shared" si="230"/>
        <v>0</v>
      </c>
      <c r="AR289" s="201">
        <f>SUM(AR284:AR288)</f>
        <v>25000</v>
      </c>
      <c r="AS289" s="201"/>
      <c r="AT289" s="202">
        <f>SUM(AT284:AT288)</f>
        <v>15000</v>
      </c>
      <c r="AU289" s="203">
        <f>SUM(AU284:AU288)</f>
        <v>40000</v>
      </c>
    </row>
    <row r="290" spans="2:47" ht="12" customHeight="1">
      <c r="B290" s="234" t="s">
        <v>217</v>
      </c>
      <c r="C290" s="253"/>
      <c r="D290" s="403">
        <f>D289-D283</f>
        <v>0</v>
      </c>
      <c r="E290" s="404"/>
      <c r="F290" s="404">
        <f>F289-F283</f>
        <v>2500</v>
      </c>
      <c r="G290" s="405">
        <f aca="true" t="shared" si="231" ref="G290:AR290">G289-G283</f>
        <v>2500</v>
      </c>
      <c r="H290" s="403">
        <f t="shared" si="231"/>
        <v>5000</v>
      </c>
      <c r="I290" s="404">
        <f t="shared" si="231"/>
        <v>0</v>
      </c>
      <c r="J290" s="404">
        <f t="shared" si="231"/>
        <v>2500</v>
      </c>
      <c r="K290" s="405">
        <f t="shared" si="231"/>
        <v>7500</v>
      </c>
      <c r="L290" s="403">
        <f t="shared" si="231"/>
        <v>5000</v>
      </c>
      <c r="M290" s="404">
        <f t="shared" si="231"/>
        <v>0</v>
      </c>
      <c r="N290" s="404">
        <f t="shared" si="231"/>
        <v>2500</v>
      </c>
      <c r="O290" s="405">
        <f t="shared" si="231"/>
        <v>7500</v>
      </c>
      <c r="P290" s="403">
        <f t="shared" si="231"/>
        <v>5000</v>
      </c>
      <c r="Q290" s="404">
        <f t="shared" si="231"/>
        <v>0</v>
      </c>
      <c r="R290" s="404">
        <f t="shared" si="231"/>
        <v>2500</v>
      </c>
      <c r="S290" s="405">
        <f t="shared" si="231"/>
        <v>7500</v>
      </c>
      <c r="T290" s="403">
        <f t="shared" si="231"/>
        <v>5000</v>
      </c>
      <c r="U290" s="404">
        <f t="shared" si="231"/>
        <v>0</v>
      </c>
      <c r="V290" s="404">
        <f t="shared" si="231"/>
        <v>2500</v>
      </c>
      <c r="W290" s="405">
        <f t="shared" si="231"/>
        <v>7500</v>
      </c>
      <c r="X290" s="403">
        <f t="shared" si="231"/>
        <v>5000</v>
      </c>
      <c r="Y290" s="404">
        <f t="shared" si="231"/>
        <v>0</v>
      </c>
      <c r="Z290" s="404">
        <f t="shared" si="231"/>
        <v>2500</v>
      </c>
      <c r="AA290" s="405">
        <f t="shared" si="231"/>
        <v>7500</v>
      </c>
      <c r="AB290" s="403">
        <f t="shared" si="231"/>
        <v>0</v>
      </c>
      <c r="AC290" s="404">
        <f t="shared" si="231"/>
        <v>0</v>
      </c>
      <c r="AD290" s="404">
        <f t="shared" si="231"/>
        <v>0</v>
      </c>
      <c r="AE290" s="405">
        <f t="shared" si="231"/>
        <v>0</v>
      </c>
      <c r="AF290" s="403">
        <f t="shared" si="231"/>
        <v>0</v>
      </c>
      <c r="AG290" s="404">
        <f t="shared" si="231"/>
        <v>0</v>
      </c>
      <c r="AH290" s="404">
        <f t="shared" si="231"/>
        <v>0</v>
      </c>
      <c r="AI290" s="405">
        <f t="shared" si="231"/>
        <v>0</v>
      </c>
      <c r="AJ290" s="403">
        <f t="shared" si="231"/>
        <v>0</v>
      </c>
      <c r="AK290" s="404">
        <f t="shared" si="231"/>
        <v>0</v>
      </c>
      <c r="AL290" s="404">
        <f t="shared" si="231"/>
        <v>0</v>
      </c>
      <c r="AM290" s="405">
        <f t="shared" si="231"/>
        <v>0</v>
      </c>
      <c r="AN290" s="403">
        <f t="shared" si="231"/>
        <v>0</v>
      </c>
      <c r="AO290" s="404">
        <f t="shared" si="231"/>
        <v>0</v>
      </c>
      <c r="AP290" s="404">
        <f t="shared" si="231"/>
        <v>0</v>
      </c>
      <c r="AQ290" s="405">
        <f t="shared" si="231"/>
        <v>0</v>
      </c>
      <c r="AR290" s="235">
        <f t="shared" si="231"/>
        <v>25000</v>
      </c>
      <c r="AS290" s="235"/>
      <c r="AT290" s="235">
        <f>AT289-AT283</f>
        <v>15000</v>
      </c>
      <c r="AU290" s="235">
        <f>AU289-AU283</f>
        <v>40000</v>
      </c>
    </row>
    <row r="291" spans="2:47" ht="12" customHeight="1">
      <c r="B291" s="225" t="str">
        <f>'Operating Cost Element'!A92</f>
        <v>New Alternative 30</v>
      </c>
      <c r="C291" s="252"/>
      <c r="D291" s="395"/>
      <c r="E291" s="396"/>
      <c r="F291" s="396"/>
      <c r="G291" s="204"/>
      <c r="H291" s="395"/>
      <c r="I291" s="396"/>
      <c r="J291" s="396"/>
      <c r="K291" s="204"/>
      <c r="L291" s="395"/>
      <c r="M291" s="396"/>
      <c r="N291" s="396"/>
      <c r="O291" s="204"/>
      <c r="P291" s="395"/>
      <c r="Q291" s="396"/>
      <c r="R291" s="396"/>
      <c r="S291" s="204"/>
      <c r="T291" s="395"/>
      <c r="U291" s="396"/>
      <c r="V291" s="396"/>
      <c r="W291" s="204"/>
      <c r="X291" s="395"/>
      <c r="Y291" s="396"/>
      <c r="Z291" s="396"/>
      <c r="AA291" s="204"/>
      <c r="AB291" s="395"/>
      <c r="AC291" s="396"/>
      <c r="AD291" s="396"/>
      <c r="AE291" s="204"/>
      <c r="AF291" s="395"/>
      <c r="AG291" s="396"/>
      <c r="AH291" s="396"/>
      <c r="AI291" s="204"/>
      <c r="AJ291" s="395"/>
      <c r="AK291" s="396"/>
      <c r="AL291" s="396"/>
      <c r="AM291" s="204"/>
      <c r="AN291" s="395"/>
      <c r="AO291" s="396"/>
      <c r="AP291" s="396"/>
      <c r="AQ291" s="204"/>
      <c r="AR291" s="201"/>
      <c r="AS291" s="201"/>
      <c r="AT291" s="202"/>
      <c r="AU291" s="205"/>
    </row>
    <row r="292" spans="2:47" ht="12" customHeight="1">
      <c r="B292" s="225" t="s">
        <v>3</v>
      </c>
      <c r="C292" s="252"/>
      <c r="D292" s="395">
        <v>0</v>
      </c>
      <c r="E292" s="396"/>
      <c r="F292" s="396">
        <v>500</v>
      </c>
      <c r="G292" s="198">
        <f>D292+E292+F292</f>
        <v>500</v>
      </c>
      <c r="H292" s="395">
        <v>1000</v>
      </c>
      <c r="I292" s="396"/>
      <c r="J292" s="396">
        <v>500</v>
      </c>
      <c r="K292" s="198">
        <f>H292+I292+J292</f>
        <v>1500</v>
      </c>
      <c r="L292" s="395">
        <v>1000</v>
      </c>
      <c r="M292" s="396"/>
      <c r="N292" s="396">
        <v>500</v>
      </c>
      <c r="O292" s="198">
        <f>L292+M292+N292</f>
        <v>1500</v>
      </c>
      <c r="P292" s="395">
        <v>1000</v>
      </c>
      <c r="Q292" s="396"/>
      <c r="R292" s="396">
        <v>500</v>
      </c>
      <c r="S292" s="198">
        <f>P292+Q292+R292</f>
        <v>1500</v>
      </c>
      <c r="T292" s="395">
        <v>1000</v>
      </c>
      <c r="U292" s="396"/>
      <c r="V292" s="396">
        <v>500</v>
      </c>
      <c r="W292" s="198">
        <f>T292+U292+V292</f>
        <v>1500</v>
      </c>
      <c r="X292" s="395">
        <v>1000</v>
      </c>
      <c r="Y292" s="396"/>
      <c r="Z292" s="396">
        <v>500</v>
      </c>
      <c r="AA292" s="198">
        <f>X292+Y292+Z292</f>
        <v>1500</v>
      </c>
      <c r="AB292" s="395">
        <v>0</v>
      </c>
      <c r="AC292" s="396">
        <v>0</v>
      </c>
      <c r="AD292" s="396">
        <v>0</v>
      </c>
      <c r="AE292" s="198">
        <f>AB292+AC292+AD292</f>
        <v>0</v>
      </c>
      <c r="AF292" s="395">
        <v>0</v>
      </c>
      <c r="AG292" s="396">
        <v>0</v>
      </c>
      <c r="AH292" s="396">
        <v>0</v>
      </c>
      <c r="AI292" s="198">
        <f>AF292+AG292+AH292</f>
        <v>0</v>
      </c>
      <c r="AJ292" s="395">
        <v>0</v>
      </c>
      <c r="AK292" s="396">
        <v>0</v>
      </c>
      <c r="AL292" s="396">
        <v>0</v>
      </c>
      <c r="AM292" s="198">
        <f>AJ292+AK292+AL292</f>
        <v>0</v>
      </c>
      <c r="AN292" s="395">
        <v>0</v>
      </c>
      <c r="AO292" s="396">
        <v>0</v>
      </c>
      <c r="AP292" s="396">
        <v>0</v>
      </c>
      <c r="AQ292" s="198">
        <f>AN292+AO292+AP292</f>
        <v>0</v>
      </c>
      <c r="AR292" s="201">
        <f>D292+H292+L292+P292+T292+X292+AB292+AF292+AJ292+AN292</f>
        <v>5000</v>
      </c>
      <c r="AS292" s="199"/>
      <c r="AT292" s="201">
        <f>F292+J292+N292+R292+V292+Z292+AD292+AH292+AL292+AP292</f>
        <v>3000</v>
      </c>
      <c r="AU292" s="203">
        <f>AR292+AS292+AT292</f>
        <v>8000</v>
      </c>
    </row>
    <row r="293" spans="2:47" ht="12" customHeight="1">
      <c r="B293" s="225" t="s">
        <v>5</v>
      </c>
      <c r="C293" s="252"/>
      <c r="D293" s="395">
        <v>0</v>
      </c>
      <c r="E293" s="396"/>
      <c r="F293" s="396">
        <v>500</v>
      </c>
      <c r="G293" s="198">
        <f>D293+E293+F293</f>
        <v>500</v>
      </c>
      <c r="H293" s="395">
        <v>1000</v>
      </c>
      <c r="I293" s="396"/>
      <c r="J293" s="396">
        <v>500</v>
      </c>
      <c r="K293" s="198">
        <f>H293+I293+J293</f>
        <v>1500</v>
      </c>
      <c r="L293" s="395">
        <v>1000</v>
      </c>
      <c r="M293" s="396"/>
      <c r="N293" s="396">
        <v>500</v>
      </c>
      <c r="O293" s="198">
        <f>L293+M293+N293</f>
        <v>1500</v>
      </c>
      <c r="P293" s="395">
        <v>1000</v>
      </c>
      <c r="Q293" s="396"/>
      <c r="R293" s="396">
        <v>500</v>
      </c>
      <c r="S293" s="198">
        <f>P293+Q293+R293</f>
        <v>1500</v>
      </c>
      <c r="T293" s="395">
        <v>1000</v>
      </c>
      <c r="U293" s="396"/>
      <c r="V293" s="396">
        <v>500</v>
      </c>
      <c r="W293" s="198">
        <f>T293+U293+V293</f>
        <v>1500</v>
      </c>
      <c r="X293" s="395">
        <v>1000</v>
      </c>
      <c r="Y293" s="396"/>
      <c r="Z293" s="396">
        <v>500</v>
      </c>
      <c r="AA293" s="198">
        <f>X293+Y293+Z293</f>
        <v>1500</v>
      </c>
      <c r="AB293" s="395">
        <v>0</v>
      </c>
      <c r="AC293" s="396">
        <v>0</v>
      </c>
      <c r="AD293" s="396">
        <v>0</v>
      </c>
      <c r="AE293" s="198">
        <f>AB293+AC293+AD293</f>
        <v>0</v>
      </c>
      <c r="AF293" s="395">
        <v>0</v>
      </c>
      <c r="AG293" s="396">
        <v>0</v>
      </c>
      <c r="AH293" s="396">
        <v>0</v>
      </c>
      <c r="AI293" s="198">
        <f>AF293+AG293+AH293</f>
        <v>0</v>
      </c>
      <c r="AJ293" s="395">
        <v>0</v>
      </c>
      <c r="AK293" s="396">
        <v>0</v>
      </c>
      <c r="AL293" s="396">
        <v>0</v>
      </c>
      <c r="AM293" s="198">
        <f>AJ293+AK293+AL293</f>
        <v>0</v>
      </c>
      <c r="AN293" s="395">
        <v>0</v>
      </c>
      <c r="AO293" s="396">
        <v>0</v>
      </c>
      <c r="AP293" s="396">
        <v>0</v>
      </c>
      <c r="AQ293" s="198">
        <f>AN293+AO293+AP293</f>
        <v>0</v>
      </c>
      <c r="AR293" s="201">
        <f>D293+H293+L293+P293+T293+X293+AB293+AF293+AJ293+AN293</f>
        <v>5000</v>
      </c>
      <c r="AS293" s="199"/>
      <c r="AT293" s="201">
        <f>F293+J293+N293+R293+V293+Z293+AD293+AH293+AL293+AP293</f>
        <v>3000</v>
      </c>
      <c r="AU293" s="203">
        <f>AR293+AS293+AT293</f>
        <v>8000</v>
      </c>
    </row>
    <row r="294" spans="2:47" ht="12" customHeight="1">
      <c r="B294" s="225" t="s">
        <v>17</v>
      </c>
      <c r="C294" s="252"/>
      <c r="D294" s="395">
        <v>0</v>
      </c>
      <c r="E294" s="396"/>
      <c r="F294" s="396">
        <v>500</v>
      </c>
      <c r="G294" s="198">
        <f>D294+E294+F294</f>
        <v>500</v>
      </c>
      <c r="H294" s="395">
        <v>1000</v>
      </c>
      <c r="I294" s="396"/>
      <c r="J294" s="396">
        <v>500</v>
      </c>
      <c r="K294" s="198">
        <f>H294+I294+J294</f>
        <v>1500</v>
      </c>
      <c r="L294" s="395">
        <v>1000</v>
      </c>
      <c r="M294" s="396"/>
      <c r="N294" s="396">
        <v>500</v>
      </c>
      <c r="O294" s="198">
        <f>L294+M294+N294</f>
        <v>1500</v>
      </c>
      <c r="P294" s="395">
        <v>1000</v>
      </c>
      <c r="Q294" s="396"/>
      <c r="R294" s="396">
        <v>500</v>
      </c>
      <c r="S294" s="198">
        <f>P294+Q294+R294</f>
        <v>1500</v>
      </c>
      <c r="T294" s="395">
        <v>1000</v>
      </c>
      <c r="U294" s="396"/>
      <c r="V294" s="396">
        <v>500</v>
      </c>
      <c r="W294" s="198">
        <f>T294+U294+V294</f>
        <v>1500</v>
      </c>
      <c r="X294" s="395">
        <v>1000</v>
      </c>
      <c r="Y294" s="396"/>
      <c r="Z294" s="396">
        <v>500</v>
      </c>
      <c r="AA294" s="198">
        <f>X294+Y294+Z294</f>
        <v>1500</v>
      </c>
      <c r="AB294" s="395">
        <v>0</v>
      </c>
      <c r="AC294" s="396">
        <v>0</v>
      </c>
      <c r="AD294" s="396">
        <v>0</v>
      </c>
      <c r="AE294" s="198">
        <f>AB294+AC294+AD294</f>
        <v>0</v>
      </c>
      <c r="AF294" s="395">
        <v>0</v>
      </c>
      <c r="AG294" s="396">
        <v>0</v>
      </c>
      <c r="AH294" s="396">
        <v>0</v>
      </c>
      <c r="AI294" s="198">
        <f>AF294+AG294+AH294</f>
        <v>0</v>
      </c>
      <c r="AJ294" s="395">
        <v>0</v>
      </c>
      <c r="AK294" s="396">
        <v>0</v>
      </c>
      <c r="AL294" s="396">
        <v>0</v>
      </c>
      <c r="AM294" s="198">
        <f>AJ294+AK294+AL294</f>
        <v>0</v>
      </c>
      <c r="AN294" s="395">
        <v>0</v>
      </c>
      <c r="AO294" s="396">
        <v>0</v>
      </c>
      <c r="AP294" s="396">
        <v>0</v>
      </c>
      <c r="AQ294" s="198">
        <f>AN294+AO294+AP294</f>
        <v>0</v>
      </c>
      <c r="AR294" s="201">
        <f>D294+H294+L294+P294+T294+X294+AB294+AF294+AJ294+AN294</f>
        <v>5000</v>
      </c>
      <c r="AS294" s="199"/>
      <c r="AT294" s="201">
        <f>F294+J294+N294+R294+V294+Z294+AD294+AH294+AL294+AP294</f>
        <v>3000</v>
      </c>
      <c r="AU294" s="203">
        <f>AR294+AS294+AT294</f>
        <v>8000</v>
      </c>
    </row>
    <row r="295" spans="2:47" ht="12" customHeight="1">
      <c r="B295" s="225" t="s">
        <v>4</v>
      </c>
      <c r="C295" s="252"/>
      <c r="D295" s="395">
        <v>0</v>
      </c>
      <c r="E295" s="396"/>
      <c r="F295" s="396">
        <v>500</v>
      </c>
      <c r="G295" s="198">
        <f>D295+E295+F295</f>
        <v>500</v>
      </c>
      <c r="H295" s="395">
        <v>1000</v>
      </c>
      <c r="I295" s="396"/>
      <c r="J295" s="396">
        <v>500</v>
      </c>
      <c r="K295" s="198">
        <f>H295+I295+J295</f>
        <v>1500</v>
      </c>
      <c r="L295" s="395">
        <v>1000</v>
      </c>
      <c r="M295" s="396"/>
      <c r="N295" s="396">
        <v>500</v>
      </c>
      <c r="O295" s="198">
        <f>L295+M295+N295</f>
        <v>1500</v>
      </c>
      <c r="P295" s="395">
        <v>1000</v>
      </c>
      <c r="Q295" s="396"/>
      <c r="R295" s="396">
        <v>500</v>
      </c>
      <c r="S295" s="198">
        <f>P295+Q295+R295</f>
        <v>1500</v>
      </c>
      <c r="T295" s="395">
        <v>1000</v>
      </c>
      <c r="U295" s="396"/>
      <c r="V295" s="396">
        <v>500</v>
      </c>
      <c r="W295" s="198">
        <f>T295+U295+V295</f>
        <v>1500</v>
      </c>
      <c r="X295" s="395">
        <v>1000</v>
      </c>
      <c r="Y295" s="396"/>
      <c r="Z295" s="396">
        <v>500</v>
      </c>
      <c r="AA295" s="198">
        <f>X295+Y295+Z295</f>
        <v>1500</v>
      </c>
      <c r="AB295" s="395">
        <v>0</v>
      </c>
      <c r="AC295" s="396">
        <v>0</v>
      </c>
      <c r="AD295" s="396">
        <v>0</v>
      </c>
      <c r="AE295" s="198">
        <f>AB295+AC295+AD295</f>
        <v>0</v>
      </c>
      <c r="AF295" s="395">
        <v>0</v>
      </c>
      <c r="AG295" s="396">
        <v>0</v>
      </c>
      <c r="AH295" s="396">
        <v>0</v>
      </c>
      <c r="AI295" s="198">
        <f>AF295+AG295+AH295</f>
        <v>0</v>
      </c>
      <c r="AJ295" s="395">
        <v>0</v>
      </c>
      <c r="AK295" s="396">
        <v>0</v>
      </c>
      <c r="AL295" s="396">
        <v>0</v>
      </c>
      <c r="AM295" s="198">
        <f>AJ295+AK295+AL295</f>
        <v>0</v>
      </c>
      <c r="AN295" s="395">
        <v>0</v>
      </c>
      <c r="AO295" s="396">
        <v>0</v>
      </c>
      <c r="AP295" s="396">
        <v>0</v>
      </c>
      <c r="AQ295" s="198">
        <f>AN295+AO295+AP295</f>
        <v>0</v>
      </c>
      <c r="AR295" s="201">
        <f>D295+H295+L295+P295+T295+X295+AB295+AF295+AJ295+AN295</f>
        <v>5000</v>
      </c>
      <c r="AS295" s="199"/>
      <c r="AT295" s="201">
        <f>F295+J295+N295+R295+V295+Z295+AD295+AH295+AL295+AP295</f>
        <v>3000</v>
      </c>
      <c r="AU295" s="203">
        <f>AR295+AS295+AT295</f>
        <v>8000</v>
      </c>
    </row>
    <row r="296" spans="2:47" ht="12" customHeight="1">
      <c r="B296" s="225" t="s">
        <v>6</v>
      </c>
      <c r="C296" s="252"/>
      <c r="D296" s="395">
        <v>0</v>
      </c>
      <c r="E296" s="396"/>
      <c r="F296" s="396">
        <v>500</v>
      </c>
      <c r="G296" s="198">
        <f>D296+E296+F296</f>
        <v>500</v>
      </c>
      <c r="H296" s="395">
        <v>1000</v>
      </c>
      <c r="I296" s="396"/>
      <c r="J296" s="396">
        <v>500</v>
      </c>
      <c r="K296" s="198">
        <f>H296+I296+J296</f>
        <v>1500</v>
      </c>
      <c r="L296" s="395">
        <v>1000</v>
      </c>
      <c r="M296" s="396"/>
      <c r="N296" s="396">
        <v>500</v>
      </c>
      <c r="O296" s="198">
        <f>L296+M296+N296</f>
        <v>1500</v>
      </c>
      <c r="P296" s="395">
        <v>1000</v>
      </c>
      <c r="Q296" s="396"/>
      <c r="R296" s="396">
        <v>500</v>
      </c>
      <c r="S296" s="198">
        <f>P296+Q296+R296</f>
        <v>1500</v>
      </c>
      <c r="T296" s="395">
        <v>1000</v>
      </c>
      <c r="U296" s="396"/>
      <c r="V296" s="396">
        <v>500</v>
      </c>
      <c r="W296" s="198">
        <f>T296+U296+V296</f>
        <v>1500</v>
      </c>
      <c r="X296" s="395">
        <v>1000</v>
      </c>
      <c r="Y296" s="396"/>
      <c r="Z296" s="396">
        <v>500</v>
      </c>
      <c r="AA296" s="198">
        <f>X296+Y296+Z296</f>
        <v>1500</v>
      </c>
      <c r="AB296" s="395">
        <v>0</v>
      </c>
      <c r="AC296" s="396">
        <v>0</v>
      </c>
      <c r="AD296" s="396">
        <v>0</v>
      </c>
      <c r="AE296" s="198">
        <f>AB296+AC296+AD296</f>
        <v>0</v>
      </c>
      <c r="AF296" s="395">
        <v>0</v>
      </c>
      <c r="AG296" s="396">
        <v>0</v>
      </c>
      <c r="AH296" s="396">
        <v>0</v>
      </c>
      <c r="AI296" s="198">
        <f>AF296+AG296+AH296</f>
        <v>0</v>
      </c>
      <c r="AJ296" s="395">
        <v>0</v>
      </c>
      <c r="AK296" s="396">
        <v>0</v>
      </c>
      <c r="AL296" s="396">
        <v>0</v>
      </c>
      <c r="AM296" s="198">
        <f>AJ296+AK296+AL296</f>
        <v>0</v>
      </c>
      <c r="AN296" s="395">
        <v>0</v>
      </c>
      <c r="AO296" s="396">
        <v>0</v>
      </c>
      <c r="AP296" s="396">
        <v>0</v>
      </c>
      <c r="AQ296" s="198">
        <f>AN296+AO296+AP296</f>
        <v>0</v>
      </c>
      <c r="AR296" s="201">
        <f>D296+H296+L296+P296+T296+X296+AB296+AF296+AJ296+AN296</f>
        <v>5000</v>
      </c>
      <c r="AS296" s="199"/>
      <c r="AT296" s="201">
        <f>F296+J296+N296+R296+V296+Z296+AD296+AH296+AL296+AP296</f>
        <v>3000</v>
      </c>
      <c r="AU296" s="203">
        <f>AR296+AS296+AT296</f>
        <v>8000</v>
      </c>
    </row>
    <row r="297" spans="2:47" ht="12" customHeight="1">
      <c r="B297" s="228" t="s">
        <v>104</v>
      </c>
      <c r="C297" s="252">
        <f>SUM(C292:C296)</f>
        <v>0</v>
      </c>
      <c r="D297" s="395">
        <f>SUM(D292:D296)</f>
        <v>0</v>
      </c>
      <c r="E297" s="396"/>
      <c r="F297" s="396">
        <f aca="true" t="shared" si="232" ref="F297:AA297">SUM(F292:F296)</f>
        <v>2500</v>
      </c>
      <c r="G297" s="198">
        <f t="shared" si="232"/>
        <v>2500</v>
      </c>
      <c r="H297" s="395">
        <f t="shared" si="232"/>
        <v>5000</v>
      </c>
      <c r="I297" s="396">
        <f t="shared" si="232"/>
        <v>0</v>
      </c>
      <c r="J297" s="396">
        <f t="shared" si="232"/>
        <v>2500</v>
      </c>
      <c r="K297" s="198">
        <f t="shared" si="232"/>
        <v>7500</v>
      </c>
      <c r="L297" s="395">
        <f t="shared" si="232"/>
        <v>5000</v>
      </c>
      <c r="M297" s="396">
        <f t="shared" si="232"/>
        <v>0</v>
      </c>
      <c r="N297" s="396">
        <f t="shared" si="232"/>
        <v>2500</v>
      </c>
      <c r="O297" s="198">
        <f t="shared" si="232"/>
        <v>7500</v>
      </c>
      <c r="P297" s="395">
        <f t="shared" si="232"/>
        <v>5000</v>
      </c>
      <c r="Q297" s="396">
        <f t="shared" si="232"/>
        <v>0</v>
      </c>
      <c r="R297" s="396">
        <f t="shared" si="232"/>
        <v>2500</v>
      </c>
      <c r="S297" s="198">
        <f t="shared" si="232"/>
        <v>7500</v>
      </c>
      <c r="T297" s="395">
        <f t="shared" si="232"/>
        <v>5000</v>
      </c>
      <c r="U297" s="396">
        <f t="shared" si="232"/>
        <v>0</v>
      </c>
      <c r="V297" s="396">
        <f t="shared" si="232"/>
        <v>2500</v>
      </c>
      <c r="W297" s="198">
        <f t="shared" si="232"/>
        <v>7500</v>
      </c>
      <c r="X297" s="395">
        <f t="shared" si="232"/>
        <v>5000</v>
      </c>
      <c r="Y297" s="396">
        <f t="shared" si="232"/>
        <v>0</v>
      </c>
      <c r="Z297" s="396">
        <f t="shared" si="232"/>
        <v>2500</v>
      </c>
      <c r="AA297" s="198">
        <f t="shared" si="232"/>
        <v>7500</v>
      </c>
      <c r="AB297" s="395">
        <f aca="true" t="shared" si="233" ref="AB297:AQ297">SUM(AB292:AB296)</f>
        <v>0</v>
      </c>
      <c r="AC297" s="396">
        <f t="shared" si="233"/>
        <v>0</v>
      </c>
      <c r="AD297" s="396">
        <f t="shared" si="233"/>
        <v>0</v>
      </c>
      <c r="AE297" s="198">
        <f t="shared" si="233"/>
        <v>0</v>
      </c>
      <c r="AF297" s="395">
        <f t="shared" si="233"/>
        <v>0</v>
      </c>
      <c r="AG297" s="396">
        <f t="shared" si="233"/>
        <v>0</v>
      </c>
      <c r="AH297" s="396">
        <f t="shared" si="233"/>
        <v>0</v>
      </c>
      <c r="AI297" s="198">
        <f t="shared" si="233"/>
        <v>0</v>
      </c>
      <c r="AJ297" s="395">
        <f t="shared" si="233"/>
        <v>0</v>
      </c>
      <c r="AK297" s="396">
        <f t="shared" si="233"/>
        <v>0</v>
      </c>
      <c r="AL297" s="396">
        <f t="shared" si="233"/>
        <v>0</v>
      </c>
      <c r="AM297" s="198">
        <f t="shared" si="233"/>
        <v>0</v>
      </c>
      <c r="AN297" s="395">
        <f t="shared" si="233"/>
        <v>0</v>
      </c>
      <c r="AO297" s="396">
        <f t="shared" si="233"/>
        <v>0</v>
      </c>
      <c r="AP297" s="396">
        <f t="shared" si="233"/>
        <v>0</v>
      </c>
      <c r="AQ297" s="198">
        <f t="shared" si="233"/>
        <v>0</v>
      </c>
      <c r="AR297" s="201">
        <f>SUM(AR292:AR296)</f>
        <v>25000</v>
      </c>
      <c r="AS297" s="201"/>
      <c r="AT297" s="202">
        <f>SUM(AT292:AT296)</f>
        <v>15000</v>
      </c>
      <c r="AU297" s="203">
        <f>SUM(AU292:AU296)</f>
        <v>40000</v>
      </c>
    </row>
    <row r="298" spans="2:47" ht="12" customHeight="1">
      <c r="B298" s="234" t="s">
        <v>217</v>
      </c>
      <c r="C298" s="253"/>
      <c r="D298" s="403">
        <f>D297-D291</f>
        <v>0</v>
      </c>
      <c r="E298" s="404"/>
      <c r="F298" s="404">
        <f aca="true" t="shared" si="234" ref="F298:AR298">F297-F291</f>
        <v>2500</v>
      </c>
      <c r="G298" s="405">
        <f t="shared" si="234"/>
        <v>2500</v>
      </c>
      <c r="H298" s="403">
        <f t="shared" si="234"/>
        <v>5000</v>
      </c>
      <c r="I298" s="404">
        <f t="shared" si="234"/>
        <v>0</v>
      </c>
      <c r="J298" s="404">
        <f t="shared" si="234"/>
        <v>2500</v>
      </c>
      <c r="K298" s="405">
        <f t="shared" si="234"/>
        <v>7500</v>
      </c>
      <c r="L298" s="403">
        <f t="shared" si="234"/>
        <v>5000</v>
      </c>
      <c r="M298" s="404">
        <f t="shared" si="234"/>
        <v>0</v>
      </c>
      <c r="N298" s="404">
        <f t="shared" si="234"/>
        <v>2500</v>
      </c>
      <c r="O298" s="405">
        <f t="shared" si="234"/>
        <v>7500</v>
      </c>
      <c r="P298" s="403">
        <f t="shared" si="234"/>
        <v>5000</v>
      </c>
      <c r="Q298" s="404">
        <f t="shared" si="234"/>
        <v>0</v>
      </c>
      <c r="R298" s="404">
        <f t="shared" si="234"/>
        <v>2500</v>
      </c>
      <c r="S298" s="405">
        <f t="shared" si="234"/>
        <v>7500</v>
      </c>
      <c r="T298" s="403">
        <f t="shared" si="234"/>
        <v>5000</v>
      </c>
      <c r="U298" s="404">
        <f t="shared" si="234"/>
        <v>0</v>
      </c>
      <c r="V298" s="404">
        <f t="shared" si="234"/>
        <v>2500</v>
      </c>
      <c r="W298" s="405">
        <f t="shared" si="234"/>
        <v>7500</v>
      </c>
      <c r="X298" s="403">
        <f t="shared" si="234"/>
        <v>5000</v>
      </c>
      <c r="Y298" s="404">
        <f t="shared" si="234"/>
        <v>0</v>
      </c>
      <c r="Z298" s="404">
        <f t="shared" si="234"/>
        <v>2500</v>
      </c>
      <c r="AA298" s="405">
        <f t="shared" si="234"/>
        <v>7500</v>
      </c>
      <c r="AB298" s="403">
        <f t="shared" si="234"/>
        <v>0</v>
      </c>
      <c r="AC298" s="404">
        <f t="shared" si="234"/>
        <v>0</v>
      </c>
      <c r="AD298" s="404">
        <f t="shared" si="234"/>
        <v>0</v>
      </c>
      <c r="AE298" s="405">
        <f t="shared" si="234"/>
        <v>0</v>
      </c>
      <c r="AF298" s="403">
        <f t="shared" si="234"/>
        <v>0</v>
      </c>
      <c r="AG298" s="404">
        <f t="shared" si="234"/>
        <v>0</v>
      </c>
      <c r="AH298" s="404">
        <f t="shared" si="234"/>
        <v>0</v>
      </c>
      <c r="AI298" s="405">
        <f t="shared" si="234"/>
        <v>0</v>
      </c>
      <c r="AJ298" s="403">
        <f t="shared" si="234"/>
        <v>0</v>
      </c>
      <c r="AK298" s="404">
        <f t="shared" si="234"/>
        <v>0</v>
      </c>
      <c r="AL298" s="404">
        <f t="shared" si="234"/>
        <v>0</v>
      </c>
      <c r="AM298" s="405">
        <f t="shared" si="234"/>
        <v>0</v>
      </c>
      <c r="AN298" s="403">
        <f t="shared" si="234"/>
        <v>0</v>
      </c>
      <c r="AO298" s="404">
        <f t="shared" si="234"/>
        <v>0</v>
      </c>
      <c r="AP298" s="404">
        <f t="shared" si="234"/>
        <v>0</v>
      </c>
      <c r="AQ298" s="405">
        <f t="shared" si="234"/>
        <v>0</v>
      </c>
      <c r="AR298" s="235">
        <f t="shared" si="234"/>
        <v>25000</v>
      </c>
      <c r="AS298" s="235"/>
      <c r="AT298" s="235">
        <f>AT297-AT291</f>
        <v>15000</v>
      </c>
      <c r="AU298" s="235">
        <f>AU297-AU291</f>
        <v>40000</v>
      </c>
    </row>
    <row r="299" spans="2:47" ht="12" customHeight="1">
      <c r="B299" s="225" t="str">
        <f>'Operating Cost Element'!A93</f>
        <v>New Alternative 31</v>
      </c>
      <c r="C299" s="252"/>
      <c r="D299" s="395"/>
      <c r="E299" s="396"/>
      <c r="F299" s="396"/>
      <c r="G299" s="204"/>
      <c r="H299" s="395"/>
      <c r="I299" s="396"/>
      <c r="J299" s="396"/>
      <c r="K299" s="204"/>
      <c r="L299" s="395"/>
      <c r="M299" s="396"/>
      <c r="N299" s="396"/>
      <c r="O299" s="204"/>
      <c r="P299" s="395"/>
      <c r="Q299" s="396"/>
      <c r="R299" s="396"/>
      <c r="S299" s="204"/>
      <c r="T299" s="395"/>
      <c r="U299" s="396"/>
      <c r="V299" s="396"/>
      <c r="W299" s="204"/>
      <c r="X299" s="395"/>
      <c r="Y299" s="396"/>
      <c r="Z299" s="396"/>
      <c r="AA299" s="204"/>
      <c r="AB299" s="395"/>
      <c r="AC299" s="396"/>
      <c r="AD299" s="396"/>
      <c r="AE299" s="204"/>
      <c r="AF299" s="395"/>
      <c r="AG299" s="396"/>
      <c r="AH299" s="396"/>
      <c r="AI299" s="204"/>
      <c r="AJ299" s="395"/>
      <c r="AK299" s="396"/>
      <c r="AL299" s="396"/>
      <c r="AM299" s="204"/>
      <c r="AN299" s="395"/>
      <c r="AO299" s="396"/>
      <c r="AP299" s="396"/>
      <c r="AQ299" s="204"/>
      <c r="AR299" s="201"/>
      <c r="AS299" s="201"/>
      <c r="AT299" s="202"/>
      <c r="AU299" s="205"/>
    </row>
    <row r="300" spans="2:47" ht="12" customHeight="1">
      <c r="B300" s="225" t="s">
        <v>3</v>
      </c>
      <c r="C300" s="252"/>
      <c r="D300" s="395">
        <v>0</v>
      </c>
      <c r="E300" s="396"/>
      <c r="F300" s="396">
        <v>500</v>
      </c>
      <c r="G300" s="198">
        <f>D300+E300+F300</f>
        <v>500</v>
      </c>
      <c r="H300" s="395">
        <v>1000</v>
      </c>
      <c r="I300" s="396"/>
      <c r="J300" s="396">
        <v>500</v>
      </c>
      <c r="K300" s="198">
        <f>H300+I300+J300</f>
        <v>1500</v>
      </c>
      <c r="L300" s="395">
        <v>1000</v>
      </c>
      <c r="M300" s="396"/>
      <c r="N300" s="396">
        <v>500</v>
      </c>
      <c r="O300" s="198">
        <f>L300+M300+N300</f>
        <v>1500</v>
      </c>
      <c r="P300" s="395">
        <v>1000</v>
      </c>
      <c r="Q300" s="396"/>
      <c r="R300" s="396">
        <v>500</v>
      </c>
      <c r="S300" s="198">
        <f>P300+Q300+R300</f>
        <v>1500</v>
      </c>
      <c r="T300" s="395">
        <v>1000</v>
      </c>
      <c r="U300" s="396"/>
      <c r="V300" s="396">
        <v>500</v>
      </c>
      <c r="W300" s="198">
        <f>T300+U300+V300</f>
        <v>1500</v>
      </c>
      <c r="X300" s="395">
        <v>1000</v>
      </c>
      <c r="Y300" s="396"/>
      <c r="Z300" s="396">
        <v>500</v>
      </c>
      <c r="AA300" s="198">
        <f>X300+Y300+Z300</f>
        <v>1500</v>
      </c>
      <c r="AB300" s="395">
        <v>0</v>
      </c>
      <c r="AC300" s="396">
        <v>0</v>
      </c>
      <c r="AD300" s="396">
        <v>0</v>
      </c>
      <c r="AE300" s="198">
        <f>AB300+AC300+AD300</f>
        <v>0</v>
      </c>
      <c r="AF300" s="395">
        <v>0</v>
      </c>
      <c r="AG300" s="396">
        <v>0</v>
      </c>
      <c r="AH300" s="396">
        <v>0</v>
      </c>
      <c r="AI300" s="198">
        <f>AF300+AG300+AH300</f>
        <v>0</v>
      </c>
      <c r="AJ300" s="395">
        <v>0</v>
      </c>
      <c r="AK300" s="396">
        <v>0</v>
      </c>
      <c r="AL300" s="396">
        <v>0</v>
      </c>
      <c r="AM300" s="198">
        <f>AJ300+AK300+AL300</f>
        <v>0</v>
      </c>
      <c r="AN300" s="395">
        <v>0</v>
      </c>
      <c r="AO300" s="396">
        <v>0</v>
      </c>
      <c r="AP300" s="396">
        <v>0</v>
      </c>
      <c r="AQ300" s="198">
        <f>AN300+AO300+AP300</f>
        <v>0</v>
      </c>
      <c r="AR300" s="201">
        <f>D300+H300+L300+P300+T300+X300+AB300+AF300+AJ300+AN300</f>
        <v>5000</v>
      </c>
      <c r="AS300" s="199"/>
      <c r="AT300" s="201">
        <f>F300+J300+N300+R300+V300+Z300+AD300+AH300+AL300+AP300</f>
        <v>3000</v>
      </c>
      <c r="AU300" s="203">
        <f>AR300+AS300+AT300</f>
        <v>8000</v>
      </c>
    </row>
    <row r="301" spans="2:47" ht="12" customHeight="1">
      <c r="B301" s="225" t="s">
        <v>5</v>
      </c>
      <c r="C301" s="252"/>
      <c r="D301" s="395">
        <v>0</v>
      </c>
      <c r="E301" s="396"/>
      <c r="F301" s="396">
        <v>500</v>
      </c>
      <c r="G301" s="198">
        <f>D301+E301+F301</f>
        <v>500</v>
      </c>
      <c r="H301" s="395">
        <v>1000</v>
      </c>
      <c r="I301" s="396"/>
      <c r="J301" s="396">
        <v>500</v>
      </c>
      <c r="K301" s="198">
        <f>H301+I301+J301</f>
        <v>1500</v>
      </c>
      <c r="L301" s="395">
        <v>1000</v>
      </c>
      <c r="M301" s="396"/>
      <c r="N301" s="396">
        <v>500</v>
      </c>
      <c r="O301" s="198">
        <f>L301+M301+N301</f>
        <v>1500</v>
      </c>
      <c r="P301" s="395">
        <v>1000</v>
      </c>
      <c r="Q301" s="396"/>
      <c r="R301" s="396">
        <v>500</v>
      </c>
      <c r="S301" s="198">
        <f>P301+Q301+R301</f>
        <v>1500</v>
      </c>
      <c r="T301" s="395">
        <v>1000</v>
      </c>
      <c r="U301" s="396"/>
      <c r="V301" s="396">
        <v>500</v>
      </c>
      <c r="W301" s="198">
        <f>T301+U301+V301</f>
        <v>1500</v>
      </c>
      <c r="X301" s="395">
        <v>1000</v>
      </c>
      <c r="Y301" s="396"/>
      <c r="Z301" s="396">
        <v>500</v>
      </c>
      <c r="AA301" s="198">
        <f>X301+Y301+Z301</f>
        <v>1500</v>
      </c>
      <c r="AB301" s="395">
        <v>0</v>
      </c>
      <c r="AC301" s="396">
        <v>0</v>
      </c>
      <c r="AD301" s="396">
        <v>0</v>
      </c>
      <c r="AE301" s="198">
        <f>AB301+AC301+AD301</f>
        <v>0</v>
      </c>
      <c r="AF301" s="395">
        <v>0</v>
      </c>
      <c r="AG301" s="396">
        <v>0</v>
      </c>
      <c r="AH301" s="396">
        <v>0</v>
      </c>
      <c r="AI301" s="198">
        <f>AF301+AG301+AH301</f>
        <v>0</v>
      </c>
      <c r="AJ301" s="395">
        <v>0</v>
      </c>
      <c r="AK301" s="396">
        <v>0</v>
      </c>
      <c r="AL301" s="396">
        <v>0</v>
      </c>
      <c r="AM301" s="198">
        <f>AJ301+AK301+AL301</f>
        <v>0</v>
      </c>
      <c r="AN301" s="395">
        <v>0</v>
      </c>
      <c r="AO301" s="396">
        <v>0</v>
      </c>
      <c r="AP301" s="396">
        <v>0</v>
      </c>
      <c r="AQ301" s="198">
        <f>AN301+AO301+AP301</f>
        <v>0</v>
      </c>
      <c r="AR301" s="201">
        <f>D301+H301+L301+P301+T301+X301+AB301+AF301+AJ301+AN301</f>
        <v>5000</v>
      </c>
      <c r="AS301" s="199"/>
      <c r="AT301" s="201">
        <f>F301+J301+N301+R301+V301+Z301+AD301+AH301+AL301+AP301</f>
        <v>3000</v>
      </c>
      <c r="AU301" s="203">
        <f>AR301+AS301+AT301</f>
        <v>8000</v>
      </c>
    </row>
    <row r="302" spans="2:47" ht="12" customHeight="1">
      <c r="B302" s="225" t="s">
        <v>17</v>
      </c>
      <c r="C302" s="252"/>
      <c r="D302" s="395">
        <v>0</v>
      </c>
      <c r="E302" s="396"/>
      <c r="F302" s="396">
        <v>500</v>
      </c>
      <c r="G302" s="198">
        <f>D302+E302+F302</f>
        <v>500</v>
      </c>
      <c r="H302" s="395">
        <v>1000</v>
      </c>
      <c r="I302" s="396"/>
      <c r="J302" s="396">
        <v>500</v>
      </c>
      <c r="K302" s="198">
        <f>H302+I302+J302</f>
        <v>1500</v>
      </c>
      <c r="L302" s="395">
        <v>1000</v>
      </c>
      <c r="M302" s="396"/>
      <c r="N302" s="396">
        <v>500</v>
      </c>
      <c r="O302" s="198">
        <f>L302+M302+N302</f>
        <v>1500</v>
      </c>
      <c r="P302" s="395">
        <v>1000</v>
      </c>
      <c r="Q302" s="396"/>
      <c r="R302" s="396">
        <v>500</v>
      </c>
      <c r="S302" s="198">
        <f>P302+Q302+R302</f>
        <v>1500</v>
      </c>
      <c r="T302" s="395">
        <v>1000</v>
      </c>
      <c r="U302" s="396"/>
      <c r="V302" s="396">
        <v>500</v>
      </c>
      <c r="W302" s="198">
        <f>T302+U302+V302</f>
        <v>1500</v>
      </c>
      <c r="X302" s="395">
        <v>1000</v>
      </c>
      <c r="Y302" s="396"/>
      <c r="Z302" s="396">
        <v>500</v>
      </c>
      <c r="AA302" s="198">
        <f>X302+Y302+Z302</f>
        <v>1500</v>
      </c>
      <c r="AB302" s="395">
        <v>0</v>
      </c>
      <c r="AC302" s="396">
        <v>0</v>
      </c>
      <c r="AD302" s="396">
        <v>0</v>
      </c>
      <c r="AE302" s="198">
        <f>AB302+AC302+AD302</f>
        <v>0</v>
      </c>
      <c r="AF302" s="395">
        <v>0</v>
      </c>
      <c r="AG302" s="396">
        <v>0</v>
      </c>
      <c r="AH302" s="396">
        <v>0</v>
      </c>
      <c r="AI302" s="198">
        <f>AF302+AG302+AH302</f>
        <v>0</v>
      </c>
      <c r="AJ302" s="395">
        <v>0</v>
      </c>
      <c r="AK302" s="396">
        <v>0</v>
      </c>
      <c r="AL302" s="396">
        <v>0</v>
      </c>
      <c r="AM302" s="198">
        <f>AJ302+AK302+AL302</f>
        <v>0</v>
      </c>
      <c r="AN302" s="395">
        <v>0</v>
      </c>
      <c r="AO302" s="396">
        <v>0</v>
      </c>
      <c r="AP302" s="396">
        <v>0</v>
      </c>
      <c r="AQ302" s="198">
        <f>AN302+AO302+AP302</f>
        <v>0</v>
      </c>
      <c r="AR302" s="201">
        <f>D302+H302+L302+P302+T302+X302+AB302+AF302+AJ302+AN302</f>
        <v>5000</v>
      </c>
      <c r="AS302" s="199"/>
      <c r="AT302" s="201">
        <f>F302+J302+N302+R302+V302+Z302+AD302+AH302+AL302+AP302</f>
        <v>3000</v>
      </c>
      <c r="AU302" s="203">
        <f>AR302+AS302+AT302</f>
        <v>8000</v>
      </c>
    </row>
    <row r="303" spans="2:47" ht="12" customHeight="1">
      <c r="B303" s="225" t="s">
        <v>4</v>
      </c>
      <c r="C303" s="252"/>
      <c r="D303" s="395">
        <v>0</v>
      </c>
      <c r="E303" s="396"/>
      <c r="F303" s="396">
        <v>500</v>
      </c>
      <c r="G303" s="198">
        <f>D303+E303+F303</f>
        <v>500</v>
      </c>
      <c r="H303" s="395">
        <v>1000</v>
      </c>
      <c r="I303" s="396"/>
      <c r="J303" s="396">
        <v>500</v>
      </c>
      <c r="K303" s="198">
        <f>H303+I303+J303</f>
        <v>1500</v>
      </c>
      <c r="L303" s="395">
        <v>1000</v>
      </c>
      <c r="M303" s="396"/>
      <c r="N303" s="396">
        <v>500</v>
      </c>
      <c r="O303" s="198">
        <f>L303+M303+N303</f>
        <v>1500</v>
      </c>
      <c r="P303" s="395">
        <v>1000</v>
      </c>
      <c r="Q303" s="396"/>
      <c r="R303" s="396">
        <v>500</v>
      </c>
      <c r="S303" s="198">
        <f>P303+Q303+R303</f>
        <v>1500</v>
      </c>
      <c r="T303" s="395">
        <v>1000</v>
      </c>
      <c r="U303" s="396"/>
      <c r="V303" s="396">
        <v>500</v>
      </c>
      <c r="W303" s="198">
        <f>T303+U303+V303</f>
        <v>1500</v>
      </c>
      <c r="X303" s="395">
        <v>1000</v>
      </c>
      <c r="Y303" s="396"/>
      <c r="Z303" s="396">
        <v>500</v>
      </c>
      <c r="AA303" s="198">
        <f>X303+Y303+Z303</f>
        <v>1500</v>
      </c>
      <c r="AB303" s="395">
        <v>0</v>
      </c>
      <c r="AC303" s="396">
        <v>0</v>
      </c>
      <c r="AD303" s="396">
        <v>0</v>
      </c>
      <c r="AE303" s="198">
        <f>AB303+AC303+AD303</f>
        <v>0</v>
      </c>
      <c r="AF303" s="395">
        <v>0</v>
      </c>
      <c r="AG303" s="396">
        <v>0</v>
      </c>
      <c r="AH303" s="396">
        <v>0</v>
      </c>
      <c r="AI303" s="198">
        <f>AF303+AG303+AH303</f>
        <v>0</v>
      </c>
      <c r="AJ303" s="395">
        <v>0</v>
      </c>
      <c r="AK303" s="396">
        <v>0</v>
      </c>
      <c r="AL303" s="396">
        <v>0</v>
      </c>
      <c r="AM303" s="198">
        <f>AJ303+AK303+AL303</f>
        <v>0</v>
      </c>
      <c r="AN303" s="395">
        <v>0</v>
      </c>
      <c r="AO303" s="396">
        <v>0</v>
      </c>
      <c r="AP303" s="396">
        <v>0</v>
      </c>
      <c r="AQ303" s="198">
        <f>AN303+AO303+AP303</f>
        <v>0</v>
      </c>
      <c r="AR303" s="201">
        <f>D303+H303+L303+P303+T303+X303+AB303+AF303+AJ303+AN303</f>
        <v>5000</v>
      </c>
      <c r="AS303" s="199"/>
      <c r="AT303" s="201">
        <f>F303+J303+N303+R303+V303+Z303+AD303+AH303+AL303+AP303</f>
        <v>3000</v>
      </c>
      <c r="AU303" s="203">
        <f>AR303+AS303+AT303</f>
        <v>8000</v>
      </c>
    </row>
    <row r="304" spans="2:47" ht="12" customHeight="1">
      <c r="B304" s="225" t="s">
        <v>6</v>
      </c>
      <c r="C304" s="252"/>
      <c r="D304" s="395">
        <v>0</v>
      </c>
      <c r="E304" s="396"/>
      <c r="F304" s="396">
        <v>500</v>
      </c>
      <c r="G304" s="198">
        <f>D304+E304+F304</f>
        <v>500</v>
      </c>
      <c r="H304" s="395">
        <v>1000</v>
      </c>
      <c r="I304" s="396"/>
      <c r="J304" s="396">
        <v>500</v>
      </c>
      <c r="K304" s="198">
        <f>H304+I304+J304</f>
        <v>1500</v>
      </c>
      <c r="L304" s="395">
        <v>1000</v>
      </c>
      <c r="M304" s="396"/>
      <c r="N304" s="396">
        <v>500</v>
      </c>
      <c r="O304" s="198">
        <f>L304+M304+N304</f>
        <v>1500</v>
      </c>
      <c r="P304" s="395">
        <v>1000</v>
      </c>
      <c r="Q304" s="396"/>
      <c r="R304" s="396">
        <v>500</v>
      </c>
      <c r="S304" s="198">
        <f>P304+Q304+R304</f>
        <v>1500</v>
      </c>
      <c r="T304" s="395">
        <v>1000</v>
      </c>
      <c r="U304" s="396"/>
      <c r="V304" s="396">
        <v>500</v>
      </c>
      <c r="W304" s="198">
        <f>T304+U304+V304</f>
        <v>1500</v>
      </c>
      <c r="X304" s="395">
        <v>1000</v>
      </c>
      <c r="Y304" s="396"/>
      <c r="Z304" s="396">
        <v>500</v>
      </c>
      <c r="AA304" s="198">
        <f>X304+Y304+Z304</f>
        <v>1500</v>
      </c>
      <c r="AB304" s="395">
        <v>0</v>
      </c>
      <c r="AC304" s="396">
        <v>0</v>
      </c>
      <c r="AD304" s="396">
        <v>0</v>
      </c>
      <c r="AE304" s="198">
        <f>AB304+AC304+AD304</f>
        <v>0</v>
      </c>
      <c r="AF304" s="395">
        <v>0</v>
      </c>
      <c r="AG304" s="396">
        <v>0</v>
      </c>
      <c r="AH304" s="396">
        <v>0</v>
      </c>
      <c r="AI304" s="198">
        <f>AF304+AG304+AH304</f>
        <v>0</v>
      </c>
      <c r="AJ304" s="395">
        <v>0</v>
      </c>
      <c r="AK304" s="396">
        <v>0</v>
      </c>
      <c r="AL304" s="396">
        <v>0</v>
      </c>
      <c r="AM304" s="198">
        <f>AJ304+AK304+AL304</f>
        <v>0</v>
      </c>
      <c r="AN304" s="395">
        <v>0</v>
      </c>
      <c r="AO304" s="396">
        <v>0</v>
      </c>
      <c r="AP304" s="396">
        <v>0</v>
      </c>
      <c r="AQ304" s="198">
        <f>AN304+AO304+AP304</f>
        <v>0</v>
      </c>
      <c r="AR304" s="201">
        <f>D304+H304+L304+P304+T304+X304+AB304+AF304+AJ304+AN304</f>
        <v>5000</v>
      </c>
      <c r="AS304" s="199"/>
      <c r="AT304" s="201">
        <f>F304+J304+N304+R304+V304+Z304+AD304+AH304+AL304+AP304</f>
        <v>3000</v>
      </c>
      <c r="AU304" s="203">
        <f>AR304+AS304+AT304</f>
        <v>8000</v>
      </c>
    </row>
    <row r="305" spans="2:47" ht="12" customHeight="1">
      <c r="B305" s="228" t="s">
        <v>104</v>
      </c>
      <c r="C305" s="252">
        <f>SUM(C300:C304)</f>
        <v>0</v>
      </c>
      <c r="D305" s="395">
        <f>SUM(D300:D304)</f>
        <v>0</v>
      </c>
      <c r="E305" s="396"/>
      <c r="F305" s="396">
        <f aca="true" t="shared" si="235" ref="F305:AA305">SUM(F300:F304)</f>
        <v>2500</v>
      </c>
      <c r="G305" s="198">
        <f t="shared" si="235"/>
        <v>2500</v>
      </c>
      <c r="H305" s="395">
        <f t="shared" si="235"/>
        <v>5000</v>
      </c>
      <c r="I305" s="396">
        <f t="shared" si="235"/>
        <v>0</v>
      </c>
      <c r="J305" s="396">
        <f t="shared" si="235"/>
        <v>2500</v>
      </c>
      <c r="K305" s="198">
        <f t="shared" si="235"/>
        <v>7500</v>
      </c>
      <c r="L305" s="395">
        <f t="shared" si="235"/>
        <v>5000</v>
      </c>
      <c r="M305" s="396">
        <f t="shared" si="235"/>
        <v>0</v>
      </c>
      <c r="N305" s="396">
        <f t="shared" si="235"/>
        <v>2500</v>
      </c>
      <c r="O305" s="198">
        <f t="shared" si="235"/>
        <v>7500</v>
      </c>
      <c r="P305" s="395">
        <f t="shared" si="235"/>
        <v>5000</v>
      </c>
      <c r="Q305" s="396">
        <f t="shared" si="235"/>
        <v>0</v>
      </c>
      <c r="R305" s="396">
        <f t="shared" si="235"/>
        <v>2500</v>
      </c>
      <c r="S305" s="198">
        <f t="shared" si="235"/>
        <v>7500</v>
      </c>
      <c r="T305" s="395">
        <f t="shared" si="235"/>
        <v>5000</v>
      </c>
      <c r="U305" s="396">
        <f t="shared" si="235"/>
        <v>0</v>
      </c>
      <c r="V305" s="396">
        <f t="shared" si="235"/>
        <v>2500</v>
      </c>
      <c r="W305" s="198">
        <f t="shared" si="235"/>
        <v>7500</v>
      </c>
      <c r="X305" s="395">
        <f t="shared" si="235"/>
        <v>5000</v>
      </c>
      <c r="Y305" s="396">
        <f t="shared" si="235"/>
        <v>0</v>
      </c>
      <c r="Z305" s="396">
        <f t="shared" si="235"/>
        <v>2500</v>
      </c>
      <c r="AA305" s="198">
        <f t="shared" si="235"/>
        <v>7500</v>
      </c>
      <c r="AB305" s="395">
        <f aca="true" t="shared" si="236" ref="AB305:AQ305">SUM(AB300:AB304)</f>
        <v>0</v>
      </c>
      <c r="AC305" s="396">
        <f t="shared" si="236"/>
        <v>0</v>
      </c>
      <c r="AD305" s="396">
        <f t="shared" si="236"/>
        <v>0</v>
      </c>
      <c r="AE305" s="198">
        <f t="shared" si="236"/>
        <v>0</v>
      </c>
      <c r="AF305" s="395">
        <f t="shared" si="236"/>
        <v>0</v>
      </c>
      <c r="AG305" s="396">
        <f t="shared" si="236"/>
        <v>0</v>
      </c>
      <c r="AH305" s="396">
        <f t="shared" si="236"/>
        <v>0</v>
      </c>
      <c r="AI305" s="198">
        <f t="shared" si="236"/>
        <v>0</v>
      </c>
      <c r="AJ305" s="395">
        <f t="shared" si="236"/>
        <v>0</v>
      </c>
      <c r="AK305" s="396">
        <f t="shared" si="236"/>
        <v>0</v>
      </c>
      <c r="AL305" s="396">
        <f t="shared" si="236"/>
        <v>0</v>
      </c>
      <c r="AM305" s="198">
        <f t="shared" si="236"/>
        <v>0</v>
      </c>
      <c r="AN305" s="395">
        <f t="shared" si="236"/>
        <v>0</v>
      </c>
      <c r="AO305" s="396">
        <f t="shared" si="236"/>
        <v>0</v>
      </c>
      <c r="AP305" s="396">
        <f t="shared" si="236"/>
        <v>0</v>
      </c>
      <c r="AQ305" s="198">
        <f t="shared" si="236"/>
        <v>0</v>
      </c>
      <c r="AR305" s="201">
        <f>SUM(AR300:AR304)</f>
        <v>25000</v>
      </c>
      <c r="AS305" s="201"/>
      <c r="AT305" s="202">
        <f>SUM(AT300:AT304)</f>
        <v>15000</v>
      </c>
      <c r="AU305" s="203">
        <f>SUM(AU300:AU304)</f>
        <v>40000</v>
      </c>
    </row>
    <row r="306" spans="2:47" ht="12" customHeight="1">
      <c r="B306" s="234" t="s">
        <v>217</v>
      </c>
      <c r="C306" s="253"/>
      <c r="D306" s="403">
        <f>D305-D299</f>
        <v>0</v>
      </c>
      <c r="E306" s="404"/>
      <c r="F306" s="404">
        <f aca="true" t="shared" si="237" ref="F306:AR306">F305-F299</f>
        <v>2500</v>
      </c>
      <c r="G306" s="405">
        <f t="shared" si="237"/>
        <v>2500</v>
      </c>
      <c r="H306" s="403">
        <f t="shared" si="237"/>
        <v>5000</v>
      </c>
      <c r="I306" s="404">
        <f t="shared" si="237"/>
        <v>0</v>
      </c>
      <c r="J306" s="404">
        <f t="shared" si="237"/>
        <v>2500</v>
      </c>
      <c r="K306" s="405">
        <f t="shared" si="237"/>
        <v>7500</v>
      </c>
      <c r="L306" s="403">
        <f t="shared" si="237"/>
        <v>5000</v>
      </c>
      <c r="M306" s="404">
        <f t="shared" si="237"/>
        <v>0</v>
      </c>
      <c r="N306" s="404">
        <f t="shared" si="237"/>
        <v>2500</v>
      </c>
      <c r="O306" s="405">
        <f t="shared" si="237"/>
        <v>7500</v>
      </c>
      <c r="P306" s="403">
        <f t="shared" si="237"/>
        <v>5000</v>
      </c>
      <c r="Q306" s="404">
        <f t="shared" si="237"/>
        <v>0</v>
      </c>
      <c r="R306" s="404">
        <f t="shared" si="237"/>
        <v>2500</v>
      </c>
      <c r="S306" s="405">
        <f t="shared" si="237"/>
        <v>7500</v>
      </c>
      <c r="T306" s="403">
        <f t="shared" si="237"/>
        <v>5000</v>
      </c>
      <c r="U306" s="404">
        <f t="shared" si="237"/>
        <v>0</v>
      </c>
      <c r="V306" s="404">
        <f t="shared" si="237"/>
        <v>2500</v>
      </c>
      <c r="W306" s="405">
        <f t="shared" si="237"/>
        <v>7500</v>
      </c>
      <c r="X306" s="403">
        <f t="shared" si="237"/>
        <v>5000</v>
      </c>
      <c r="Y306" s="404">
        <f t="shared" si="237"/>
        <v>0</v>
      </c>
      <c r="Z306" s="404">
        <f t="shared" si="237"/>
        <v>2500</v>
      </c>
      <c r="AA306" s="405">
        <f t="shared" si="237"/>
        <v>7500</v>
      </c>
      <c r="AB306" s="403">
        <f t="shared" si="237"/>
        <v>0</v>
      </c>
      <c r="AC306" s="404">
        <f t="shared" si="237"/>
        <v>0</v>
      </c>
      <c r="AD306" s="404">
        <f t="shared" si="237"/>
        <v>0</v>
      </c>
      <c r="AE306" s="405">
        <f t="shared" si="237"/>
        <v>0</v>
      </c>
      <c r="AF306" s="403">
        <f t="shared" si="237"/>
        <v>0</v>
      </c>
      <c r="AG306" s="404">
        <f t="shared" si="237"/>
        <v>0</v>
      </c>
      <c r="AH306" s="404">
        <f t="shared" si="237"/>
        <v>0</v>
      </c>
      <c r="AI306" s="405">
        <f t="shared" si="237"/>
        <v>0</v>
      </c>
      <c r="AJ306" s="403">
        <f t="shared" si="237"/>
        <v>0</v>
      </c>
      <c r="AK306" s="404">
        <f t="shared" si="237"/>
        <v>0</v>
      </c>
      <c r="AL306" s="404">
        <f t="shared" si="237"/>
        <v>0</v>
      </c>
      <c r="AM306" s="405">
        <f t="shared" si="237"/>
        <v>0</v>
      </c>
      <c r="AN306" s="403">
        <f t="shared" si="237"/>
        <v>0</v>
      </c>
      <c r="AO306" s="404">
        <f t="shared" si="237"/>
        <v>0</v>
      </c>
      <c r="AP306" s="404">
        <f t="shared" si="237"/>
        <v>0</v>
      </c>
      <c r="AQ306" s="405">
        <f t="shared" si="237"/>
        <v>0</v>
      </c>
      <c r="AR306" s="235">
        <f t="shared" si="237"/>
        <v>25000</v>
      </c>
      <c r="AS306" s="235"/>
      <c r="AT306" s="235">
        <f>AT305-AT299</f>
        <v>15000</v>
      </c>
      <c r="AU306" s="235">
        <f>AU305-AU299</f>
        <v>40000</v>
      </c>
    </row>
    <row r="307" spans="2:47" ht="12" customHeight="1">
      <c r="B307" s="225" t="str">
        <f>'Operating Cost Element'!A94</f>
        <v>New Alternative 32</v>
      </c>
      <c r="C307" s="252"/>
      <c r="D307" s="395"/>
      <c r="E307" s="396"/>
      <c r="F307" s="396"/>
      <c r="G307" s="204"/>
      <c r="H307" s="395"/>
      <c r="I307" s="396"/>
      <c r="J307" s="396"/>
      <c r="K307" s="204"/>
      <c r="L307" s="395"/>
      <c r="M307" s="396"/>
      <c r="N307" s="396"/>
      <c r="O307" s="204"/>
      <c r="P307" s="395"/>
      <c r="Q307" s="396"/>
      <c r="R307" s="396"/>
      <c r="S307" s="204"/>
      <c r="T307" s="395"/>
      <c r="U307" s="396"/>
      <c r="V307" s="396"/>
      <c r="W307" s="204"/>
      <c r="X307" s="395"/>
      <c r="Y307" s="396"/>
      <c r="Z307" s="396"/>
      <c r="AA307" s="204"/>
      <c r="AB307" s="395"/>
      <c r="AC307" s="396"/>
      <c r="AD307" s="396"/>
      <c r="AE307" s="204"/>
      <c r="AF307" s="395"/>
      <c r="AG307" s="396"/>
      <c r="AH307" s="396"/>
      <c r="AI307" s="204"/>
      <c r="AJ307" s="395"/>
      <c r="AK307" s="396"/>
      <c r="AL307" s="396"/>
      <c r="AM307" s="204"/>
      <c r="AN307" s="395"/>
      <c r="AO307" s="396"/>
      <c r="AP307" s="396"/>
      <c r="AQ307" s="204"/>
      <c r="AR307" s="201"/>
      <c r="AS307" s="201"/>
      <c r="AT307" s="202"/>
      <c r="AU307" s="205"/>
    </row>
    <row r="308" spans="2:47" ht="12" customHeight="1">
      <c r="B308" s="225" t="s">
        <v>3</v>
      </c>
      <c r="C308" s="252"/>
      <c r="D308" s="395">
        <v>0</v>
      </c>
      <c r="E308" s="396"/>
      <c r="F308" s="396">
        <v>500</v>
      </c>
      <c r="G308" s="198">
        <f>D308+E308+F308</f>
        <v>500</v>
      </c>
      <c r="H308" s="395">
        <v>1000</v>
      </c>
      <c r="I308" s="396"/>
      <c r="J308" s="396">
        <v>500</v>
      </c>
      <c r="K308" s="198">
        <f>H308+I308+J308</f>
        <v>1500</v>
      </c>
      <c r="L308" s="395">
        <v>1000</v>
      </c>
      <c r="M308" s="396"/>
      <c r="N308" s="396">
        <v>500</v>
      </c>
      <c r="O308" s="198">
        <f>L308+M308+N308</f>
        <v>1500</v>
      </c>
      <c r="P308" s="395">
        <v>1000</v>
      </c>
      <c r="Q308" s="396"/>
      <c r="R308" s="396">
        <v>500</v>
      </c>
      <c r="S308" s="198">
        <f>P308+Q308+R308</f>
        <v>1500</v>
      </c>
      <c r="T308" s="395">
        <v>1000</v>
      </c>
      <c r="U308" s="396"/>
      <c r="V308" s="396">
        <v>500</v>
      </c>
      <c r="W308" s="198">
        <f>T308+U308+V308</f>
        <v>1500</v>
      </c>
      <c r="X308" s="395">
        <v>1000</v>
      </c>
      <c r="Y308" s="396"/>
      <c r="Z308" s="396">
        <v>500</v>
      </c>
      <c r="AA308" s="198">
        <f>X308+Y308+Z308</f>
        <v>1500</v>
      </c>
      <c r="AB308" s="395">
        <v>0</v>
      </c>
      <c r="AC308" s="396">
        <v>0</v>
      </c>
      <c r="AD308" s="396">
        <v>0</v>
      </c>
      <c r="AE308" s="198">
        <f>AB308+AC308+AD308</f>
        <v>0</v>
      </c>
      <c r="AF308" s="395">
        <v>0</v>
      </c>
      <c r="AG308" s="396">
        <v>0</v>
      </c>
      <c r="AH308" s="396">
        <v>0</v>
      </c>
      <c r="AI308" s="198">
        <f>AF308+AG308+AH308</f>
        <v>0</v>
      </c>
      <c r="AJ308" s="395">
        <v>0</v>
      </c>
      <c r="AK308" s="396">
        <v>0</v>
      </c>
      <c r="AL308" s="396">
        <v>0</v>
      </c>
      <c r="AM308" s="198">
        <f>AJ308+AK308+AL308</f>
        <v>0</v>
      </c>
      <c r="AN308" s="395">
        <v>0</v>
      </c>
      <c r="AO308" s="396">
        <v>0</v>
      </c>
      <c r="AP308" s="396">
        <v>0</v>
      </c>
      <c r="AQ308" s="198">
        <f>AN308+AO308+AP308</f>
        <v>0</v>
      </c>
      <c r="AR308" s="201">
        <f>D308+H308+L308+P308+T308+X308+AB308+AF308+AJ308+AN308</f>
        <v>5000</v>
      </c>
      <c r="AS308" s="199"/>
      <c r="AT308" s="201">
        <f>F308+J308+N308+R308+V308+Z308+AD308+AH308+AL308+AP308</f>
        <v>3000</v>
      </c>
      <c r="AU308" s="203">
        <f>AR308+AS308+AT308</f>
        <v>8000</v>
      </c>
    </row>
    <row r="309" spans="2:47" ht="12" customHeight="1">
      <c r="B309" s="225" t="s">
        <v>5</v>
      </c>
      <c r="C309" s="252"/>
      <c r="D309" s="395">
        <v>0</v>
      </c>
      <c r="E309" s="396"/>
      <c r="F309" s="396">
        <v>500</v>
      </c>
      <c r="G309" s="198">
        <f>D309+E309+F309</f>
        <v>500</v>
      </c>
      <c r="H309" s="395">
        <v>1000</v>
      </c>
      <c r="I309" s="396"/>
      <c r="J309" s="396">
        <v>500</v>
      </c>
      <c r="K309" s="198">
        <f>H309+I309+J309</f>
        <v>1500</v>
      </c>
      <c r="L309" s="395">
        <v>1000</v>
      </c>
      <c r="M309" s="396"/>
      <c r="N309" s="396">
        <v>500</v>
      </c>
      <c r="O309" s="198">
        <f>L309+M309+N309</f>
        <v>1500</v>
      </c>
      <c r="P309" s="395">
        <v>1000</v>
      </c>
      <c r="Q309" s="396"/>
      <c r="R309" s="396">
        <v>500</v>
      </c>
      <c r="S309" s="198">
        <f>P309+Q309+R309</f>
        <v>1500</v>
      </c>
      <c r="T309" s="395">
        <v>1000</v>
      </c>
      <c r="U309" s="396"/>
      <c r="V309" s="396">
        <v>500</v>
      </c>
      <c r="W309" s="198">
        <f>T309+U309+V309</f>
        <v>1500</v>
      </c>
      <c r="X309" s="395">
        <v>1000</v>
      </c>
      <c r="Y309" s="396"/>
      <c r="Z309" s="396">
        <v>500</v>
      </c>
      <c r="AA309" s="198">
        <f>X309+Y309+Z309</f>
        <v>1500</v>
      </c>
      <c r="AB309" s="395">
        <v>0</v>
      </c>
      <c r="AC309" s="396">
        <v>0</v>
      </c>
      <c r="AD309" s="396">
        <v>0</v>
      </c>
      <c r="AE309" s="198">
        <f>AB309+AC309+AD309</f>
        <v>0</v>
      </c>
      <c r="AF309" s="395">
        <v>0</v>
      </c>
      <c r="AG309" s="396">
        <v>0</v>
      </c>
      <c r="AH309" s="396">
        <v>0</v>
      </c>
      <c r="AI309" s="198">
        <f>AF309+AG309+AH309</f>
        <v>0</v>
      </c>
      <c r="AJ309" s="395">
        <v>0</v>
      </c>
      <c r="AK309" s="396">
        <v>0</v>
      </c>
      <c r="AL309" s="396">
        <v>0</v>
      </c>
      <c r="AM309" s="198">
        <f>AJ309+AK309+AL309</f>
        <v>0</v>
      </c>
      <c r="AN309" s="395">
        <v>0</v>
      </c>
      <c r="AO309" s="396">
        <v>0</v>
      </c>
      <c r="AP309" s="396">
        <v>0</v>
      </c>
      <c r="AQ309" s="198">
        <f>AN309+AO309+AP309</f>
        <v>0</v>
      </c>
      <c r="AR309" s="201">
        <f>D309+H309+L309+P309+T309+X309+AB309+AF309+AJ309+AN309</f>
        <v>5000</v>
      </c>
      <c r="AS309" s="199"/>
      <c r="AT309" s="201">
        <f>F309+J309+N309+R309+V309+Z309+AD309+AH309+AL309+AP309</f>
        <v>3000</v>
      </c>
      <c r="AU309" s="203">
        <f>AR309+AS309+AT309</f>
        <v>8000</v>
      </c>
    </row>
    <row r="310" spans="2:47" ht="12" customHeight="1">
      <c r="B310" s="225" t="s">
        <v>17</v>
      </c>
      <c r="C310" s="252"/>
      <c r="D310" s="395">
        <v>0</v>
      </c>
      <c r="E310" s="396"/>
      <c r="F310" s="396">
        <v>500</v>
      </c>
      <c r="G310" s="198">
        <f>D310+E310+F310</f>
        <v>500</v>
      </c>
      <c r="H310" s="395">
        <v>1000</v>
      </c>
      <c r="I310" s="396"/>
      <c r="J310" s="396">
        <v>500</v>
      </c>
      <c r="K310" s="198">
        <f>H310+I310+J310</f>
        <v>1500</v>
      </c>
      <c r="L310" s="395">
        <v>1000</v>
      </c>
      <c r="M310" s="396"/>
      <c r="N310" s="396">
        <v>500</v>
      </c>
      <c r="O310" s="198">
        <f>L310+M310+N310</f>
        <v>1500</v>
      </c>
      <c r="P310" s="395">
        <v>1000</v>
      </c>
      <c r="Q310" s="396"/>
      <c r="R310" s="396">
        <v>500</v>
      </c>
      <c r="S310" s="198">
        <f>P310+Q310+R310</f>
        <v>1500</v>
      </c>
      <c r="T310" s="395">
        <v>1000</v>
      </c>
      <c r="U310" s="396"/>
      <c r="V310" s="396">
        <v>500</v>
      </c>
      <c r="W310" s="198">
        <f>T310+U310+V310</f>
        <v>1500</v>
      </c>
      <c r="X310" s="395">
        <v>1000</v>
      </c>
      <c r="Y310" s="396"/>
      <c r="Z310" s="396">
        <v>500</v>
      </c>
      <c r="AA310" s="198">
        <f>X310+Y310+Z310</f>
        <v>1500</v>
      </c>
      <c r="AB310" s="395">
        <v>0</v>
      </c>
      <c r="AC310" s="396">
        <v>0</v>
      </c>
      <c r="AD310" s="396">
        <v>0</v>
      </c>
      <c r="AE310" s="198">
        <f>AB310+AC310+AD310</f>
        <v>0</v>
      </c>
      <c r="AF310" s="395">
        <v>0</v>
      </c>
      <c r="AG310" s="396">
        <v>0</v>
      </c>
      <c r="AH310" s="396">
        <v>0</v>
      </c>
      <c r="AI310" s="198">
        <f>AF310+AG310+AH310</f>
        <v>0</v>
      </c>
      <c r="AJ310" s="395">
        <v>0</v>
      </c>
      <c r="AK310" s="396">
        <v>0</v>
      </c>
      <c r="AL310" s="396">
        <v>0</v>
      </c>
      <c r="AM310" s="198">
        <f>AJ310+AK310+AL310</f>
        <v>0</v>
      </c>
      <c r="AN310" s="395">
        <v>0</v>
      </c>
      <c r="AO310" s="396">
        <v>0</v>
      </c>
      <c r="AP310" s="396">
        <v>0</v>
      </c>
      <c r="AQ310" s="198">
        <f>AN310+AO310+AP310</f>
        <v>0</v>
      </c>
      <c r="AR310" s="201">
        <f>D310+H310+L310+P310+T310+X310+AB310+AF310+AJ310+AN310</f>
        <v>5000</v>
      </c>
      <c r="AS310" s="199"/>
      <c r="AT310" s="201">
        <f>F310+J310+N310+R310+V310+Z310+AD310+AH310+AL310+AP310</f>
        <v>3000</v>
      </c>
      <c r="AU310" s="203">
        <f>AR310+AS310+AT310</f>
        <v>8000</v>
      </c>
    </row>
    <row r="311" spans="2:47" ht="12" customHeight="1">
      <c r="B311" s="225" t="s">
        <v>4</v>
      </c>
      <c r="C311" s="252"/>
      <c r="D311" s="395">
        <v>0</v>
      </c>
      <c r="E311" s="396"/>
      <c r="F311" s="396">
        <v>500</v>
      </c>
      <c r="G311" s="198">
        <f>D311+E311+F311</f>
        <v>500</v>
      </c>
      <c r="H311" s="395">
        <v>1000</v>
      </c>
      <c r="I311" s="396"/>
      <c r="J311" s="396">
        <v>500</v>
      </c>
      <c r="K311" s="198">
        <f>H311+I311+J311</f>
        <v>1500</v>
      </c>
      <c r="L311" s="395">
        <v>1000</v>
      </c>
      <c r="M311" s="396"/>
      <c r="N311" s="396">
        <v>500</v>
      </c>
      <c r="O311" s="198">
        <f>L311+M311+N311</f>
        <v>1500</v>
      </c>
      <c r="P311" s="395">
        <v>1000</v>
      </c>
      <c r="Q311" s="396"/>
      <c r="R311" s="396">
        <v>500</v>
      </c>
      <c r="S311" s="198">
        <f>P311+Q311+R311</f>
        <v>1500</v>
      </c>
      <c r="T311" s="395">
        <v>1000</v>
      </c>
      <c r="U311" s="396"/>
      <c r="V311" s="396">
        <v>500</v>
      </c>
      <c r="W311" s="198">
        <f>T311+U311+V311</f>
        <v>1500</v>
      </c>
      <c r="X311" s="395">
        <v>1000</v>
      </c>
      <c r="Y311" s="396"/>
      <c r="Z311" s="396">
        <v>500</v>
      </c>
      <c r="AA311" s="198">
        <f>X311+Y311+Z311</f>
        <v>1500</v>
      </c>
      <c r="AB311" s="395">
        <v>0</v>
      </c>
      <c r="AC311" s="396">
        <v>0</v>
      </c>
      <c r="AD311" s="396">
        <v>0</v>
      </c>
      <c r="AE311" s="198">
        <f>AB311+AC311+AD311</f>
        <v>0</v>
      </c>
      <c r="AF311" s="395">
        <v>0</v>
      </c>
      <c r="AG311" s="396">
        <v>0</v>
      </c>
      <c r="AH311" s="396">
        <v>0</v>
      </c>
      <c r="AI311" s="198">
        <f>AF311+AG311+AH311</f>
        <v>0</v>
      </c>
      <c r="AJ311" s="395">
        <v>0</v>
      </c>
      <c r="AK311" s="396">
        <v>0</v>
      </c>
      <c r="AL311" s="396">
        <v>0</v>
      </c>
      <c r="AM311" s="198">
        <f>AJ311+AK311+AL311</f>
        <v>0</v>
      </c>
      <c r="AN311" s="395">
        <v>0</v>
      </c>
      <c r="AO311" s="396">
        <v>0</v>
      </c>
      <c r="AP311" s="396">
        <v>0</v>
      </c>
      <c r="AQ311" s="198">
        <f>AN311+AO311+AP311</f>
        <v>0</v>
      </c>
      <c r="AR311" s="201">
        <f>D311+H311+L311+P311+T311+X311+AB311+AF311+AJ311+AN311</f>
        <v>5000</v>
      </c>
      <c r="AS311" s="199"/>
      <c r="AT311" s="201">
        <f>F311+J311+N311+R311+V311+Z311+AD311+AH311+AL311+AP311</f>
        <v>3000</v>
      </c>
      <c r="AU311" s="203">
        <f>AR311+AS311+AT311</f>
        <v>8000</v>
      </c>
    </row>
    <row r="312" spans="2:47" ht="12" customHeight="1">
      <c r="B312" s="225" t="s">
        <v>6</v>
      </c>
      <c r="C312" s="252"/>
      <c r="D312" s="395">
        <v>0</v>
      </c>
      <c r="E312" s="396"/>
      <c r="F312" s="396">
        <v>500</v>
      </c>
      <c r="G312" s="198">
        <f>D312+E312+F312</f>
        <v>500</v>
      </c>
      <c r="H312" s="395">
        <v>1000</v>
      </c>
      <c r="I312" s="396"/>
      <c r="J312" s="396">
        <v>500</v>
      </c>
      <c r="K312" s="198">
        <f>H312+I312+J312</f>
        <v>1500</v>
      </c>
      <c r="L312" s="395">
        <v>1000</v>
      </c>
      <c r="M312" s="396"/>
      <c r="N312" s="396">
        <v>500</v>
      </c>
      <c r="O312" s="198">
        <f>L312+M312+N312</f>
        <v>1500</v>
      </c>
      <c r="P312" s="395">
        <v>1000</v>
      </c>
      <c r="Q312" s="396"/>
      <c r="R312" s="396">
        <v>500</v>
      </c>
      <c r="S312" s="198">
        <f>P312+Q312+R312</f>
        <v>1500</v>
      </c>
      <c r="T312" s="395">
        <v>1000</v>
      </c>
      <c r="U312" s="396"/>
      <c r="V312" s="396">
        <v>500</v>
      </c>
      <c r="W312" s="198">
        <f>T312+U312+V312</f>
        <v>1500</v>
      </c>
      <c r="X312" s="395">
        <v>1000</v>
      </c>
      <c r="Y312" s="396"/>
      <c r="Z312" s="396">
        <v>500</v>
      </c>
      <c r="AA312" s="198">
        <f>X312+Y312+Z312</f>
        <v>1500</v>
      </c>
      <c r="AB312" s="395">
        <v>0</v>
      </c>
      <c r="AC312" s="396">
        <v>0</v>
      </c>
      <c r="AD312" s="396">
        <v>0</v>
      </c>
      <c r="AE312" s="198">
        <f>AB312+AC312+AD312</f>
        <v>0</v>
      </c>
      <c r="AF312" s="395">
        <v>0</v>
      </c>
      <c r="AG312" s="396">
        <v>0</v>
      </c>
      <c r="AH312" s="396">
        <v>0</v>
      </c>
      <c r="AI312" s="198">
        <f>AF312+AG312+AH312</f>
        <v>0</v>
      </c>
      <c r="AJ312" s="395">
        <v>0</v>
      </c>
      <c r="AK312" s="396">
        <v>0</v>
      </c>
      <c r="AL312" s="396">
        <v>0</v>
      </c>
      <c r="AM312" s="198">
        <f>AJ312+AK312+AL312</f>
        <v>0</v>
      </c>
      <c r="AN312" s="395">
        <v>0</v>
      </c>
      <c r="AO312" s="396">
        <v>0</v>
      </c>
      <c r="AP312" s="396">
        <v>0</v>
      </c>
      <c r="AQ312" s="198">
        <f>AN312+AO312+AP312</f>
        <v>0</v>
      </c>
      <c r="AR312" s="201">
        <f>D312+H312+L312+P312+T312+X312+AB312+AF312+AJ312+AN312</f>
        <v>5000</v>
      </c>
      <c r="AS312" s="199"/>
      <c r="AT312" s="201">
        <f>F312+J312+N312+R312+V312+Z312+AD312+AH312+AL312+AP312</f>
        <v>3000</v>
      </c>
      <c r="AU312" s="203">
        <f>AR312+AS312+AT312</f>
        <v>8000</v>
      </c>
    </row>
    <row r="313" spans="2:47" ht="12" customHeight="1">
      <c r="B313" s="228" t="s">
        <v>104</v>
      </c>
      <c r="C313" s="252">
        <f>SUM(C308:C312)</f>
        <v>0</v>
      </c>
      <c r="D313" s="395">
        <f>SUM(D308:D312)</f>
        <v>0</v>
      </c>
      <c r="E313" s="396"/>
      <c r="F313" s="396">
        <f aca="true" t="shared" si="238" ref="F313:AA313">SUM(F308:F312)</f>
        <v>2500</v>
      </c>
      <c r="G313" s="198">
        <f t="shared" si="238"/>
        <v>2500</v>
      </c>
      <c r="H313" s="395">
        <f t="shared" si="238"/>
        <v>5000</v>
      </c>
      <c r="I313" s="396">
        <f t="shared" si="238"/>
        <v>0</v>
      </c>
      <c r="J313" s="396">
        <f t="shared" si="238"/>
        <v>2500</v>
      </c>
      <c r="K313" s="198">
        <f t="shared" si="238"/>
        <v>7500</v>
      </c>
      <c r="L313" s="395">
        <f t="shared" si="238"/>
        <v>5000</v>
      </c>
      <c r="M313" s="396">
        <f t="shared" si="238"/>
        <v>0</v>
      </c>
      <c r="N313" s="396">
        <f t="shared" si="238"/>
        <v>2500</v>
      </c>
      <c r="O313" s="198">
        <f t="shared" si="238"/>
        <v>7500</v>
      </c>
      <c r="P313" s="395">
        <f t="shared" si="238"/>
        <v>5000</v>
      </c>
      <c r="Q313" s="396">
        <f t="shared" si="238"/>
        <v>0</v>
      </c>
      <c r="R313" s="396">
        <f t="shared" si="238"/>
        <v>2500</v>
      </c>
      <c r="S313" s="198">
        <f t="shared" si="238"/>
        <v>7500</v>
      </c>
      <c r="T313" s="395">
        <f t="shared" si="238"/>
        <v>5000</v>
      </c>
      <c r="U313" s="396">
        <f t="shared" si="238"/>
        <v>0</v>
      </c>
      <c r="V313" s="396">
        <f t="shared" si="238"/>
        <v>2500</v>
      </c>
      <c r="W313" s="198">
        <f t="shared" si="238"/>
        <v>7500</v>
      </c>
      <c r="X313" s="395">
        <f t="shared" si="238"/>
        <v>5000</v>
      </c>
      <c r="Y313" s="396">
        <f t="shared" si="238"/>
        <v>0</v>
      </c>
      <c r="Z313" s="396">
        <f t="shared" si="238"/>
        <v>2500</v>
      </c>
      <c r="AA313" s="198">
        <f t="shared" si="238"/>
        <v>7500</v>
      </c>
      <c r="AB313" s="395">
        <f aca="true" t="shared" si="239" ref="AB313:AQ313">SUM(AB308:AB312)</f>
        <v>0</v>
      </c>
      <c r="AC313" s="396">
        <f t="shared" si="239"/>
        <v>0</v>
      </c>
      <c r="AD313" s="396">
        <f t="shared" si="239"/>
        <v>0</v>
      </c>
      <c r="AE313" s="198">
        <f t="shared" si="239"/>
        <v>0</v>
      </c>
      <c r="AF313" s="395">
        <f t="shared" si="239"/>
        <v>0</v>
      </c>
      <c r="AG313" s="396">
        <f t="shared" si="239"/>
        <v>0</v>
      </c>
      <c r="AH313" s="396">
        <f t="shared" si="239"/>
        <v>0</v>
      </c>
      <c r="AI313" s="198">
        <f t="shared" si="239"/>
        <v>0</v>
      </c>
      <c r="AJ313" s="395">
        <f t="shared" si="239"/>
        <v>0</v>
      </c>
      <c r="AK313" s="396">
        <f t="shared" si="239"/>
        <v>0</v>
      </c>
      <c r="AL313" s="396">
        <f t="shared" si="239"/>
        <v>0</v>
      </c>
      <c r="AM313" s="198">
        <f t="shared" si="239"/>
        <v>0</v>
      </c>
      <c r="AN313" s="395">
        <f t="shared" si="239"/>
        <v>0</v>
      </c>
      <c r="AO313" s="396">
        <f t="shared" si="239"/>
        <v>0</v>
      </c>
      <c r="AP313" s="396">
        <f t="shared" si="239"/>
        <v>0</v>
      </c>
      <c r="AQ313" s="198">
        <f t="shared" si="239"/>
        <v>0</v>
      </c>
      <c r="AR313" s="201">
        <f>SUM(AR308:AR312)</f>
        <v>25000</v>
      </c>
      <c r="AS313" s="201"/>
      <c r="AT313" s="202">
        <f>SUM(AT308:AT312)</f>
        <v>15000</v>
      </c>
      <c r="AU313" s="203">
        <f>SUM(AU308:AU312)</f>
        <v>40000</v>
      </c>
    </row>
    <row r="314" spans="2:47" ht="12" customHeight="1">
      <c r="B314" s="234" t="s">
        <v>217</v>
      </c>
      <c r="C314" s="253"/>
      <c r="D314" s="403">
        <f>D313-D307</f>
        <v>0</v>
      </c>
      <c r="E314" s="404"/>
      <c r="F314" s="404">
        <f aca="true" t="shared" si="240" ref="F314:AR314">F313-F307</f>
        <v>2500</v>
      </c>
      <c r="G314" s="405">
        <f t="shared" si="240"/>
        <v>2500</v>
      </c>
      <c r="H314" s="403">
        <f t="shared" si="240"/>
        <v>5000</v>
      </c>
      <c r="I314" s="404">
        <f t="shared" si="240"/>
        <v>0</v>
      </c>
      <c r="J314" s="404">
        <f t="shared" si="240"/>
        <v>2500</v>
      </c>
      <c r="K314" s="405">
        <f t="shared" si="240"/>
        <v>7500</v>
      </c>
      <c r="L314" s="403">
        <f t="shared" si="240"/>
        <v>5000</v>
      </c>
      <c r="M314" s="404">
        <f t="shared" si="240"/>
        <v>0</v>
      </c>
      <c r="N314" s="404">
        <f t="shared" si="240"/>
        <v>2500</v>
      </c>
      <c r="O314" s="405">
        <f t="shared" si="240"/>
        <v>7500</v>
      </c>
      <c r="P314" s="403">
        <f t="shared" si="240"/>
        <v>5000</v>
      </c>
      <c r="Q314" s="404">
        <f t="shared" si="240"/>
        <v>0</v>
      </c>
      <c r="R314" s="404">
        <f t="shared" si="240"/>
        <v>2500</v>
      </c>
      <c r="S314" s="405">
        <f t="shared" si="240"/>
        <v>7500</v>
      </c>
      <c r="T314" s="403">
        <f t="shared" si="240"/>
        <v>5000</v>
      </c>
      <c r="U314" s="404">
        <f t="shared" si="240"/>
        <v>0</v>
      </c>
      <c r="V314" s="404">
        <f t="shared" si="240"/>
        <v>2500</v>
      </c>
      <c r="W314" s="405">
        <f t="shared" si="240"/>
        <v>7500</v>
      </c>
      <c r="X314" s="403">
        <f t="shared" si="240"/>
        <v>5000</v>
      </c>
      <c r="Y314" s="404">
        <f t="shared" si="240"/>
        <v>0</v>
      </c>
      <c r="Z314" s="404">
        <f t="shared" si="240"/>
        <v>2500</v>
      </c>
      <c r="AA314" s="405">
        <f t="shared" si="240"/>
        <v>7500</v>
      </c>
      <c r="AB314" s="403">
        <f t="shared" si="240"/>
        <v>0</v>
      </c>
      <c r="AC314" s="404">
        <f t="shared" si="240"/>
        <v>0</v>
      </c>
      <c r="AD314" s="404">
        <f t="shared" si="240"/>
        <v>0</v>
      </c>
      <c r="AE314" s="405">
        <f t="shared" si="240"/>
        <v>0</v>
      </c>
      <c r="AF314" s="403">
        <f t="shared" si="240"/>
        <v>0</v>
      </c>
      <c r="AG314" s="404">
        <f t="shared" si="240"/>
        <v>0</v>
      </c>
      <c r="AH314" s="404">
        <f t="shared" si="240"/>
        <v>0</v>
      </c>
      <c r="AI314" s="405">
        <f t="shared" si="240"/>
        <v>0</v>
      </c>
      <c r="AJ314" s="403">
        <f t="shared" si="240"/>
        <v>0</v>
      </c>
      <c r="AK314" s="404">
        <f t="shared" si="240"/>
        <v>0</v>
      </c>
      <c r="AL314" s="404">
        <f t="shared" si="240"/>
        <v>0</v>
      </c>
      <c r="AM314" s="405">
        <f t="shared" si="240"/>
        <v>0</v>
      </c>
      <c r="AN314" s="403">
        <f t="shared" si="240"/>
        <v>0</v>
      </c>
      <c r="AO314" s="404">
        <f t="shared" si="240"/>
        <v>0</v>
      </c>
      <c r="AP314" s="404">
        <f t="shared" si="240"/>
        <v>0</v>
      </c>
      <c r="AQ314" s="405">
        <f t="shared" si="240"/>
        <v>0</v>
      </c>
      <c r="AR314" s="235">
        <f t="shared" si="240"/>
        <v>25000</v>
      </c>
      <c r="AS314" s="235"/>
      <c r="AT314" s="235">
        <f>AT313-AT307</f>
        <v>15000</v>
      </c>
      <c r="AU314" s="235">
        <f>AU313-AU307</f>
        <v>40000</v>
      </c>
    </row>
    <row r="315" spans="2:47" ht="12" customHeight="1">
      <c r="B315" s="225" t="str">
        <f>'Operating Cost Element'!A95</f>
        <v>New Alternative 33</v>
      </c>
      <c r="C315" s="252"/>
      <c r="D315" s="395"/>
      <c r="E315" s="396"/>
      <c r="F315" s="396"/>
      <c r="G315" s="204"/>
      <c r="H315" s="395"/>
      <c r="I315" s="396"/>
      <c r="J315" s="396"/>
      <c r="K315" s="204"/>
      <c r="L315" s="395"/>
      <c r="M315" s="396"/>
      <c r="N315" s="396"/>
      <c r="O315" s="204"/>
      <c r="P315" s="395"/>
      <c r="Q315" s="396"/>
      <c r="R315" s="396"/>
      <c r="S315" s="204"/>
      <c r="T315" s="395"/>
      <c r="U315" s="396"/>
      <c r="V315" s="396"/>
      <c r="W315" s="204"/>
      <c r="X315" s="395"/>
      <c r="Y315" s="396"/>
      <c r="Z315" s="396"/>
      <c r="AA315" s="204"/>
      <c r="AB315" s="395"/>
      <c r="AC315" s="396"/>
      <c r="AD315" s="396"/>
      <c r="AE315" s="204"/>
      <c r="AF315" s="395"/>
      <c r="AG315" s="396"/>
      <c r="AH315" s="396"/>
      <c r="AI315" s="204"/>
      <c r="AJ315" s="395"/>
      <c r="AK315" s="396"/>
      <c r="AL315" s="396"/>
      <c r="AM315" s="204"/>
      <c r="AN315" s="395"/>
      <c r="AO315" s="396"/>
      <c r="AP315" s="396"/>
      <c r="AQ315" s="204"/>
      <c r="AR315" s="201"/>
      <c r="AS315" s="201"/>
      <c r="AT315" s="202"/>
      <c r="AU315" s="205"/>
    </row>
    <row r="316" spans="2:47" ht="12" customHeight="1">
      <c r="B316" s="225" t="s">
        <v>3</v>
      </c>
      <c r="C316" s="252"/>
      <c r="D316" s="395">
        <v>0</v>
      </c>
      <c r="E316" s="396"/>
      <c r="F316" s="396">
        <v>500</v>
      </c>
      <c r="G316" s="198">
        <f>D316+E316+F316</f>
        <v>500</v>
      </c>
      <c r="H316" s="395">
        <v>1000</v>
      </c>
      <c r="I316" s="396"/>
      <c r="J316" s="396">
        <v>500</v>
      </c>
      <c r="K316" s="198">
        <f>H316+I316+J316</f>
        <v>1500</v>
      </c>
      <c r="L316" s="395">
        <v>1000</v>
      </c>
      <c r="M316" s="396"/>
      <c r="N316" s="396">
        <v>500</v>
      </c>
      <c r="O316" s="198">
        <f>L316+M316+N316</f>
        <v>1500</v>
      </c>
      <c r="P316" s="395">
        <v>1000</v>
      </c>
      <c r="Q316" s="396"/>
      <c r="R316" s="396">
        <v>500</v>
      </c>
      <c r="S316" s="198">
        <f>P316+Q316+R316</f>
        <v>1500</v>
      </c>
      <c r="T316" s="395">
        <v>1000</v>
      </c>
      <c r="U316" s="396"/>
      <c r="V316" s="396">
        <v>500</v>
      </c>
      <c r="W316" s="198">
        <f>T316+U316+V316</f>
        <v>1500</v>
      </c>
      <c r="X316" s="395">
        <v>1000</v>
      </c>
      <c r="Y316" s="396"/>
      <c r="Z316" s="396">
        <v>500</v>
      </c>
      <c r="AA316" s="198">
        <f>X316+Y316+Z316</f>
        <v>1500</v>
      </c>
      <c r="AB316" s="395">
        <v>0</v>
      </c>
      <c r="AC316" s="396">
        <v>0</v>
      </c>
      <c r="AD316" s="396">
        <v>0</v>
      </c>
      <c r="AE316" s="198">
        <f>AB316+AC316+AD316</f>
        <v>0</v>
      </c>
      <c r="AF316" s="395">
        <v>0</v>
      </c>
      <c r="AG316" s="396">
        <v>0</v>
      </c>
      <c r="AH316" s="396">
        <v>0</v>
      </c>
      <c r="AI316" s="198">
        <f>AF316+AG316+AH316</f>
        <v>0</v>
      </c>
      <c r="AJ316" s="395">
        <v>0</v>
      </c>
      <c r="AK316" s="396">
        <v>0</v>
      </c>
      <c r="AL316" s="396">
        <v>0</v>
      </c>
      <c r="AM316" s="198">
        <f>AJ316+AK316+AL316</f>
        <v>0</v>
      </c>
      <c r="AN316" s="395">
        <v>0</v>
      </c>
      <c r="AO316" s="396">
        <v>0</v>
      </c>
      <c r="AP316" s="396">
        <v>0</v>
      </c>
      <c r="AQ316" s="198">
        <f>AN316+AO316+AP316</f>
        <v>0</v>
      </c>
      <c r="AR316" s="201">
        <f>D316+H316+L316+P316+T316+X316+AB316+AF316+AJ316+AN316</f>
        <v>5000</v>
      </c>
      <c r="AS316" s="199"/>
      <c r="AT316" s="201">
        <f>F316+J316+N316+R316+V316+Z316+AD316+AH316+AL316+AP316</f>
        <v>3000</v>
      </c>
      <c r="AU316" s="203">
        <f>AR316+AS316+AT316</f>
        <v>8000</v>
      </c>
    </row>
    <row r="317" spans="2:47" ht="12" customHeight="1">
      <c r="B317" s="225" t="s">
        <v>5</v>
      </c>
      <c r="C317" s="252"/>
      <c r="D317" s="395">
        <v>0</v>
      </c>
      <c r="E317" s="396"/>
      <c r="F317" s="396">
        <v>500</v>
      </c>
      <c r="G317" s="198">
        <f>D317+E317+F317</f>
        <v>500</v>
      </c>
      <c r="H317" s="395">
        <v>1000</v>
      </c>
      <c r="I317" s="396"/>
      <c r="J317" s="396">
        <v>500</v>
      </c>
      <c r="K317" s="198">
        <f>H317+I317+J317</f>
        <v>1500</v>
      </c>
      <c r="L317" s="395">
        <v>1000</v>
      </c>
      <c r="M317" s="396"/>
      <c r="N317" s="396">
        <v>500</v>
      </c>
      <c r="O317" s="198">
        <f>L317+M317+N317</f>
        <v>1500</v>
      </c>
      <c r="P317" s="395">
        <v>1000</v>
      </c>
      <c r="Q317" s="396"/>
      <c r="R317" s="396">
        <v>500</v>
      </c>
      <c r="S317" s="198">
        <f>P317+Q317+R317</f>
        <v>1500</v>
      </c>
      <c r="T317" s="395">
        <v>1000</v>
      </c>
      <c r="U317" s="396"/>
      <c r="V317" s="396">
        <v>500</v>
      </c>
      <c r="W317" s="198">
        <f>T317+U317+V317</f>
        <v>1500</v>
      </c>
      <c r="X317" s="395">
        <v>1000</v>
      </c>
      <c r="Y317" s="396"/>
      <c r="Z317" s="396">
        <v>500</v>
      </c>
      <c r="AA317" s="198">
        <f>X317+Y317+Z317</f>
        <v>1500</v>
      </c>
      <c r="AB317" s="395">
        <v>0</v>
      </c>
      <c r="AC317" s="396">
        <v>0</v>
      </c>
      <c r="AD317" s="396">
        <v>0</v>
      </c>
      <c r="AE317" s="198">
        <f>AB317+AC317+AD317</f>
        <v>0</v>
      </c>
      <c r="AF317" s="395">
        <v>0</v>
      </c>
      <c r="AG317" s="396">
        <v>0</v>
      </c>
      <c r="AH317" s="396">
        <v>0</v>
      </c>
      <c r="AI317" s="198">
        <f>AF317+AG317+AH317</f>
        <v>0</v>
      </c>
      <c r="AJ317" s="395">
        <v>0</v>
      </c>
      <c r="AK317" s="396">
        <v>0</v>
      </c>
      <c r="AL317" s="396">
        <v>0</v>
      </c>
      <c r="AM317" s="198">
        <f>AJ317+AK317+AL317</f>
        <v>0</v>
      </c>
      <c r="AN317" s="395">
        <v>0</v>
      </c>
      <c r="AO317" s="396">
        <v>0</v>
      </c>
      <c r="AP317" s="396">
        <v>0</v>
      </c>
      <c r="AQ317" s="198">
        <f>AN317+AO317+AP317</f>
        <v>0</v>
      </c>
      <c r="AR317" s="201">
        <f>D317+H317+L317+P317+T317+X317+AB317+AF317+AJ317+AN317</f>
        <v>5000</v>
      </c>
      <c r="AS317" s="199"/>
      <c r="AT317" s="201">
        <f>F317+J317+N317+R317+V317+Z317+AD317+AH317+AL317+AP317</f>
        <v>3000</v>
      </c>
      <c r="AU317" s="203">
        <f>AR317+AS317+AT317</f>
        <v>8000</v>
      </c>
    </row>
    <row r="318" spans="2:47" ht="12" customHeight="1">
      <c r="B318" s="225" t="s">
        <v>17</v>
      </c>
      <c r="C318" s="252"/>
      <c r="D318" s="395">
        <v>0</v>
      </c>
      <c r="E318" s="396"/>
      <c r="F318" s="396">
        <v>500</v>
      </c>
      <c r="G318" s="198">
        <f>D318+E318+F318</f>
        <v>500</v>
      </c>
      <c r="H318" s="395">
        <v>1000</v>
      </c>
      <c r="I318" s="396"/>
      <c r="J318" s="396">
        <v>500</v>
      </c>
      <c r="K318" s="198">
        <f>H318+I318+J318</f>
        <v>1500</v>
      </c>
      <c r="L318" s="395">
        <v>1000</v>
      </c>
      <c r="M318" s="396"/>
      <c r="N318" s="396">
        <v>500</v>
      </c>
      <c r="O318" s="198">
        <f>L318+M318+N318</f>
        <v>1500</v>
      </c>
      <c r="P318" s="395">
        <v>1000</v>
      </c>
      <c r="Q318" s="396"/>
      <c r="R318" s="396">
        <v>500</v>
      </c>
      <c r="S318" s="198">
        <f>P318+Q318+R318</f>
        <v>1500</v>
      </c>
      <c r="T318" s="395">
        <v>1000</v>
      </c>
      <c r="U318" s="396"/>
      <c r="V318" s="396">
        <v>500</v>
      </c>
      <c r="W318" s="198">
        <f>T318+U318+V318</f>
        <v>1500</v>
      </c>
      <c r="X318" s="395">
        <v>1000</v>
      </c>
      <c r="Y318" s="396"/>
      <c r="Z318" s="396">
        <v>500</v>
      </c>
      <c r="AA318" s="198">
        <f>X318+Y318+Z318</f>
        <v>1500</v>
      </c>
      <c r="AB318" s="395">
        <v>0</v>
      </c>
      <c r="AC318" s="396">
        <v>0</v>
      </c>
      <c r="AD318" s="396">
        <v>0</v>
      </c>
      <c r="AE318" s="198">
        <f>AB318+AC318+AD318</f>
        <v>0</v>
      </c>
      <c r="AF318" s="395">
        <v>0</v>
      </c>
      <c r="AG318" s="396">
        <v>0</v>
      </c>
      <c r="AH318" s="396">
        <v>0</v>
      </c>
      <c r="AI318" s="198">
        <f>AF318+AG318+AH318</f>
        <v>0</v>
      </c>
      <c r="AJ318" s="395">
        <v>0</v>
      </c>
      <c r="AK318" s="396">
        <v>0</v>
      </c>
      <c r="AL318" s="396">
        <v>0</v>
      </c>
      <c r="AM318" s="198">
        <f>AJ318+AK318+AL318</f>
        <v>0</v>
      </c>
      <c r="AN318" s="395">
        <v>0</v>
      </c>
      <c r="AO318" s="396">
        <v>0</v>
      </c>
      <c r="AP318" s="396">
        <v>0</v>
      </c>
      <c r="AQ318" s="198">
        <f>AN318+AO318+AP318</f>
        <v>0</v>
      </c>
      <c r="AR318" s="201">
        <f>D318+H318+L318+P318+T318+X318+AB318+AF318+AJ318+AN318</f>
        <v>5000</v>
      </c>
      <c r="AS318" s="199"/>
      <c r="AT318" s="201">
        <f>F318+J318+N318+R318+V318+Z318+AD318+AH318+AL318+AP318</f>
        <v>3000</v>
      </c>
      <c r="AU318" s="203">
        <f>AR318+AS318+AT318</f>
        <v>8000</v>
      </c>
    </row>
    <row r="319" spans="2:47" ht="12" customHeight="1">
      <c r="B319" s="225" t="s">
        <v>4</v>
      </c>
      <c r="C319" s="252"/>
      <c r="D319" s="395">
        <v>0</v>
      </c>
      <c r="E319" s="396"/>
      <c r="F319" s="396">
        <v>500</v>
      </c>
      <c r="G319" s="198">
        <f>D319+E319+F319</f>
        <v>500</v>
      </c>
      <c r="H319" s="395">
        <v>1000</v>
      </c>
      <c r="I319" s="396"/>
      <c r="J319" s="396">
        <v>500</v>
      </c>
      <c r="K319" s="198">
        <f>H319+I319+J319</f>
        <v>1500</v>
      </c>
      <c r="L319" s="395">
        <v>1000</v>
      </c>
      <c r="M319" s="396"/>
      <c r="N319" s="396">
        <v>500</v>
      </c>
      <c r="O319" s="198">
        <f>L319+M319+N319</f>
        <v>1500</v>
      </c>
      <c r="P319" s="395">
        <v>1000</v>
      </c>
      <c r="Q319" s="396"/>
      <c r="R319" s="396">
        <v>500</v>
      </c>
      <c r="S319" s="198">
        <f>P319+Q319+R319</f>
        <v>1500</v>
      </c>
      <c r="T319" s="395">
        <v>1000</v>
      </c>
      <c r="U319" s="396"/>
      <c r="V319" s="396">
        <v>500</v>
      </c>
      <c r="W319" s="198">
        <f>T319+U319+V319</f>
        <v>1500</v>
      </c>
      <c r="X319" s="395">
        <v>1000</v>
      </c>
      <c r="Y319" s="396"/>
      <c r="Z319" s="396">
        <v>500</v>
      </c>
      <c r="AA319" s="198">
        <f>X319+Y319+Z319</f>
        <v>1500</v>
      </c>
      <c r="AB319" s="395">
        <v>0</v>
      </c>
      <c r="AC319" s="396">
        <v>0</v>
      </c>
      <c r="AD319" s="396">
        <v>0</v>
      </c>
      <c r="AE319" s="198">
        <f>AB319+AC319+AD319</f>
        <v>0</v>
      </c>
      <c r="AF319" s="395">
        <v>0</v>
      </c>
      <c r="AG319" s="396">
        <v>0</v>
      </c>
      <c r="AH319" s="396">
        <v>0</v>
      </c>
      <c r="AI319" s="198">
        <f>AF319+AG319+AH319</f>
        <v>0</v>
      </c>
      <c r="AJ319" s="395">
        <v>0</v>
      </c>
      <c r="AK319" s="396">
        <v>0</v>
      </c>
      <c r="AL319" s="396">
        <v>0</v>
      </c>
      <c r="AM319" s="198">
        <f>AJ319+AK319+AL319</f>
        <v>0</v>
      </c>
      <c r="AN319" s="395">
        <v>0</v>
      </c>
      <c r="AO319" s="396">
        <v>0</v>
      </c>
      <c r="AP319" s="396">
        <v>0</v>
      </c>
      <c r="AQ319" s="198">
        <f>AN319+AO319+AP319</f>
        <v>0</v>
      </c>
      <c r="AR319" s="201">
        <f>D319+H319+L319+P319+T319+X319+AB319+AF319+AJ319+AN319</f>
        <v>5000</v>
      </c>
      <c r="AS319" s="199"/>
      <c r="AT319" s="201">
        <f>F319+J319+N319+R319+V319+Z319+AD319+AH319+AL319+AP319</f>
        <v>3000</v>
      </c>
      <c r="AU319" s="203">
        <f>AR319+AS319+AT319</f>
        <v>8000</v>
      </c>
    </row>
    <row r="320" spans="2:47" ht="12" customHeight="1">
      <c r="B320" s="225" t="s">
        <v>6</v>
      </c>
      <c r="C320" s="252"/>
      <c r="D320" s="395">
        <v>0</v>
      </c>
      <c r="E320" s="396"/>
      <c r="F320" s="396">
        <v>500</v>
      </c>
      <c r="G320" s="198">
        <f>D320+E320+F320</f>
        <v>500</v>
      </c>
      <c r="H320" s="395">
        <v>1000</v>
      </c>
      <c r="I320" s="396"/>
      <c r="J320" s="396">
        <v>500</v>
      </c>
      <c r="K320" s="198">
        <f>H320+I320+J320</f>
        <v>1500</v>
      </c>
      <c r="L320" s="395">
        <v>1000</v>
      </c>
      <c r="M320" s="396"/>
      <c r="N320" s="396">
        <v>500</v>
      </c>
      <c r="O320" s="198">
        <f>L320+M320+N320</f>
        <v>1500</v>
      </c>
      <c r="P320" s="395">
        <v>1000</v>
      </c>
      <c r="Q320" s="396"/>
      <c r="R320" s="396">
        <v>500</v>
      </c>
      <c r="S320" s="198">
        <f>P320+Q320+R320</f>
        <v>1500</v>
      </c>
      <c r="T320" s="395">
        <v>1000</v>
      </c>
      <c r="U320" s="396"/>
      <c r="V320" s="396">
        <v>500</v>
      </c>
      <c r="W320" s="198">
        <f>T320+U320+V320</f>
        <v>1500</v>
      </c>
      <c r="X320" s="395">
        <v>1000</v>
      </c>
      <c r="Y320" s="396"/>
      <c r="Z320" s="396">
        <v>500</v>
      </c>
      <c r="AA320" s="198">
        <f>X320+Y320+Z320</f>
        <v>1500</v>
      </c>
      <c r="AB320" s="395">
        <v>0</v>
      </c>
      <c r="AC320" s="396">
        <v>0</v>
      </c>
      <c r="AD320" s="396">
        <v>0</v>
      </c>
      <c r="AE320" s="198">
        <f>AB320+AC320+AD320</f>
        <v>0</v>
      </c>
      <c r="AF320" s="395">
        <v>0</v>
      </c>
      <c r="AG320" s="396">
        <v>0</v>
      </c>
      <c r="AH320" s="396">
        <v>0</v>
      </c>
      <c r="AI320" s="198">
        <f>AF320+AG320+AH320</f>
        <v>0</v>
      </c>
      <c r="AJ320" s="395">
        <v>0</v>
      </c>
      <c r="AK320" s="396">
        <v>0</v>
      </c>
      <c r="AL320" s="396">
        <v>0</v>
      </c>
      <c r="AM320" s="198">
        <f>AJ320+AK320+AL320</f>
        <v>0</v>
      </c>
      <c r="AN320" s="395">
        <v>0</v>
      </c>
      <c r="AO320" s="396">
        <v>0</v>
      </c>
      <c r="AP320" s="396">
        <v>0</v>
      </c>
      <c r="AQ320" s="198">
        <f>AN320+AO320+AP320</f>
        <v>0</v>
      </c>
      <c r="AR320" s="201">
        <f>D320+H320+L320+P320+T320+X320+AB320+AF320+AJ320+AN320</f>
        <v>5000</v>
      </c>
      <c r="AS320" s="199"/>
      <c r="AT320" s="201">
        <f>F320+J320+N320+R320+V320+Z320+AD320+AH320+AL320+AP320</f>
        <v>3000</v>
      </c>
      <c r="AU320" s="203">
        <f>AR320+AS320+AT320</f>
        <v>8000</v>
      </c>
    </row>
    <row r="321" spans="2:47" ht="12" customHeight="1">
      <c r="B321" s="228" t="s">
        <v>104</v>
      </c>
      <c r="C321" s="252">
        <f>SUM(C316:C320)</f>
        <v>0</v>
      </c>
      <c r="D321" s="395">
        <f>SUM(D316:D320)</f>
        <v>0</v>
      </c>
      <c r="E321" s="396"/>
      <c r="F321" s="396">
        <f aca="true" t="shared" si="241" ref="F321:AA321">SUM(F316:F320)</f>
        <v>2500</v>
      </c>
      <c r="G321" s="198">
        <f t="shared" si="241"/>
        <v>2500</v>
      </c>
      <c r="H321" s="395">
        <f t="shared" si="241"/>
        <v>5000</v>
      </c>
      <c r="I321" s="396">
        <f t="shared" si="241"/>
        <v>0</v>
      </c>
      <c r="J321" s="396">
        <f t="shared" si="241"/>
        <v>2500</v>
      </c>
      <c r="K321" s="198">
        <f t="shared" si="241"/>
        <v>7500</v>
      </c>
      <c r="L321" s="395">
        <f t="shared" si="241"/>
        <v>5000</v>
      </c>
      <c r="M321" s="396">
        <f t="shared" si="241"/>
        <v>0</v>
      </c>
      <c r="N321" s="396">
        <f t="shared" si="241"/>
        <v>2500</v>
      </c>
      <c r="O321" s="198">
        <f t="shared" si="241"/>
        <v>7500</v>
      </c>
      <c r="P321" s="395">
        <f t="shared" si="241"/>
        <v>5000</v>
      </c>
      <c r="Q321" s="396">
        <f t="shared" si="241"/>
        <v>0</v>
      </c>
      <c r="R321" s="396">
        <f t="shared" si="241"/>
        <v>2500</v>
      </c>
      <c r="S321" s="198">
        <f t="shared" si="241"/>
        <v>7500</v>
      </c>
      <c r="T321" s="395">
        <f t="shared" si="241"/>
        <v>5000</v>
      </c>
      <c r="U321" s="396">
        <f t="shared" si="241"/>
        <v>0</v>
      </c>
      <c r="V321" s="396">
        <f t="shared" si="241"/>
        <v>2500</v>
      </c>
      <c r="W321" s="198">
        <f t="shared" si="241"/>
        <v>7500</v>
      </c>
      <c r="X321" s="395">
        <f t="shared" si="241"/>
        <v>5000</v>
      </c>
      <c r="Y321" s="396">
        <f t="shared" si="241"/>
        <v>0</v>
      </c>
      <c r="Z321" s="396">
        <f t="shared" si="241"/>
        <v>2500</v>
      </c>
      <c r="AA321" s="198">
        <f t="shared" si="241"/>
        <v>7500</v>
      </c>
      <c r="AB321" s="395">
        <f aca="true" t="shared" si="242" ref="AB321:AQ321">SUM(AB316:AB320)</f>
        <v>0</v>
      </c>
      <c r="AC321" s="396">
        <f t="shared" si="242"/>
        <v>0</v>
      </c>
      <c r="AD321" s="396">
        <f t="shared" si="242"/>
        <v>0</v>
      </c>
      <c r="AE321" s="198">
        <f t="shared" si="242"/>
        <v>0</v>
      </c>
      <c r="AF321" s="395">
        <f t="shared" si="242"/>
        <v>0</v>
      </c>
      <c r="AG321" s="396">
        <f t="shared" si="242"/>
        <v>0</v>
      </c>
      <c r="AH321" s="396">
        <f t="shared" si="242"/>
        <v>0</v>
      </c>
      <c r="AI321" s="198">
        <f t="shared" si="242"/>
        <v>0</v>
      </c>
      <c r="AJ321" s="395">
        <f t="shared" si="242"/>
        <v>0</v>
      </c>
      <c r="AK321" s="396">
        <f t="shared" si="242"/>
        <v>0</v>
      </c>
      <c r="AL321" s="396">
        <f t="shared" si="242"/>
        <v>0</v>
      </c>
      <c r="AM321" s="198">
        <f t="shared" si="242"/>
        <v>0</v>
      </c>
      <c r="AN321" s="395">
        <f t="shared" si="242"/>
        <v>0</v>
      </c>
      <c r="AO321" s="396">
        <f t="shared" si="242"/>
        <v>0</v>
      </c>
      <c r="AP321" s="396">
        <f t="shared" si="242"/>
        <v>0</v>
      </c>
      <c r="AQ321" s="198">
        <f t="shared" si="242"/>
        <v>0</v>
      </c>
      <c r="AR321" s="201">
        <f>SUM(AR316:AR320)</f>
        <v>25000</v>
      </c>
      <c r="AS321" s="201"/>
      <c r="AT321" s="202">
        <f>SUM(AT316:AT320)</f>
        <v>15000</v>
      </c>
      <c r="AU321" s="203">
        <f>SUM(AU316:AU320)</f>
        <v>40000</v>
      </c>
    </row>
    <row r="322" spans="2:47" ht="12" customHeight="1">
      <c r="B322" s="234" t="s">
        <v>217</v>
      </c>
      <c r="C322" s="253"/>
      <c r="D322" s="403">
        <f>D321-D315</f>
        <v>0</v>
      </c>
      <c r="E322" s="404"/>
      <c r="F322" s="404">
        <f aca="true" t="shared" si="243" ref="F322:AR322">F321-F315</f>
        <v>2500</v>
      </c>
      <c r="G322" s="405">
        <f t="shared" si="243"/>
        <v>2500</v>
      </c>
      <c r="H322" s="403">
        <f t="shared" si="243"/>
        <v>5000</v>
      </c>
      <c r="I322" s="404">
        <f t="shared" si="243"/>
        <v>0</v>
      </c>
      <c r="J322" s="404">
        <f t="shared" si="243"/>
        <v>2500</v>
      </c>
      <c r="K322" s="405">
        <f t="shared" si="243"/>
        <v>7500</v>
      </c>
      <c r="L322" s="403">
        <f t="shared" si="243"/>
        <v>5000</v>
      </c>
      <c r="M322" s="404">
        <f t="shared" si="243"/>
        <v>0</v>
      </c>
      <c r="N322" s="404">
        <f t="shared" si="243"/>
        <v>2500</v>
      </c>
      <c r="O322" s="405">
        <f t="shared" si="243"/>
        <v>7500</v>
      </c>
      <c r="P322" s="403">
        <f t="shared" si="243"/>
        <v>5000</v>
      </c>
      <c r="Q322" s="404">
        <f t="shared" si="243"/>
        <v>0</v>
      </c>
      <c r="R322" s="404">
        <f t="shared" si="243"/>
        <v>2500</v>
      </c>
      <c r="S322" s="405">
        <f t="shared" si="243"/>
        <v>7500</v>
      </c>
      <c r="T322" s="403">
        <f t="shared" si="243"/>
        <v>5000</v>
      </c>
      <c r="U322" s="404">
        <f t="shared" si="243"/>
        <v>0</v>
      </c>
      <c r="V322" s="404">
        <f t="shared" si="243"/>
        <v>2500</v>
      </c>
      <c r="W322" s="405">
        <f t="shared" si="243"/>
        <v>7500</v>
      </c>
      <c r="X322" s="403">
        <f t="shared" si="243"/>
        <v>5000</v>
      </c>
      <c r="Y322" s="404">
        <f t="shared" si="243"/>
        <v>0</v>
      </c>
      <c r="Z322" s="404">
        <f t="shared" si="243"/>
        <v>2500</v>
      </c>
      <c r="AA322" s="405">
        <f t="shared" si="243"/>
        <v>7500</v>
      </c>
      <c r="AB322" s="403">
        <f t="shared" si="243"/>
        <v>0</v>
      </c>
      <c r="AC322" s="404">
        <f t="shared" si="243"/>
        <v>0</v>
      </c>
      <c r="AD322" s="404">
        <f t="shared" si="243"/>
        <v>0</v>
      </c>
      <c r="AE322" s="405">
        <f t="shared" si="243"/>
        <v>0</v>
      </c>
      <c r="AF322" s="403">
        <f t="shared" si="243"/>
        <v>0</v>
      </c>
      <c r="AG322" s="404">
        <f t="shared" si="243"/>
        <v>0</v>
      </c>
      <c r="AH322" s="404">
        <f t="shared" si="243"/>
        <v>0</v>
      </c>
      <c r="AI322" s="405">
        <f t="shared" si="243"/>
        <v>0</v>
      </c>
      <c r="AJ322" s="403">
        <f t="shared" si="243"/>
        <v>0</v>
      </c>
      <c r="AK322" s="404">
        <f t="shared" si="243"/>
        <v>0</v>
      </c>
      <c r="AL322" s="404">
        <f t="shared" si="243"/>
        <v>0</v>
      </c>
      <c r="AM322" s="405">
        <f t="shared" si="243"/>
        <v>0</v>
      </c>
      <c r="AN322" s="403">
        <f t="shared" si="243"/>
        <v>0</v>
      </c>
      <c r="AO322" s="404">
        <f t="shared" si="243"/>
        <v>0</v>
      </c>
      <c r="AP322" s="404">
        <f t="shared" si="243"/>
        <v>0</v>
      </c>
      <c r="AQ322" s="405">
        <f t="shared" si="243"/>
        <v>0</v>
      </c>
      <c r="AR322" s="235">
        <f t="shared" si="243"/>
        <v>25000</v>
      </c>
      <c r="AS322" s="235"/>
      <c r="AT322" s="235">
        <f>AT321-AT315</f>
        <v>15000</v>
      </c>
      <c r="AU322" s="235">
        <f>AU321-AU315</f>
        <v>40000</v>
      </c>
    </row>
    <row r="323" spans="2:47" ht="12" customHeight="1">
      <c r="B323" s="225" t="str">
        <f>'Operating Cost Element'!A96</f>
        <v>New Alternative 34</v>
      </c>
      <c r="C323" s="252"/>
      <c r="D323" s="406"/>
      <c r="E323" s="402"/>
      <c r="F323" s="402"/>
      <c r="G323" s="195"/>
      <c r="H323" s="406"/>
      <c r="I323" s="402"/>
      <c r="J323" s="402"/>
      <c r="K323" s="195"/>
      <c r="L323" s="406"/>
      <c r="M323" s="402"/>
      <c r="N323" s="402"/>
      <c r="O323" s="195"/>
      <c r="P323" s="406"/>
      <c r="Q323" s="402"/>
      <c r="R323" s="402"/>
      <c r="S323" s="195"/>
      <c r="T323" s="406"/>
      <c r="U323" s="402"/>
      <c r="V323" s="402"/>
      <c r="W323" s="195"/>
      <c r="X323" s="406"/>
      <c r="Y323" s="402"/>
      <c r="Z323" s="402"/>
      <c r="AA323" s="195"/>
      <c r="AB323" s="406"/>
      <c r="AC323" s="402"/>
      <c r="AD323" s="402"/>
      <c r="AE323" s="195"/>
      <c r="AF323" s="406"/>
      <c r="AG323" s="402"/>
      <c r="AH323" s="402"/>
      <c r="AI323" s="195"/>
      <c r="AJ323" s="406"/>
      <c r="AK323" s="402"/>
      <c r="AL323" s="402"/>
      <c r="AM323" s="195"/>
      <c r="AN323" s="406"/>
      <c r="AO323" s="402"/>
      <c r="AP323" s="402"/>
      <c r="AQ323" s="195"/>
      <c r="AR323" s="201"/>
      <c r="AS323" s="201"/>
      <c r="AT323" s="202"/>
      <c r="AU323" s="206"/>
    </row>
    <row r="324" spans="2:47" ht="12" customHeight="1">
      <c r="B324" s="225" t="s">
        <v>3</v>
      </c>
      <c r="C324" s="252"/>
      <c r="D324" s="395">
        <v>0</v>
      </c>
      <c r="E324" s="396"/>
      <c r="F324" s="396">
        <v>500</v>
      </c>
      <c r="G324" s="198">
        <f>D324+E324+F324</f>
        <v>500</v>
      </c>
      <c r="H324" s="395">
        <v>1000</v>
      </c>
      <c r="I324" s="396"/>
      <c r="J324" s="396">
        <v>500</v>
      </c>
      <c r="K324" s="198">
        <f>H324+I324+J324</f>
        <v>1500</v>
      </c>
      <c r="L324" s="395">
        <v>1000</v>
      </c>
      <c r="M324" s="396"/>
      <c r="N324" s="396">
        <v>500</v>
      </c>
      <c r="O324" s="198">
        <f>L324+M324+N324</f>
        <v>1500</v>
      </c>
      <c r="P324" s="395">
        <v>1000</v>
      </c>
      <c r="Q324" s="396"/>
      <c r="R324" s="396">
        <v>500</v>
      </c>
      <c r="S324" s="198">
        <f>P324+Q324+R324</f>
        <v>1500</v>
      </c>
      <c r="T324" s="395">
        <v>1000</v>
      </c>
      <c r="U324" s="396"/>
      <c r="V324" s="396">
        <v>500</v>
      </c>
      <c r="W324" s="198">
        <f>T324+U324+V324</f>
        <v>1500</v>
      </c>
      <c r="X324" s="395">
        <v>1000</v>
      </c>
      <c r="Y324" s="396"/>
      <c r="Z324" s="396">
        <v>500</v>
      </c>
      <c r="AA324" s="198">
        <f>X324+Y324+Z324</f>
        <v>1500</v>
      </c>
      <c r="AB324" s="395">
        <v>0</v>
      </c>
      <c r="AC324" s="396">
        <v>0</v>
      </c>
      <c r="AD324" s="396">
        <v>0</v>
      </c>
      <c r="AE324" s="198">
        <f>AB324+AC324+AD324</f>
        <v>0</v>
      </c>
      <c r="AF324" s="395">
        <v>0</v>
      </c>
      <c r="AG324" s="396">
        <v>0</v>
      </c>
      <c r="AH324" s="396">
        <v>0</v>
      </c>
      <c r="AI324" s="198">
        <f>AF324+AG324+AH324</f>
        <v>0</v>
      </c>
      <c r="AJ324" s="395">
        <v>0</v>
      </c>
      <c r="AK324" s="396">
        <v>0</v>
      </c>
      <c r="AL324" s="396">
        <v>0</v>
      </c>
      <c r="AM324" s="198">
        <f>AJ324+AK324+AL324</f>
        <v>0</v>
      </c>
      <c r="AN324" s="395">
        <v>0</v>
      </c>
      <c r="AO324" s="396">
        <v>0</v>
      </c>
      <c r="AP324" s="396">
        <v>0</v>
      </c>
      <c r="AQ324" s="198">
        <f>AN324+AO324+AP324</f>
        <v>0</v>
      </c>
      <c r="AR324" s="201">
        <f>D324+H324+L324+P324+T324+X324+AB324+AF324+AJ324+AN324</f>
        <v>5000</v>
      </c>
      <c r="AS324" s="199"/>
      <c r="AT324" s="201">
        <f>F324+J324+N324+R324+V324+Z324+AD324+AH324+AL324+AP324</f>
        <v>3000</v>
      </c>
      <c r="AU324" s="203">
        <f>AR324+AS324+AT324</f>
        <v>8000</v>
      </c>
    </row>
    <row r="325" spans="2:47" ht="12" customHeight="1">
      <c r="B325" s="225" t="s">
        <v>5</v>
      </c>
      <c r="C325" s="252"/>
      <c r="D325" s="395">
        <v>0</v>
      </c>
      <c r="E325" s="396"/>
      <c r="F325" s="396">
        <v>500</v>
      </c>
      <c r="G325" s="198">
        <f>D325+E325+F325</f>
        <v>500</v>
      </c>
      <c r="H325" s="395">
        <v>1000</v>
      </c>
      <c r="I325" s="396"/>
      <c r="J325" s="396">
        <v>500</v>
      </c>
      <c r="K325" s="198">
        <f>H325+I325+J325</f>
        <v>1500</v>
      </c>
      <c r="L325" s="395">
        <v>1000</v>
      </c>
      <c r="M325" s="396"/>
      <c r="N325" s="396">
        <v>500</v>
      </c>
      <c r="O325" s="198">
        <f>L325+M325+N325</f>
        <v>1500</v>
      </c>
      <c r="P325" s="395">
        <v>1000</v>
      </c>
      <c r="Q325" s="396"/>
      <c r="R325" s="396">
        <v>500</v>
      </c>
      <c r="S325" s="198">
        <f>P325+Q325+R325</f>
        <v>1500</v>
      </c>
      <c r="T325" s="395">
        <v>1000</v>
      </c>
      <c r="U325" s="396"/>
      <c r="V325" s="396">
        <v>500</v>
      </c>
      <c r="W325" s="198">
        <f>T325+U325+V325</f>
        <v>1500</v>
      </c>
      <c r="X325" s="395">
        <v>1000</v>
      </c>
      <c r="Y325" s="396"/>
      <c r="Z325" s="396">
        <v>500</v>
      </c>
      <c r="AA325" s="198">
        <f>X325+Y325+Z325</f>
        <v>1500</v>
      </c>
      <c r="AB325" s="395">
        <v>0</v>
      </c>
      <c r="AC325" s="396">
        <v>0</v>
      </c>
      <c r="AD325" s="396">
        <v>0</v>
      </c>
      <c r="AE325" s="198">
        <f>AB325+AC325+AD325</f>
        <v>0</v>
      </c>
      <c r="AF325" s="395">
        <v>0</v>
      </c>
      <c r="AG325" s="396">
        <v>0</v>
      </c>
      <c r="AH325" s="396">
        <v>0</v>
      </c>
      <c r="AI325" s="198">
        <f>AF325+AG325+AH325</f>
        <v>0</v>
      </c>
      <c r="AJ325" s="395">
        <v>0</v>
      </c>
      <c r="AK325" s="396">
        <v>0</v>
      </c>
      <c r="AL325" s="396">
        <v>0</v>
      </c>
      <c r="AM325" s="198">
        <f>AJ325+AK325+AL325</f>
        <v>0</v>
      </c>
      <c r="AN325" s="395">
        <v>0</v>
      </c>
      <c r="AO325" s="396">
        <v>0</v>
      </c>
      <c r="AP325" s="396">
        <v>0</v>
      </c>
      <c r="AQ325" s="198">
        <f>AN325+AO325+AP325</f>
        <v>0</v>
      </c>
      <c r="AR325" s="201">
        <f>D325+H325+L325+P325+T325+X325+AB325+AF325+AJ325+AN325</f>
        <v>5000</v>
      </c>
      <c r="AS325" s="199"/>
      <c r="AT325" s="201">
        <f>F325+J325+N325+R325+V325+Z325+AD325+AH325+AL325+AP325</f>
        <v>3000</v>
      </c>
      <c r="AU325" s="203">
        <f>AR325+AS325+AT325</f>
        <v>8000</v>
      </c>
    </row>
    <row r="326" spans="2:47" ht="12" customHeight="1">
      <c r="B326" s="225" t="s">
        <v>17</v>
      </c>
      <c r="C326" s="252"/>
      <c r="D326" s="395">
        <v>0</v>
      </c>
      <c r="E326" s="396"/>
      <c r="F326" s="396">
        <v>500</v>
      </c>
      <c r="G326" s="198">
        <f>D326+E326+F326</f>
        <v>500</v>
      </c>
      <c r="H326" s="395">
        <v>1000</v>
      </c>
      <c r="I326" s="396"/>
      <c r="J326" s="396">
        <v>500</v>
      </c>
      <c r="K326" s="198">
        <f>H326+I326+J326</f>
        <v>1500</v>
      </c>
      <c r="L326" s="395">
        <v>1000</v>
      </c>
      <c r="M326" s="396"/>
      <c r="N326" s="396">
        <v>500</v>
      </c>
      <c r="O326" s="198">
        <f>L326+M326+N326</f>
        <v>1500</v>
      </c>
      <c r="P326" s="395">
        <v>1000</v>
      </c>
      <c r="Q326" s="396"/>
      <c r="R326" s="396">
        <v>500</v>
      </c>
      <c r="S326" s="198">
        <f>P326+Q326+R326</f>
        <v>1500</v>
      </c>
      <c r="T326" s="395">
        <v>1000</v>
      </c>
      <c r="U326" s="396"/>
      <c r="V326" s="396">
        <v>500</v>
      </c>
      <c r="W326" s="198">
        <f>T326+U326+V326</f>
        <v>1500</v>
      </c>
      <c r="X326" s="395">
        <v>1000</v>
      </c>
      <c r="Y326" s="396"/>
      <c r="Z326" s="396">
        <v>500</v>
      </c>
      <c r="AA326" s="198">
        <f>X326+Y326+Z326</f>
        <v>1500</v>
      </c>
      <c r="AB326" s="395">
        <v>0</v>
      </c>
      <c r="AC326" s="396">
        <v>0</v>
      </c>
      <c r="AD326" s="396">
        <v>0</v>
      </c>
      <c r="AE326" s="198">
        <f>AB326+AC326+AD326</f>
        <v>0</v>
      </c>
      <c r="AF326" s="395">
        <v>0</v>
      </c>
      <c r="AG326" s="396">
        <v>0</v>
      </c>
      <c r="AH326" s="396">
        <v>0</v>
      </c>
      <c r="AI326" s="198">
        <f>AF326+AG326+AH326</f>
        <v>0</v>
      </c>
      <c r="AJ326" s="395">
        <v>0</v>
      </c>
      <c r="AK326" s="396">
        <v>0</v>
      </c>
      <c r="AL326" s="396">
        <v>0</v>
      </c>
      <c r="AM326" s="198">
        <f>AJ326+AK326+AL326</f>
        <v>0</v>
      </c>
      <c r="AN326" s="395">
        <v>0</v>
      </c>
      <c r="AO326" s="396">
        <v>0</v>
      </c>
      <c r="AP326" s="396">
        <v>0</v>
      </c>
      <c r="AQ326" s="198">
        <f>AN326+AO326+AP326</f>
        <v>0</v>
      </c>
      <c r="AR326" s="201">
        <f>D326+H326+L326+P326+T326+X326+AB326+AF326+AJ326+AN326</f>
        <v>5000</v>
      </c>
      <c r="AS326" s="199"/>
      <c r="AT326" s="201">
        <f>F326+J326+N326+R326+V326+Z326+AD326+AH326+AL326+AP326</f>
        <v>3000</v>
      </c>
      <c r="AU326" s="203">
        <f>AR326+AS326+AT326</f>
        <v>8000</v>
      </c>
    </row>
    <row r="327" spans="2:47" ht="12" customHeight="1">
      <c r="B327" s="225" t="s">
        <v>4</v>
      </c>
      <c r="C327" s="252"/>
      <c r="D327" s="395">
        <v>0</v>
      </c>
      <c r="E327" s="396"/>
      <c r="F327" s="396">
        <v>500</v>
      </c>
      <c r="G327" s="198">
        <f>D327+E327+F327</f>
        <v>500</v>
      </c>
      <c r="H327" s="395">
        <v>1000</v>
      </c>
      <c r="I327" s="396"/>
      <c r="J327" s="396">
        <v>500</v>
      </c>
      <c r="K327" s="198">
        <f>H327+I327+J327</f>
        <v>1500</v>
      </c>
      <c r="L327" s="395">
        <v>1000</v>
      </c>
      <c r="M327" s="396"/>
      <c r="N327" s="396">
        <v>500</v>
      </c>
      <c r="O327" s="198">
        <f>L327+M327+N327</f>
        <v>1500</v>
      </c>
      <c r="P327" s="395">
        <v>1000</v>
      </c>
      <c r="Q327" s="396"/>
      <c r="R327" s="396">
        <v>500</v>
      </c>
      <c r="S327" s="198">
        <f>P327+Q327+R327</f>
        <v>1500</v>
      </c>
      <c r="T327" s="395">
        <v>1000</v>
      </c>
      <c r="U327" s="396"/>
      <c r="V327" s="396">
        <v>500</v>
      </c>
      <c r="W327" s="198">
        <f>T327+U327+V327</f>
        <v>1500</v>
      </c>
      <c r="X327" s="395">
        <v>1000</v>
      </c>
      <c r="Y327" s="396"/>
      <c r="Z327" s="396">
        <v>500</v>
      </c>
      <c r="AA327" s="198">
        <f>X327+Y327+Z327</f>
        <v>1500</v>
      </c>
      <c r="AB327" s="395">
        <v>0</v>
      </c>
      <c r="AC327" s="396">
        <v>0</v>
      </c>
      <c r="AD327" s="396">
        <v>0</v>
      </c>
      <c r="AE327" s="198">
        <f>AB327+AC327+AD327</f>
        <v>0</v>
      </c>
      <c r="AF327" s="395">
        <v>0</v>
      </c>
      <c r="AG327" s="396">
        <v>0</v>
      </c>
      <c r="AH327" s="396">
        <v>0</v>
      </c>
      <c r="AI327" s="198">
        <f>AF327+AG327+AH327</f>
        <v>0</v>
      </c>
      <c r="AJ327" s="395">
        <v>0</v>
      </c>
      <c r="AK327" s="396">
        <v>0</v>
      </c>
      <c r="AL327" s="396">
        <v>0</v>
      </c>
      <c r="AM327" s="198">
        <f>AJ327+AK327+AL327</f>
        <v>0</v>
      </c>
      <c r="AN327" s="395">
        <v>0</v>
      </c>
      <c r="AO327" s="396">
        <v>0</v>
      </c>
      <c r="AP327" s="396">
        <v>0</v>
      </c>
      <c r="AQ327" s="198">
        <f>AN327+AO327+AP327</f>
        <v>0</v>
      </c>
      <c r="AR327" s="201">
        <f>D327+H327+L327+P327+T327+X327+AB327+AF327+AJ327+AN327</f>
        <v>5000</v>
      </c>
      <c r="AS327" s="199"/>
      <c r="AT327" s="201">
        <f>F327+J327+N327+R327+V327+Z327+AD327+AH327+AL327+AP327</f>
        <v>3000</v>
      </c>
      <c r="AU327" s="203">
        <f>AR327+AS327+AT327</f>
        <v>8000</v>
      </c>
    </row>
    <row r="328" spans="2:47" ht="12" customHeight="1">
      <c r="B328" s="225" t="s">
        <v>6</v>
      </c>
      <c r="C328" s="252"/>
      <c r="D328" s="395">
        <v>0</v>
      </c>
      <c r="E328" s="396"/>
      <c r="F328" s="396">
        <v>500</v>
      </c>
      <c r="G328" s="198">
        <f>D328+E328+F328</f>
        <v>500</v>
      </c>
      <c r="H328" s="395">
        <v>1000</v>
      </c>
      <c r="I328" s="396"/>
      <c r="J328" s="396">
        <v>500</v>
      </c>
      <c r="K328" s="198">
        <f>H328+I328+J328</f>
        <v>1500</v>
      </c>
      <c r="L328" s="395">
        <v>1000</v>
      </c>
      <c r="M328" s="396"/>
      <c r="N328" s="396">
        <v>500</v>
      </c>
      <c r="O328" s="198">
        <f>L328+M328+N328</f>
        <v>1500</v>
      </c>
      <c r="P328" s="395">
        <v>1000</v>
      </c>
      <c r="Q328" s="396"/>
      <c r="R328" s="396">
        <v>500</v>
      </c>
      <c r="S328" s="198">
        <f>P328+Q328+R328</f>
        <v>1500</v>
      </c>
      <c r="T328" s="395">
        <v>1000</v>
      </c>
      <c r="U328" s="396"/>
      <c r="V328" s="396">
        <v>500</v>
      </c>
      <c r="W328" s="198">
        <f>T328+U328+V328</f>
        <v>1500</v>
      </c>
      <c r="X328" s="395">
        <v>1000</v>
      </c>
      <c r="Y328" s="396"/>
      <c r="Z328" s="396">
        <v>500</v>
      </c>
      <c r="AA328" s="198">
        <f>X328+Y328+Z328</f>
        <v>1500</v>
      </c>
      <c r="AB328" s="395">
        <v>0</v>
      </c>
      <c r="AC328" s="396">
        <v>0</v>
      </c>
      <c r="AD328" s="396">
        <v>0</v>
      </c>
      <c r="AE328" s="198">
        <f>AB328+AC328+AD328</f>
        <v>0</v>
      </c>
      <c r="AF328" s="395">
        <v>0</v>
      </c>
      <c r="AG328" s="396">
        <v>0</v>
      </c>
      <c r="AH328" s="396">
        <v>0</v>
      </c>
      <c r="AI328" s="198">
        <f>AF328+AG328+AH328</f>
        <v>0</v>
      </c>
      <c r="AJ328" s="395">
        <v>0</v>
      </c>
      <c r="AK328" s="396">
        <v>0</v>
      </c>
      <c r="AL328" s="396">
        <v>0</v>
      </c>
      <c r="AM328" s="198">
        <f>AJ328+AK328+AL328</f>
        <v>0</v>
      </c>
      <c r="AN328" s="395">
        <v>0</v>
      </c>
      <c r="AO328" s="396">
        <v>0</v>
      </c>
      <c r="AP328" s="396">
        <v>0</v>
      </c>
      <c r="AQ328" s="198">
        <f>AN328+AO328+AP328</f>
        <v>0</v>
      </c>
      <c r="AR328" s="201">
        <f>D328+H328+L328+P328+T328+X328+AB328+AF328+AJ328+AN328</f>
        <v>5000</v>
      </c>
      <c r="AS328" s="199"/>
      <c r="AT328" s="201">
        <f>F328+J328+N328+R328+V328+Z328+AD328+AH328+AL328+AP328</f>
        <v>3000</v>
      </c>
      <c r="AU328" s="203">
        <f>AR328+AS328+AT328</f>
        <v>8000</v>
      </c>
    </row>
    <row r="329" spans="2:47" ht="12" customHeight="1">
      <c r="B329" s="228" t="s">
        <v>104</v>
      </c>
      <c r="C329" s="252">
        <f>SUM(C324:C328)</f>
        <v>0</v>
      </c>
      <c r="D329" s="395">
        <f>SUM(D324:D328)</f>
        <v>0</v>
      </c>
      <c r="E329" s="396"/>
      <c r="F329" s="396">
        <f aca="true" t="shared" si="244" ref="F329:AA329">SUM(F324:F328)</f>
        <v>2500</v>
      </c>
      <c r="G329" s="198">
        <f t="shared" si="244"/>
        <v>2500</v>
      </c>
      <c r="H329" s="395">
        <f t="shared" si="244"/>
        <v>5000</v>
      </c>
      <c r="I329" s="396">
        <f t="shared" si="244"/>
        <v>0</v>
      </c>
      <c r="J329" s="396">
        <f t="shared" si="244"/>
        <v>2500</v>
      </c>
      <c r="K329" s="198">
        <f t="shared" si="244"/>
        <v>7500</v>
      </c>
      <c r="L329" s="395">
        <f t="shared" si="244"/>
        <v>5000</v>
      </c>
      <c r="M329" s="396">
        <f t="shared" si="244"/>
        <v>0</v>
      </c>
      <c r="N329" s="396">
        <f t="shared" si="244"/>
        <v>2500</v>
      </c>
      <c r="O329" s="198">
        <f t="shared" si="244"/>
        <v>7500</v>
      </c>
      <c r="P329" s="395">
        <f t="shared" si="244"/>
        <v>5000</v>
      </c>
      <c r="Q329" s="396">
        <f t="shared" si="244"/>
        <v>0</v>
      </c>
      <c r="R329" s="396">
        <f t="shared" si="244"/>
        <v>2500</v>
      </c>
      <c r="S329" s="198">
        <f t="shared" si="244"/>
        <v>7500</v>
      </c>
      <c r="T329" s="395">
        <f t="shared" si="244"/>
        <v>5000</v>
      </c>
      <c r="U329" s="396">
        <f t="shared" si="244"/>
        <v>0</v>
      </c>
      <c r="V329" s="396">
        <f t="shared" si="244"/>
        <v>2500</v>
      </c>
      <c r="W329" s="198">
        <f t="shared" si="244"/>
        <v>7500</v>
      </c>
      <c r="X329" s="395">
        <f t="shared" si="244"/>
        <v>5000</v>
      </c>
      <c r="Y329" s="396">
        <f t="shared" si="244"/>
        <v>0</v>
      </c>
      <c r="Z329" s="396">
        <f t="shared" si="244"/>
        <v>2500</v>
      </c>
      <c r="AA329" s="198">
        <f t="shared" si="244"/>
        <v>7500</v>
      </c>
      <c r="AB329" s="395">
        <f aca="true" t="shared" si="245" ref="AB329:AU329">SUM(AB324:AB328)</f>
        <v>0</v>
      </c>
      <c r="AC329" s="396">
        <f t="shared" si="245"/>
        <v>0</v>
      </c>
      <c r="AD329" s="396">
        <f t="shared" si="245"/>
        <v>0</v>
      </c>
      <c r="AE329" s="198">
        <f t="shared" si="245"/>
        <v>0</v>
      </c>
      <c r="AF329" s="395">
        <f t="shared" si="245"/>
        <v>0</v>
      </c>
      <c r="AG329" s="396">
        <f t="shared" si="245"/>
        <v>0</v>
      </c>
      <c r="AH329" s="396">
        <f t="shared" si="245"/>
        <v>0</v>
      </c>
      <c r="AI329" s="198">
        <f t="shared" si="245"/>
        <v>0</v>
      </c>
      <c r="AJ329" s="395">
        <f t="shared" si="245"/>
        <v>0</v>
      </c>
      <c r="AK329" s="396">
        <f t="shared" si="245"/>
        <v>0</v>
      </c>
      <c r="AL329" s="396">
        <f t="shared" si="245"/>
        <v>0</v>
      </c>
      <c r="AM329" s="198">
        <f t="shared" si="245"/>
        <v>0</v>
      </c>
      <c r="AN329" s="395">
        <f t="shared" si="245"/>
        <v>0</v>
      </c>
      <c r="AO329" s="396">
        <f t="shared" si="245"/>
        <v>0</v>
      </c>
      <c r="AP329" s="396">
        <f t="shared" si="245"/>
        <v>0</v>
      </c>
      <c r="AQ329" s="198">
        <f t="shared" si="245"/>
        <v>0</v>
      </c>
      <c r="AR329" s="201">
        <f t="shared" si="245"/>
        <v>25000</v>
      </c>
      <c r="AS329" s="201"/>
      <c r="AT329" s="202">
        <f t="shared" si="245"/>
        <v>15000</v>
      </c>
      <c r="AU329" s="203">
        <f t="shared" si="245"/>
        <v>40000</v>
      </c>
    </row>
    <row r="330" spans="2:47" ht="12" customHeight="1">
      <c r="B330" s="234" t="s">
        <v>217</v>
      </c>
      <c r="C330" s="253"/>
      <c r="D330" s="403">
        <f>D329-D323</f>
        <v>0</v>
      </c>
      <c r="E330" s="404"/>
      <c r="F330" s="404">
        <f aca="true" t="shared" si="246" ref="F330:AR330">F329-F323</f>
        <v>2500</v>
      </c>
      <c r="G330" s="405">
        <f t="shared" si="246"/>
        <v>2500</v>
      </c>
      <c r="H330" s="403">
        <f t="shared" si="246"/>
        <v>5000</v>
      </c>
      <c r="I330" s="404">
        <f t="shared" si="246"/>
        <v>0</v>
      </c>
      <c r="J330" s="404">
        <f t="shared" si="246"/>
        <v>2500</v>
      </c>
      <c r="K330" s="405">
        <f t="shared" si="246"/>
        <v>7500</v>
      </c>
      <c r="L330" s="403">
        <f t="shared" si="246"/>
        <v>5000</v>
      </c>
      <c r="M330" s="404">
        <f t="shared" si="246"/>
        <v>0</v>
      </c>
      <c r="N330" s="404">
        <f t="shared" si="246"/>
        <v>2500</v>
      </c>
      <c r="O330" s="405">
        <f t="shared" si="246"/>
        <v>7500</v>
      </c>
      <c r="P330" s="403">
        <f t="shared" si="246"/>
        <v>5000</v>
      </c>
      <c r="Q330" s="404">
        <f t="shared" si="246"/>
        <v>0</v>
      </c>
      <c r="R330" s="404">
        <f t="shared" si="246"/>
        <v>2500</v>
      </c>
      <c r="S330" s="405">
        <f t="shared" si="246"/>
        <v>7500</v>
      </c>
      <c r="T330" s="403">
        <f t="shared" si="246"/>
        <v>5000</v>
      </c>
      <c r="U330" s="404">
        <f t="shared" si="246"/>
        <v>0</v>
      </c>
      <c r="V330" s="404">
        <f t="shared" si="246"/>
        <v>2500</v>
      </c>
      <c r="W330" s="405">
        <f t="shared" si="246"/>
        <v>7500</v>
      </c>
      <c r="X330" s="403">
        <f t="shared" si="246"/>
        <v>5000</v>
      </c>
      <c r="Y330" s="404">
        <f t="shared" si="246"/>
        <v>0</v>
      </c>
      <c r="Z330" s="404">
        <f t="shared" si="246"/>
        <v>2500</v>
      </c>
      <c r="AA330" s="405">
        <f t="shared" si="246"/>
        <v>7500</v>
      </c>
      <c r="AB330" s="403">
        <f t="shared" si="246"/>
        <v>0</v>
      </c>
      <c r="AC330" s="404">
        <f t="shared" si="246"/>
        <v>0</v>
      </c>
      <c r="AD330" s="404">
        <f t="shared" si="246"/>
        <v>0</v>
      </c>
      <c r="AE330" s="405">
        <f t="shared" si="246"/>
        <v>0</v>
      </c>
      <c r="AF330" s="403">
        <f t="shared" si="246"/>
        <v>0</v>
      </c>
      <c r="AG330" s="404">
        <f t="shared" si="246"/>
        <v>0</v>
      </c>
      <c r="AH330" s="404">
        <f t="shared" si="246"/>
        <v>0</v>
      </c>
      <c r="AI330" s="405">
        <f t="shared" si="246"/>
        <v>0</v>
      </c>
      <c r="AJ330" s="403">
        <f t="shared" si="246"/>
        <v>0</v>
      </c>
      <c r="AK330" s="404">
        <f t="shared" si="246"/>
        <v>0</v>
      </c>
      <c r="AL330" s="404">
        <f t="shared" si="246"/>
        <v>0</v>
      </c>
      <c r="AM330" s="405">
        <f t="shared" si="246"/>
        <v>0</v>
      </c>
      <c r="AN330" s="403">
        <f t="shared" si="246"/>
        <v>0</v>
      </c>
      <c r="AO330" s="404">
        <f t="shared" si="246"/>
        <v>0</v>
      </c>
      <c r="AP330" s="404">
        <f t="shared" si="246"/>
        <v>0</v>
      </c>
      <c r="AQ330" s="405">
        <f t="shared" si="246"/>
        <v>0</v>
      </c>
      <c r="AR330" s="235">
        <f t="shared" si="246"/>
        <v>25000</v>
      </c>
      <c r="AS330" s="235"/>
      <c r="AT330" s="235">
        <f>AT329-AT323</f>
        <v>15000</v>
      </c>
      <c r="AU330" s="235">
        <f>AU329-AU323</f>
        <v>40000</v>
      </c>
    </row>
    <row r="331" spans="2:47" ht="12" customHeight="1">
      <c r="B331" s="225" t="str">
        <f>'Operating Cost Element'!A97</f>
        <v>New Alternative 35</v>
      </c>
      <c r="C331" s="252"/>
      <c r="D331" s="395"/>
      <c r="E331" s="396"/>
      <c r="F331" s="396"/>
      <c r="G331" s="204"/>
      <c r="H331" s="395"/>
      <c r="I331" s="396"/>
      <c r="J331" s="396"/>
      <c r="K331" s="204"/>
      <c r="L331" s="395"/>
      <c r="M331" s="396"/>
      <c r="N331" s="396"/>
      <c r="O331" s="204"/>
      <c r="P331" s="395"/>
      <c r="Q331" s="396"/>
      <c r="R331" s="396"/>
      <c r="S331" s="204"/>
      <c r="T331" s="395"/>
      <c r="U331" s="396"/>
      <c r="V331" s="396"/>
      <c r="W331" s="204"/>
      <c r="X331" s="395"/>
      <c r="Y331" s="396"/>
      <c r="Z331" s="396"/>
      <c r="AA331" s="204"/>
      <c r="AB331" s="395"/>
      <c r="AC331" s="396"/>
      <c r="AD331" s="396"/>
      <c r="AE331" s="204"/>
      <c r="AF331" s="395"/>
      <c r="AG331" s="396"/>
      <c r="AH331" s="396"/>
      <c r="AI331" s="204"/>
      <c r="AJ331" s="395"/>
      <c r="AK331" s="396"/>
      <c r="AL331" s="396"/>
      <c r="AM331" s="204"/>
      <c r="AN331" s="395"/>
      <c r="AO331" s="396"/>
      <c r="AP331" s="396"/>
      <c r="AQ331" s="204"/>
      <c r="AR331" s="201"/>
      <c r="AS331" s="201"/>
      <c r="AT331" s="202"/>
      <c r="AU331" s="205"/>
    </row>
    <row r="332" spans="2:47" ht="12" customHeight="1">
      <c r="B332" s="225" t="s">
        <v>3</v>
      </c>
      <c r="C332" s="252"/>
      <c r="D332" s="395">
        <v>0</v>
      </c>
      <c r="E332" s="396"/>
      <c r="F332" s="396">
        <v>500</v>
      </c>
      <c r="G332" s="198">
        <f>D332+E332+F332</f>
        <v>500</v>
      </c>
      <c r="H332" s="395">
        <v>1000</v>
      </c>
      <c r="I332" s="396"/>
      <c r="J332" s="396">
        <v>500</v>
      </c>
      <c r="K332" s="198">
        <f>H332+I332+J332</f>
        <v>1500</v>
      </c>
      <c r="L332" s="395">
        <v>1000</v>
      </c>
      <c r="M332" s="396"/>
      <c r="N332" s="396">
        <v>500</v>
      </c>
      <c r="O332" s="198">
        <f>L332+M332+N332</f>
        <v>1500</v>
      </c>
      <c r="P332" s="395">
        <v>1000</v>
      </c>
      <c r="Q332" s="396"/>
      <c r="R332" s="396">
        <v>500</v>
      </c>
      <c r="S332" s="198">
        <f>P332+Q332+R332</f>
        <v>1500</v>
      </c>
      <c r="T332" s="395">
        <v>1000</v>
      </c>
      <c r="U332" s="396"/>
      <c r="V332" s="396">
        <v>500</v>
      </c>
      <c r="W332" s="198">
        <f>T332+U332+V332</f>
        <v>1500</v>
      </c>
      <c r="X332" s="395">
        <v>1000</v>
      </c>
      <c r="Y332" s="396"/>
      <c r="Z332" s="396">
        <v>500</v>
      </c>
      <c r="AA332" s="198">
        <f>X332+Y332+Z332</f>
        <v>1500</v>
      </c>
      <c r="AB332" s="395">
        <v>0</v>
      </c>
      <c r="AC332" s="396">
        <v>0</v>
      </c>
      <c r="AD332" s="396">
        <v>0</v>
      </c>
      <c r="AE332" s="198">
        <f>AB332+AC332+AD332</f>
        <v>0</v>
      </c>
      <c r="AF332" s="395">
        <v>0</v>
      </c>
      <c r="AG332" s="396">
        <v>0</v>
      </c>
      <c r="AH332" s="396">
        <v>0</v>
      </c>
      <c r="AI332" s="198">
        <f>AF332+AG332+AH332</f>
        <v>0</v>
      </c>
      <c r="AJ332" s="395">
        <v>0</v>
      </c>
      <c r="AK332" s="396">
        <v>0</v>
      </c>
      <c r="AL332" s="396">
        <v>0</v>
      </c>
      <c r="AM332" s="198">
        <f>AJ332+AK332+AL332</f>
        <v>0</v>
      </c>
      <c r="AN332" s="395">
        <v>0</v>
      </c>
      <c r="AO332" s="396">
        <v>0</v>
      </c>
      <c r="AP332" s="396">
        <v>0</v>
      </c>
      <c r="AQ332" s="198">
        <f>AN332+AO332+AP332</f>
        <v>0</v>
      </c>
      <c r="AR332" s="201">
        <f>D332+H332+L332+P332+T332+X332+AB332+AF332+AJ332+AN332</f>
        <v>5000</v>
      </c>
      <c r="AS332" s="199"/>
      <c r="AT332" s="201">
        <f>F332+J332+N332+R332+V332+Z332+AD332+AH332+AL332+AP332</f>
        <v>3000</v>
      </c>
      <c r="AU332" s="203">
        <f>AR332+AS332+AT332</f>
        <v>8000</v>
      </c>
    </row>
    <row r="333" spans="2:47" ht="12" customHeight="1">
      <c r="B333" s="225" t="s">
        <v>5</v>
      </c>
      <c r="C333" s="252"/>
      <c r="D333" s="395">
        <v>0</v>
      </c>
      <c r="E333" s="396"/>
      <c r="F333" s="396">
        <v>500</v>
      </c>
      <c r="G333" s="198">
        <f>D333+E333+F333</f>
        <v>500</v>
      </c>
      <c r="H333" s="395">
        <v>1000</v>
      </c>
      <c r="I333" s="396"/>
      <c r="J333" s="396">
        <v>500</v>
      </c>
      <c r="K333" s="198">
        <f>H333+I333+J333</f>
        <v>1500</v>
      </c>
      <c r="L333" s="395">
        <v>1000</v>
      </c>
      <c r="M333" s="396"/>
      <c r="N333" s="396">
        <v>500</v>
      </c>
      <c r="O333" s="198">
        <f>L333+M333+N333</f>
        <v>1500</v>
      </c>
      <c r="P333" s="395">
        <v>1000</v>
      </c>
      <c r="Q333" s="396"/>
      <c r="R333" s="396">
        <v>500</v>
      </c>
      <c r="S333" s="198">
        <f>P333+Q333+R333</f>
        <v>1500</v>
      </c>
      <c r="T333" s="395">
        <v>1000</v>
      </c>
      <c r="U333" s="396"/>
      <c r="V333" s="396">
        <v>500</v>
      </c>
      <c r="W333" s="198">
        <f>T333+U333+V333</f>
        <v>1500</v>
      </c>
      <c r="X333" s="395">
        <v>1000</v>
      </c>
      <c r="Y333" s="396"/>
      <c r="Z333" s="396">
        <v>500</v>
      </c>
      <c r="AA333" s="198">
        <f>X333+Y333+Z333</f>
        <v>1500</v>
      </c>
      <c r="AB333" s="395">
        <v>0</v>
      </c>
      <c r="AC333" s="396">
        <v>0</v>
      </c>
      <c r="AD333" s="396">
        <v>0</v>
      </c>
      <c r="AE333" s="198">
        <f>AB333+AC333+AD333</f>
        <v>0</v>
      </c>
      <c r="AF333" s="395">
        <v>0</v>
      </c>
      <c r="AG333" s="396">
        <v>0</v>
      </c>
      <c r="AH333" s="396">
        <v>0</v>
      </c>
      <c r="AI333" s="198">
        <f>AF333+AG333+AH333</f>
        <v>0</v>
      </c>
      <c r="AJ333" s="395">
        <v>0</v>
      </c>
      <c r="AK333" s="396">
        <v>0</v>
      </c>
      <c r="AL333" s="396">
        <v>0</v>
      </c>
      <c r="AM333" s="198">
        <f>AJ333+AK333+AL333</f>
        <v>0</v>
      </c>
      <c r="AN333" s="395">
        <v>0</v>
      </c>
      <c r="AO333" s="396">
        <v>0</v>
      </c>
      <c r="AP333" s="396">
        <v>0</v>
      </c>
      <c r="AQ333" s="198">
        <f>AN333+AO333+AP333</f>
        <v>0</v>
      </c>
      <c r="AR333" s="201">
        <f>D333+H333+L333+P333+T333+X333+AB333+AF333+AJ333+AN333</f>
        <v>5000</v>
      </c>
      <c r="AS333" s="199"/>
      <c r="AT333" s="201">
        <f>F333+J333+N333+R333+V333+Z333+AD333+AH333+AL333+AP333</f>
        <v>3000</v>
      </c>
      <c r="AU333" s="203">
        <f>AR333+AS333+AT333</f>
        <v>8000</v>
      </c>
    </row>
    <row r="334" spans="2:47" ht="12" customHeight="1">
      <c r="B334" s="225" t="s">
        <v>17</v>
      </c>
      <c r="C334" s="252"/>
      <c r="D334" s="395">
        <v>0</v>
      </c>
      <c r="E334" s="396"/>
      <c r="F334" s="396">
        <v>500</v>
      </c>
      <c r="G334" s="198">
        <f>D334+E334+F334</f>
        <v>500</v>
      </c>
      <c r="H334" s="395">
        <v>1000</v>
      </c>
      <c r="I334" s="396"/>
      <c r="J334" s="396">
        <v>500</v>
      </c>
      <c r="K334" s="198">
        <f>H334+I334+J334</f>
        <v>1500</v>
      </c>
      <c r="L334" s="395">
        <v>1000</v>
      </c>
      <c r="M334" s="396"/>
      <c r="N334" s="396">
        <v>500</v>
      </c>
      <c r="O334" s="198">
        <f>L334+M334+N334</f>
        <v>1500</v>
      </c>
      <c r="P334" s="395">
        <v>1000</v>
      </c>
      <c r="Q334" s="396"/>
      <c r="R334" s="396">
        <v>500</v>
      </c>
      <c r="S334" s="198">
        <f>P334+Q334+R334</f>
        <v>1500</v>
      </c>
      <c r="T334" s="395">
        <v>1000</v>
      </c>
      <c r="U334" s="396"/>
      <c r="V334" s="396">
        <v>500</v>
      </c>
      <c r="W334" s="198">
        <f>T334+U334+V334</f>
        <v>1500</v>
      </c>
      <c r="X334" s="395">
        <v>1000</v>
      </c>
      <c r="Y334" s="396"/>
      <c r="Z334" s="396">
        <v>500</v>
      </c>
      <c r="AA334" s="198">
        <f>X334+Y334+Z334</f>
        <v>1500</v>
      </c>
      <c r="AB334" s="395">
        <v>0</v>
      </c>
      <c r="AC334" s="396">
        <v>0</v>
      </c>
      <c r="AD334" s="396">
        <v>0</v>
      </c>
      <c r="AE334" s="198">
        <f>AB334+AC334+AD334</f>
        <v>0</v>
      </c>
      <c r="AF334" s="395">
        <v>0</v>
      </c>
      <c r="AG334" s="396">
        <v>0</v>
      </c>
      <c r="AH334" s="396">
        <v>0</v>
      </c>
      <c r="AI334" s="198">
        <f>AF334+AG334+AH334</f>
        <v>0</v>
      </c>
      <c r="AJ334" s="395">
        <v>0</v>
      </c>
      <c r="AK334" s="396">
        <v>0</v>
      </c>
      <c r="AL334" s="396">
        <v>0</v>
      </c>
      <c r="AM334" s="198">
        <f>AJ334+AK334+AL334</f>
        <v>0</v>
      </c>
      <c r="AN334" s="395">
        <v>0</v>
      </c>
      <c r="AO334" s="396">
        <v>0</v>
      </c>
      <c r="AP334" s="396">
        <v>0</v>
      </c>
      <c r="AQ334" s="198">
        <f>AN334+AO334+AP334</f>
        <v>0</v>
      </c>
      <c r="AR334" s="201">
        <f>D334+H334+L334+P334+T334+X334+AB334+AF334+AJ334+AN334</f>
        <v>5000</v>
      </c>
      <c r="AS334" s="199"/>
      <c r="AT334" s="201">
        <f>F334+J334+N334+R334+V334+Z334+AD334+AH334+AL334+AP334</f>
        <v>3000</v>
      </c>
      <c r="AU334" s="203">
        <f>AR334+AS334+AT334</f>
        <v>8000</v>
      </c>
    </row>
    <row r="335" spans="2:47" ht="12" customHeight="1">
      <c r="B335" s="225" t="s">
        <v>4</v>
      </c>
      <c r="C335" s="252"/>
      <c r="D335" s="395">
        <v>0</v>
      </c>
      <c r="E335" s="396"/>
      <c r="F335" s="396">
        <v>500</v>
      </c>
      <c r="G335" s="198">
        <f>D335+E335+F335</f>
        <v>500</v>
      </c>
      <c r="H335" s="395">
        <v>1000</v>
      </c>
      <c r="I335" s="396"/>
      <c r="J335" s="396">
        <v>500</v>
      </c>
      <c r="K335" s="198">
        <f>H335+I335+J335</f>
        <v>1500</v>
      </c>
      <c r="L335" s="395">
        <v>1000</v>
      </c>
      <c r="M335" s="396"/>
      <c r="N335" s="396">
        <v>500</v>
      </c>
      <c r="O335" s="198">
        <f>L335+M335+N335</f>
        <v>1500</v>
      </c>
      <c r="P335" s="395">
        <v>1000</v>
      </c>
      <c r="Q335" s="396"/>
      <c r="R335" s="396">
        <v>500</v>
      </c>
      <c r="S335" s="198">
        <f>P335+Q335+R335</f>
        <v>1500</v>
      </c>
      <c r="T335" s="395">
        <v>1000</v>
      </c>
      <c r="U335" s="396"/>
      <c r="V335" s="396">
        <v>500</v>
      </c>
      <c r="W335" s="198">
        <f>T335+U335+V335</f>
        <v>1500</v>
      </c>
      <c r="X335" s="395">
        <v>1000</v>
      </c>
      <c r="Y335" s="396"/>
      <c r="Z335" s="396">
        <v>500</v>
      </c>
      <c r="AA335" s="198">
        <f>X335+Y335+Z335</f>
        <v>1500</v>
      </c>
      <c r="AB335" s="395">
        <v>0</v>
      </c>
      <c r="AC335" s="396">
        <v>0</v>
      </c>
      <c r="AD335" s="396">
        <v>0</v>
      </c>
      <c r="AE335" s="198">
        <f>AB335+AC335+AD335</f>
        <v>0</v>
      </c>
      <c r="AF335" s="395">
        <v>0</v>
      </c>
      <c r="AG335" s="396">
        <v>0</v>
      </c>
      <c r="AH335" s="396">
        <v>0</v>
      </c>
      <c r="AI335" s="198">
        <f>AF335+AG335+AH335</f>
        <v>0</v>
      </c>
      <c r="AJ335" s="395">
        <v>0</v>
      </c>
      <c r="AK335" s="396">
        <v>0</v>
      </c>
      <c r="AL335" s="396">
        <v>0</v>
      </c>
      <c r="AM335" s="198">
        <f>AJ335+AK335+AL335</f>
        <v>0</v>
      </c>
      <c r="AN335" s="395">
        <v>0</v>
      </c>
      <c r="AO335" s="396">
        <v>0</v>
      </c>
      <c r="AP335" s="396">
        <v>0</v>
      </c>
      <c r="AQ335" s="198">
        <f>AN335+AO335+AP335</f>
        <v>0</v>
      </c>
      <c r="AR335" s="201">
        <f>D335+H335+L335+P335+T335+X335+AB335+AF335+AJ335+AN335</f>
        <v>5000</v>
      </c>
      <c r="AS335" s="199"/>
      <c r="AT335" s="201">
        <f>F335+J335+N335+R335+V335+Z335+AD335+AH335+AL335+AP335</f>
        <v>3000</v>
      </c>
      <c r="AU335" s="203">
        <f>AR335+AS335+AT335</f>
        <v>8000</v>
      </c>
    </row>
    <row r="336" spans="2:47" ht="12" customHeight="1">
      <c r="B336" s="225" t="s">
        <v>6</v>
      </c>
      <c r="C336" s="252"/>
      <c r="D336" s="395">
        <v>0</v>
      </c>
      <c r="E336" s="396"/>
      <c r="F336" s="396">
        <v>500</v>
      </c>
      <c r="G336" s="198">
        <f>D336+E336+F336</f>
        <v>500</v>
      </c>
      <c r="H336" s="395">
        <v>1000</v>
      </c>
      <c r="I336" s="396"/>
      <c r="J336" s="396">
        <v>500</v>
      </c>
      <c r="K336" s="198">
        <f>H336+I336+J336</f>
        <v>1500</v>
      </c>
      <c r="L336" s="395">
        <v>1000</v>
      </c>
      <c r="M336" s="396"/>
      <c r="N336" s="396">
        <v>500</v>
      </c>
      <c r="O336" s="198">
        <f>L336+M336+N336</f>
        <v>1500</v>
      </c>
      <c r="P336" s="395">
        <v>1000</v>
      </c>
      <c r="Q336" s="396"/>
      <c r="R336" s="396">
        <v>500</v>
      </c>
      <c r="S336" s="198">
        <f>P336+Q336+R336</f>
        <v>1500</v>
      </c>
      <c r="T336" s="395">
        <v>1000</v>
      </c>
      <c r="U336" s="396"/>
      <c r="V336" s="396">
        <v>500</v>
      </c>
      <c r="W336" s="198">
        <f>T336+U336+V336</f>
        <v>1500</v>
      </c>
      <c r="X336" s="395">
        <v>1000</v>
      </c>
      <c r="Y336" s="396"/>
      <c r="Z336" s="396">
        <v>500</v>
      </c>
      <c r="AA336" s="198">
        <f>X336+Y336+Z336</f>
        <v>1500</v>
      </c>
      <c r="AB336" s="395">
        <v>0</v>
      </c>
      <c r="AC336" s="396">
        <v>0</v>
      </c>
      <c r="AD336" s="396">
        <v>0</v>
      </c>
      <c r="AE336" s="198">
        <f>AB336+AC336+AD336</f>
        <v>0</v>
      </c>
      <c r="AF336" s="395">
        <v>0</v>
      </c>
      <c r="AG336" s="396">
        <v>0</v>
      </c>
      <c r="AH336" s="396">
        <v>0</v>
      </c>
      <c r="AI336" s="198">
        <f>AF336+AG336+AH336</f>
        <v>0</v>
      </c>
      <c r="AJ336" s="395">
        <v>0</v>
      </c>
      <c r="AK336" s="396">
        <v>0</v>
      </c>
      <c r="AL336" s="396">
        <v>0</v>
      </c>
      <c r="AM336" s="198">
        <f>AJ336+AK336+AL336</f>
        <v>0</v>
      </c>
      <c r="AN336" s="395">
        <v>0</v>
      </c>
      <c r="AO336" s="396">
        <v>0</v>
      </c>
      <c r="AP336" s="396">
        <v>0</v>
      </c>
      <c r="AQ336" s="198">
        <f>AN336+AO336+AP336</f>
        <v>0</v>
      </c>
      <c r="AR336" s="201">
        <f>D336+H336+L336+P336+T336+X336+AB336+AF336+AJ336+AN336</f>
        <v>5000</v>
      </c>
      <c r="AS336" s="199"/>
      <c r="AT336" s="201">
        <f>F336+J336+N336+R336+V336+Z336+AD336+AH336+AL336+AP336</f>
        <v>3000</v>
      </c>
      <c r="AU336" s="203">
        <f>AR336+AS336+AT336</f>
        <v>8000</v>
      </c>
    </row>
    <row r="337" spans="2:47" ht="12" customHeight="1">
      <c r="B337" s="228" t="s">
        <v>104</v>
      </c>
      <c r="C337" s="252">
        <f>SUM(C332:C336)</f>
        <v>0</v>
      </c>
      <c r="D337" s="395">
        <f>SUM(D332:D336)</f>
        <v>0</v>
      </c>
      <c r="E337" s="396"/>
      <c r="F337" s="396">
        <f aca="true" t="shared" si="247" ref="F337:AA337">SUM(F332:F336)</f>
        <v>2500</v>
      </c>
      <c r="G337" s="198">
        <f t="shared" si="247"/>
        <v>2500</v>
      </c>
      <c r="H337" s="395">
        <f t="shared" si="247"/>
        <v>5000</v>
      </c>
      <c r="I337" s="396">
        <f t="shared" si="247"/>
        <v>0</v>
      </c>
      <c r="J337" s="396">
        <f t="shared" si="247"/>
        <v>2500</v>
      </c>
      <c r="K337" s="198">
        <f t="shared" si="247"/>
        <v>7500</v>
      </c>
      <c r="L337" s="395">
        <f t="shared" si="247"/>
        <v>5000</v>
      </c>
      <c r="M337" s="396">
        <f t="shared" si="247"/>
        <v>0</v>
      </c>
      <c r="N337" s="396">
        <f t="shared" si="247"/>
        <v>2500</v>
      </c>
      <c r="O337" s="198">
        <f t="shared" si="247"/>
        <v>7500</v>
      </c>
      <c r="P337" s="395">
        <f t="shared" si="247"/>
        <v>5000</v>
      </c>
      <c r="Q337" s="396">
        <f t="shared" si="247"/>
        <v>0</v>
      </c>
      <c r="R337" s="396">
        <f t="shared" si="247"/>
        <v>2500</v>
      </c>
      <c r="S337" s="198">
        <f t="shared" si="247"/>
        <v>7500</v>
      </c>
      <c r="T337" s="395">
        <f t="shared" si="247"/>
        <v>5000</v>
      </c>
      <c r="U337" s="396">
        <f t="shared" si="247"/>
        <v>0</v>
      </c>
      <c r="V337" s="396">
        <f t="shared" si="247"/>
        <v>2500</v>
      </c>
      <c r="W337" s="198">
        <f t="shared" si="247"/>
        <v>7500</v>
      </c>
      <c r="X337" s="395">
        <f t="shared" si="247"/>
        <v>5000</v>
      </c>
      <c r="Y337" s="396">
        <f t="shared" si="247"/>
        <v>0</v>
      </c>
      <c r="Z337" s="396">
        <f t="shared" si="247"/>
        <v>2500</v>
      </c>
      <c r="AA337" s="198">
        <f t="shared" si="247"/>
        <v>7500</v>
      </c>
      <c r="AB337" s="395">
        <f aca="true" t="shared" si="248" ref="AB337:AU337">SUM(AB332:AB336)</f>
        <v>0</v>
      </c>
      <c r="AC337" s="396">
        <f t="shared" si="248"/>
        <v>0</v>
      </c>
      <c r="AD337" s="396">
        <f t="shared" si="248"/>
        <v>0</v>
      </c>
      <c r="AE337" s="198">
        <f t="shared" si="248"/>
        <v>0</v>
      </c>
      <c r="AF337" s="395">
        <f t="shared" si="248"/>
        <v>0</v>
      </c>
      <c r="AG337" s="396">
        <f t="shared" si="248"/>
        <v>0</v>
      </c>
      <c r="AH337" s="396">
        <f t="shared" si="248"/>
        <v>0</v>
      </c>
      <c r="AI337" s="198">
        <f t="shared" si="248"/>
        <v>0</v>
      </c>
      <c r="AJ337" s="395">
        <f t="shared" si="248"/>
        <v>0</v>
      </c>
      <c r="AK337" s="396">
        <f t="shared" si="248"/>
        <v>0</v>
      </c>
      <c r="AL337" s="396">
        <f t="shared" si="248"/>
        <v>0</v>
      </c>
      <c r="AM337" s="198">
        <f t="shared" si="248"/>
        <v>0</v>
      </c>
      <c r="AN337" s="395">
        <f t="shared" si="248"/>
        <v>0</v>
      </c>
      <c r="AO337" s="396">
        <f t="shared" si="248"/>
        <v>0</v>
      </c>
      <c r="AP337" s="396">
        <f t="shared" si="248"/>
        <v>0</v>
      </c>
      <c r="AQ337" s="198">
        <f t="shared" si="248"/>
        <v>0</v>
      </c>
      <c r="AR337" s="201">
        <f t="shared" si="248"/>
        <v>25000</v>
      </c>
      <c r="AS337" s="201"/>
      <c r="AT337" s="202">
        <f t="shared" si="248"/>
        <v>15000</v>
      </c>
      <c r="AU337" s="203">
        <f t="shared" si="248"/>
        <v>40000</v>
      </c>
    </row>
    <row r="338" spans="2:47" ht="12" customHeight="1">
      <c r="B338" s="234" t="s">
        <v>217</v>
      </c>
      <c r="C338" s="253"/>
      <c r="D338" s="403">
        <f>D337-D331</f>
        <v>0</v>
      </c>
      <c r="E338" s="404"/>
      <c r="F338" s="404">
        <f aca="true" t="shared" si="249" ref="F338:AR338">F337-F331</f>
        <v>2500</v>
      </c>
      <c r="G338" s="405">
        <f t="shared" si="249"/>
        <v>2500</v>
      </c>
      <c r="H338" s="403">
        <f t="shared" si="249"/>
        <v>5000</v>
      </c>
      <c r="I338" s="404">
        <f t="shared" si="249"/>
        <v>0</v>
      </c>
      <c r="J338" s="404">
        <f t="shared" si="249"/>
        <v>2500</v>
      </c>
      <c r="K338" s="405">
        <f t="shared" si="249"/>
        <v>7500</v>
      </c>
      <c r="L338" s="403">
        <f t="shared" si="249"/>
        <v>5000</v>
      </c>
      <c r="M338" s="404">
        <f t="shared" si="249"/>
        <v>0</v>
      </c>
      <c r="N338" s="404">
        <f t="shared" si="249"/>
        <v>2500</v>
      </c>
      <c r="O338" s="405">
        <f t="shared" si="249"/>
        <v>7500</v>
      </c>
      <c r="P338" s="403">
        <f t="shared" si="249"/>
        <v>5000</v>
      </c>
      <c r="Q338" s="404">
        <f t="shared" si="249"/>
        <v>0</v>
      </c>
      <c r="R338" s="404">
        <f t="shared" si="249"/>
        <v>2500</v>
      </c>
      <c r="S338" s="405">
        <f t="shared" si="249"/>
        <v>7500</v>
      </c>
      <c r="T338" s="403">
        <f t="shared" si="249"/>
        <v>5000</v>
      </c>
      <c r="U338" s="404">
        <f t="shared" si="249"/>
        <v>0</v>
      </c>
      <c r="V338" s="404">
        <f t="shared" si="249"/>
        <v>2500</v>
      </c>
      <c r="W338" s="405">
        <f t="shared" si="249"/>
        <v>7500</v>
      </c>
      <c r="X338" s="403">
        <f t="shared" si="249"/>
        <v>5000</v>
      </c>
      <c r="Y338" s="404">
        <f t="shared" si="249"/>
        <v>0</v>
      </c>
      <c r="Z338" s="404">
        <f t="shared" si="249"/>
        <v>2500</v>
      </c>
      <c r="AA338" s="405">
        <f t="shared" si="249"/>
        <v>7500</v>
      </c>
      <c r="AB338" s="403">
        <f t="shared" si="249"/>
        <v>0</v>
      </c>
      <c r="AC338" s="404">
        <f t="shared" si="249"/>
        <v>0</v>
      </c>
      <c r="AD338" s="404">
        <f t="shared" si="249"/>
        <v>0</v>
      </c>
      <c r="AE338" s="405">
        <f t="shared" si="249"/>
        <v>0</v>
      </c>
      <c r="AF338" s="403">
        <f t="shared" si="249"/>
        <v>0</v>
      </c>
      <c r="AG338" s="404">
        <f t="shared" si="249"/>
        <v>0</v>
      </c>
      <c r="AH338" s="404">
        <f t="shared" si="249"/>
        <v>0</v>
      </c>
      <c r="AI338" s="405">
        <f t="shared" si="249"/>
        <v>0</v>
      </c>
      <c r="AJ338" s="403">
        <f t="shared" si="249"/>
        <v>0</v>
      </c>
      <c r="AK338" s="404">
        <f t="shared" si="249"/>
        <v>0</v>
      </c>
      <c r="AL338" s="404">
        <f t="shared" si="249"/>
        <v>0</v>
      </c>
      <c r="AM338" s="405">
        <f t="shared" si="249"/>
        <v>0</v>
      </c>
      <c r="AN338" s="403">
        <f t="shared" si="249"/>
        <v>0</v>
      </c>
      <c r="AO338" s="404">
        <f t="shared" si="249"/>
        <v>0</v>
      </c>
      <c r="AP338" s="404">
        <f t="shared" si="249"/>
        <v>0</v>
      </c>
      <c r="AQ338" s="405">
        <f t="shared" si="249"/>
        <v>0</v>
      </c>
      <c r="AR338" s="235">
        <f t="shared" si="249"/>
        <v>25000</v>
      </c>
      <c r="AS338" s="235"/>
      <c r="AT338" s="235">
        <f>AT337-AT331</f>
        <v>15000</v>
      </c>
      <c r="AU338" s="235">
        <f>AU337-AU331</f>
        <v>40000</v>
      </c>
    </row>
    <row r="339" spans="2:47" ht="12" customHeight="1">
      <c r="B339" s="225" t="str">
        <f>'Operating Cost Element'!A98</f>
        <v>New Alternative 36</v>
      </c>
      <c r="C339" s="252"/>
      <c r="D339" s="395"/>
      <c r="E339" s="396"/>
      <c r="F339" s="396"/>
      <c r="G339" s="204"/>
      <c r="H339" s="395"/>
      <c r="I339" s="396"/>
      <c r="J339" s="396"/>
      <c r="K339" s="204"/>
      <c r="L339" s="395"/>
      <c r="M339" s="396"/>
      <c r="N339" s="396"/>
      <c r="O339" s="204"/>
      <c r="P339" s="395"/>
      <c r="Q339" s="396"/>
      <c r="R339" s="396"/>
      <c r="S339" s="204"/>
      <c r="T339" s="395"/>
      <c r="U339" s="396"/>
      <c r="V339" s="396"/>
      <c r="W339" s="204"/>
      <c r="X339" s="395"/>
      <c r="Y339" s="396"/>
      <c r="Z339" s="396"/>
      <c r="AA339" s="204"/>
      <c r="AB339" s="395"/>
      <c r="AC339" s="396"/>
      <c r="AD339" s="396"/>
      <c r="AE339" s="204"/>
      <c r="AF339" s="395"/>
      <c r="AG339" s="396"/>
      <c r="AH339" s="396"/>
      <c r="AI339" s="204"/>
      <c r="AJ339" s="395"/>
      <c r="AK339" s="396"/>
      <c r="AL339" s="396"/>
      <c r="AM339" s="204"/>
      <c r="AN339" s="395"/>
      <c r="AO339" s="396"/>
      <c r="AP339" s="396"/>
      <c r="AQ339" s="204"/>
      <c r="AR339" s="201"/>
      <c r="AS339" s="201"/>
      <c r="AT339" s="202"/>
      <c r="AU339" s="205"/>
    </row>
    <row r="340" spans="2:47" ht="12" customHeight="1">
      <c r="B340" s="225" t="s">
        <v>3</v>
      </c>
      <c r="C340" s="252"/>
      <c r="D340" s="395">
        <v>0</v>
      </c>
      <c r="E340" s="396"/>
      <c r="F340" s="396">
        <v>500</v>
      </c>
      <c r="G340" s="198">
        <f>D340+E340+F340</f>
        <v>500</v>
      </c>
      <c r="H340" s="395">
        <v>1000</v>
      </c>
      <c r="I340" s="396"/>
      <c r="J340" s="396">
        <v>500</v>
      </c>
      <c r="K340" s="198">
        <f>H340+I340+J340</f>
        <v>1500</v>
      </c>
      <c r="L340" s="395">
        <v>1000</v>
      </c>
      <c r="M340" s="396"/>
      <c r="N340" s="396">
        <v>500</v>
      </c>
      <c r="O340" s="198">
        <f>L340+M340+N340</f>
        <v>1500</v>
      </c>
      <c r="P340" s="395">
        <v>1000</v>
      </c>
      <c r="Q340" s="396"/>
      <c r="R340" s="396">
        <v>500</v>
      </c>
      <c r="S340" s="198">
        <f>P340+Q340+R340</f>
        <v>1500</v>
      </c>
      <c r="T340" s="395">
        <v>1000</v>
      </c>
      <c r="U340" s="396"/>
      <c r="V340" s="396">
        <v>500</v>
      </c>
      <c r="W340" s="198">
        <f>T340+U340+V340</f>
        <v>1500</v>
      </c>
      <c r="X340" s="395">
        <v>1000</v>
      </c>
      <c r="Y340" s="396"/>
      <c r="Z340" s="396">
        <v>500</v>
      </c>
      <c r="AA340" s="198">
        <f>X340+Y340+Z340</f>
        <v>1500</v>
      </c>
      <c r="AB340" s="395">
        <v>0</v>
      </c>
      <c r="AC340" s="396">
        <v>0</v>
      </c>
      <c r="AD340" s="396">
        <v>0</v>
      </c>
      <c r="AE340" s="198">
        <f>AB340+AC340+AD340</f>
        <v>0</v>
      </c>
      <c r="AF340" s="395">
        <v>0</v>
      </c>
      <c r="AG340" s="396">
        <v>0</v>
      </c>
      <c r="AH340" s="396">
        <v>0</v>
      </c>
      <c r="AI340" s="198">
        <f>AF340+AG340+AH340</f>
        <v>0</v>
      </c>
      <c r="AJ340" s="395">
        <v>0</v>
      </c>
      <c r="AK340" s="396">
        <v>0</v>
      </c>
      <c r="AL340" s="396">
        <v>0</v>
      </c>
      <c r="AM340" s="198">
        <f>AJ340+AK340+AL340</f>
        <v>0</v>
      </c>
      <c r="AN340" s="395">
        <v>0</v>
      </c>
      <c r="AO340" s="396">
        <v>0</v>
      </c>
      <c r="AP340" s="396">
        <v>0</v>
      </c>
      <c r="AQ340" s="198">
        <f>AN340+AO340+AP340</f>
        <v>0</v>
      </c>
      <c r="AR340" s="201">
        <f>D340+H340+L340+P340+T340+X340+AB340+AF340+AJ340+AN340</f>
        <v>5000</v>
      </c>
      <c r="AS340" s="199"/>
      <c r="AT340" s="201">
        <f>F340+J340+N340+R340+V340+Z340+AD340+AH340+AL340+AP340</f>
        <v>3000</v>
      </c>
      <c r="AU340" s="203">
        <f>AR340+AS340+AT340</f>
        <v>8000</v>
      </c>
    </row>
    <row r="341" spans="2:47" ht="12" customHeight="1">
      <c r="B341" s="225" t="s">
        <v>5</v>
      </c>
      <c r="C341" s="252"/>
      <c r="D341" s="395">
        <v>0</v>
      </c>
      <c r="E341" s="396"/>
      <c r="F341" s="396">
        <v>500</v>
      </c>
      <c r="G341" s="198">
        <f>D341+E341+F341</f>
        <v>500</v>
      </c>
      <c r="H341" s="395">
        <v>1000</v>
      </c>
      <c r="I341" s="396"/>
      <c r="J341" s="396">
        <v>500</v>
      </c>
      <c r="K341" s="198">
        <f>H341+I341+J341</f>
        <v>1500</v>
      </c>
      <c r="L341" s="395">
        <v>1000</v>
      </c>
      <c r="M341" s="396"/>
      <c r="N341" s="396">
        <v>500</v>
      </c>
      <c r="O341" s="198">
        <f>L341+M341+N341</f>
        <v>1500</v>
      </c>
      <c r="P341" s="395">
        <v>1000</v>
      </c>
      <c r="Q341" s="396"/>
      <c r="R341" s="396">
        <v>500</v>
      </c>
      <c r="S341" s="198">
        <f>P341+Q341+R341</f>
        <v>1500</v>
      </c>
      <c r="T341" s="395">
        <v>1000</v>
      </c>
      <c r="U341" s="396"/>
      <c r="V341" s="396">
        <v>500</v>
      </c>
      <c r="W341" s="198">
        <f>T341+U341+V341</f>
        <v>1500</v>
      </c>
      <c r="X341" s="395">
        <v>1000</v>
      </c>
      <c r="Y341" s="396"/>
      <c r="Z341" s="396">
        <v>500</v>
      </c>
      <c r="AA341" s="198">
        <f>X341+Y341+Z341</f>
        <v>1500</v>
      </c>
      <c r="AB341" s="395">
        <v>0</v>
      </c>
      <c r="AC341" s="396">
        <v>0</v>
      </c>
      <c r="AD341" s="396">
        <v>0</v>
      </c>
      <c r="AE341" s="198">
        <f>AB341+AC341+AD341</f>
        <v>0</v>
      </c>
      <c r="AF341" s="395">
        <v>0</v>
      </c>
      <c r="AG341" s="396">
        <v>0</v>
      </c>
      <c r="AH341" s="396">
        <v>0</v>
      </c>
      <c r="AI341" s="198">
        <f>AF341+AG341+AH341</f>
        <v>0</v>
      </c>
      <c r="AJ341" s="395">
        <v>0</v>
      </c>
      <c r="AK341" s="396">
        <v>0</v>
      </c>
      <c r="AL341" s="396">
        <v>0</v>
      </c>
      <c r="AM341" s="198">
        <f>AJ341+AK341+AL341</f>
        <v>0</v>
      </c>
      <c r="AN341" s="395">
        <v>0</v>
      </c>
      <c r="AO341" s="396">
        <v>0</v>
      </c>
      <c r="AP341" s="396">
        <v>0</v>
      </c>
      <c r="AQ341" s="198">
        <f>AN341+AO341+AP341</f>
        <v>0</v>
      </c>
      <c r="AR341" s="201">
        <f>D341+H341+L341+P341+T341+X341+AB341+AF341+AJ341+AN341</f>
        <v>5000</v>
      </c>
      <c r="AS341" s="199"/>
      <c r="AT341" s="201">
        <f>F341+J341+N341+R341+V341+Z341+AD341+AH341+AL341+AP341</f>
        <v>3000</v>
      </c>
      <c r="AU341" s="203">
        <f>AR341+AS341+AT341</f>
        <v>8000</v>
      </c>
    </row>
    <row r="342" spans="2:47" ht="12" customHeight="1">
      <c r="B342" s="225" t="s">
        <v>17</v>
      </c>
      <c r="C342" s="252"/>
      <c r="D342" s="395">
        <v>0</v>
      </c>
      <c r="E342" s="396"/>
      <c r="F342" s="396">
        <v>500</v>
      </c>
      <c r="G342" s="198">
        <f>D342+E342+F342</f>
        <v>500</v>
      </c>
      <c r="H342" s="395">
        <v>1000</v>
      </c>
      <c r="I342" s="396"/>
      <c r="J342" s="396">
        <v>500</v>
      </c>
      <c r="K342" s="198">
        <f>H342+I342+J342</f>
        <v>1500</v>
      </c>
      <c r="L342" s="395">
        <v>1000</v>
      </c>
      <c r="M342" s="396"/>
      <c r="N342" s="396">
        <v>500</v>
      </c>
      <c r="O342" s="198">
        <f>L342+M342+N342</f>
        <v>1500</v>
      </c>
      <c r="P342" s="395">
        <v>1000</v>
      </c>
      <c r="Q342" s="396"/>
      <c r="R342" s="396">
        <v>500</v>
      </c>
      <c r="S342" s="198">
        <f>P342+Q342+R342</f>
        <v>1500</v>
      </c>
      <c r="T342" s="395">
        <v>1000</v>
      </c>
      <c r="U342" s="396"/>
      <c r="V342" s="396">
        <v>500</v>
      </c>
      <c r="W342" s="198">
        <f>T342+U342+V342</f>
        <v>1500</v>
      </c>
      <c r="X342" s="395">
        <v>1000</v>
      </c>
      <c r="Y342" s="396"/>
      <c r="Z342" s="396">
        <v>500</v>
      </c>
      <c r="AA342" s="198">
        <f>X342+Y342+Z342</f>
        <v>1500</v>
      </c>
      <c r="AB342" s="395">
        <v>0</v>
      </c>
      <c r="AC342" s="396">
        <v>0</v>
      </c>
      <c r="AD342" s="396">
        <v>0</v>
      </c>
      <c r="AE342" s="198">
        <f>AB342+AC342+AD342</f>
        <v>0</v>
      </c>
      <c r="AF342" s="395">
        <v>0</v>
      </c>
      <c r="AG342" s="396">
        <v>0</v>
      </c>
      <c r="AH342" s="396">
        <v>0</v>
      </c>
      <c r="AI342" s="198">
        <f>AF342+AG342+AH342</f>
        <v>0</v>
      </c>
      <c r="AJ342" s="395">
        <v>0</v>
      </c>
      <c r="AK342" s="396">
        <v>0</v>
      </c>
      <c r="AL342" s="396">
        <v>0</v>
      </c>
      <c r="AM342" s="198">
        <f>AJ342+AK342+AL342</f>
        <v>0</v>
      </c>
      <c r="AN342" s="395">
        <v>0</v>
      </c>
      <c r="AO342" s="396">
        <v>0</v>
      </c>
      <c r="AP342" s="396">
        <v>0</v>
      </c>
      <c r="AQ342" s="198">
        <f>AN342+AO342+AP342</f>
        <v>0</v>
      </c>
      <c r="AR342" s="201">
        <f>D342+H342+L342+P342+T342+X342+AB342+AF342+AJ342+AN342</f>
        <v>5000</v>
      </c>
      <c r="AS342" s="199"/>
      <c r="AT342" s="201">
        <f>F342+J342+N342+R342+V342+Z342+AD342+AH342+AL342+AP342</f>
        <v>3000</v>
      </c>
      <c r="AU342" s="203">
        <f>AR342+AS342+AT342</f>
        <v>8000</v>
      </c>
    </row>
    <row r="343" spans="2:47" ht="12" customHeight="1">
      <c r="B343" s="225" t="s">
        <v>4</v>
      </c>
      <c r="C343" s="252"/>
      <c r="D343" s="395">
        <v>0</v>
      </c>
      <c r="E343" s="396"/>
      <c r="F343" s="396">
        <v>500</v>
      </c>
      <c r="G343" s="198">
        <f>D343+E343+F343</f>
        <v>500</v>
      </c>
      <c r="H343" s="395">
        <v>1000</v>
      </c>
      <c r="I343" s="396"/>
      <c r="J343" s="396">
        <v>500</v>
      </c>
      <c r="K343" s="198">
        <f>H343+I343+J343</f>
        <v>1500</v>
      </c>
      <c r="L343" s="395">
        <v>1000</v>
      </c>
      <c r="M343" s="396"/>
      <c r="N343" s="396">
        <v>500</v>
      </c>
      <c r="O343" s="198">
        <f>L343+M343+N343</f>
        <v>1500</v>
      </c>
      <c r="P343" s="395">
        <v>1000</v>
      </c>
      <c r="Q343" s="396"/>
      <c r="R343" s="396">
        <v>500</v>
      </c>
      <c r="S343" s="198">
        <f>P343+Q343+R343</f>
        <v>1500</v>
      </c>
      <c r="T343" s="395">
        <v>1000</v>
      </c>
      <c r="U343" s="396"/>
      <c r="V343" s="396">
        <v>500</v>
      </c>
      <c r="W343" s="198">
        <f>T343+U343+V343</f>
        <v>1500</v>
      </c>
      <c r="X343" s="395">
        <v>1000</v>
      </c>
      <c r="Y343" s="396"/>
      <c r="Z343" s="396">
        <v>500</v>
      </c>
      <c r="AA343" s="198">
        <f>X343+Y343+Z343</f>
        <v>1500</v>
      </c>
      <c r="AB343" s="395">
        <v>0</v>
      </c>
      <c r="AC343" s="396">
        <v>0</v>
      </c>
      <c r="AD343" s="396">
        <v>0</v>
      </c>
      <c r="AE343" s="198">
        <f>AB343+AC343+AD343</f>
        <v>0</v>
      </c>
      <c r="AF343" s="395">
        <v>0</v>
      </c>
      <c r="AG343" s="396">
        <v>0</v>
      </c>
      <c r="AH343" s="396">
        <v>0</v>
      </c>
      <c r="AI343" s="198">
        <f>AF343+AG343+AH343</f>
        <v>0</v>
      </c>
      <c r="AJ343" s="395">
        <v>0</v>
      </c>
      <c r="AK343" s="396">
        <v>0</v>
      </c>
      <c r="AL343" s="396">
        <v>0</v>
      </c>
      <c r="AM343" s="198">
        <f>AJ343+AK343+AL343</f>
        <v>0</v>
      </c>
      <c r="AN343" s="395">
        <v>0</v>
      </c>
      <c r="AO343" s="396">
        <v>0</v>
      </c>
      <c r="AP343" s="396">
        <v>0</v>
      </c>
      <c r="AQ343" s="198">
        <f>AN343+AO343+AP343</f>
        <v>0</v>
      </c>
      <c r="AR343" s="201">
        <f>D343+H343+L343+P343+T343+X343+AB343+AF343+AJ343+AN343</f>
        <v>5000</v>
      </c>
      <c r="AS343" s="199"/>
      <c r="AT343" s="201">
        <f>F343+J343+N343+R343+V343+Z343+AD343+AH343+AL343+AP343</f>
        <v>3000</v>
      </c>
      <c r="AU343" s="203">
        <f>AR343+AS343+AT343</f>
        <v>8000</v>
      </c>
    </row>
    <row r="344" spans="2:47" ht="12" customHeight="1">
      <c r="B344" s="225" t="s">
        <v>6</v>
      </c>
      <c r="C344" s="252"/>
      <c r="D344" s="395">
        <v>0</v>
      </c>
      <c r="E344" s="396"/>
      <c r="F344" s="396">
        <v>500</v>
      </c>
      <c r="G344" s="198">
        <f>D344+E344+F344</f>
        <v>500</v>
      </c>
      <c r="H344" s="395">
        <v>1000</v>
      </c>
      <c r="I344" s="396"/>
      <c r="J344" s="396">
        <v>500</v>
      </c>
      <c r="K344" s="198">
        <f>H344+I344+J344</f>
        <v>1500</v>
      </c>
      <c r="L344" s="395">
        <v>1000</v>
      </c>
      <c r="M344" s="396"/>
      <c r="N344" s="396">
        <v>500</v>
      </c>
      <c r="O344" s="198">
        <f>L344+M344+N344</f>
        <v>1500</v>
      </c>
      <c r="P344" s="395">
        <v>1000</v>
      </c>
      <c r="Q344" s="396"/>
      <c r="R344" s="396">
        <v>500</v>
      </c>
      <c r="S344" s="198">
        <f>P344+Q344+R344</f>
        <v>1500</v>
      </c>
      <c r="T344" s="395">
        <v>1000</v>
      </c>
      <c r="U344" s="396"/>
      <c r="V344" s="396">
        <v>500</v>
      </c>
      <c r="W344" s="198">
        <f>T344+U344+V344</f>
        <v>1500</v>
      </c>
      <c r="X344" s="395">
        <v>1000</v>
      </c>
      <c r="Y344" s="396"/>
      <c r="Z344" s="396">
        <v>500</v>
      </c>
      <c r="AA344" s="198">
        <f>X344+Y344+Z344</f>
        <v>1500</v>
      </c>
      <c r="AB344" s="395">
        <v>0</v>
      </c>
      <c r="AC344" s="396">
        <v>0</v>
      </c>
      <c r="AD344" s="396">
        <v>0</v>
      </c>
      <c r="AE344" s="198">
        <f>AB344+AC344+AD344</f>
        <v>0</v>
      </c>
      <c r="AF344" s="395">
        <v>0</v>
      </c>
      <c r="AG344" s="396">
        <v>0</v>
      </c>
      <c r="AH344" s="396">
        <v>0</v>
      </c>
      <c r="AI344" s="198">
        <f>AF344+AG344+AH344</f>
        <v>0</v>
      </c>
      <c r="AJ344" s="395">
        <v>0</v>
      </c>
      <c r="AK344" s="396">
        <v>0</v>
      </c>
      <c r="AL344" s="396">
        <v>0</v>
      </c>
      <c r="AM344" s="198">
        <f>AJ344+AK344+AL344</f>
        <v>0</v>
      </c>
      <c r="AN344" s="395">
        <v>0</v>
      </c>
      <c r="AO344" s="396">
        <v>0</v>
      </c>
      <c r="AP344" s="396">
        <v>0</v>
      </c>
      <c r="AQ344" s="198">
        <f>AN344+AO344+AP344</f>
        <v>0</v>
      </c>
      <c r="AR344" s="201">
        <f>D344+H344+L344+P344+T344+X344+AB344+AF344+AJ344+AN344</f>
        <v>5000</v>
      </c>
      <c r="AS344" s="199"/>
      <c r="AT344" s="201">
        <f>F344+J344+N344+R344+V344+Z344+AD344+AH344+AL344+AP344</f>
        <v>3000</v>
      </c>
      <c r="AU344" s="203">
        <f>AR344+AS344+AT344</f>
        <v>8000</v>
      </c>
    </row>
    <row r="345" spans="2:47" ht="12" customHeight="1">
      <c r="B345" s="228" t="s">
        <v>104</v>
      </c>
      <c r="C345" s="252">
        <f>SUM(C340:C344)</f>
        <v>0</v>
      </c>
      <c r="D345" s="395">
        <f>SUM(D340:D344)</f>
        <v>0</v>
      </c>
      <c r="E345" s="396"/>
      <c r="F345" s="396">
        <f aca="true" t="shared" si="250" ref="F345:AA345">SUM(F340:F344)</f>
        <v>2500</v>
      </c>
      <c r="G345" s="198">
        <f t="shared" si="250"/>
        <v>2500</v>
      </c>
      <c r="H345" s="395">
        <f t="shared" si="250"/>
        <v>5000</v>
      </c>
      <c r="I345" s="396">
        <f t="shared" si="250"/>
        <v>0</v>
      </c>
      <c r="J345" s="396">
        <f t="shared" si="250"/>
        <v>2500</v>
      </c>
      <c r="K345" s="198">
        <f t="shared" si="250"/>
        <v>7500</v>
      </c>
      <c r="L345" s="395">
        <f t="shared" si="250"/>
        <v>5000</v>
      </c>
      <c r="M345" s="396">
        <f t="shared" si="250"/>
        <v>0</v>
      </c>
      <c r="N345" s="396">
        <f t="shared" si="250"/>
        <v>2500</v>
      </c>
      <c r="O345" s="198">
        <f t="shared" si="250"/>
        <v>7500</v>
      </c>
      <c r="P345" s="395">
        <f t="shared" si="250"/>
        <v>5000</v>
      </c>
      <c r="Q345" s="396">
        <f t="shared" si="250"/>
        <v>0</v>
      </c>
      <c r="R345" s="396">
        <f t="shared" si="250"/>
        <v>2500</v>
      </c>
      <c r="S345" s="198">
        <f t="shared" si="250"/>
        <v>7500</v>
      </c>
      <c r="T345" s="395">
        <f t="shared" si="250"/>
        <v>5000</v>
      </c>
      <c r="U345" s="396">
        <f t="shared" si="250"/>
        <v>0</v>
      </c>
      <c r="V345" s="396">
        <f t="shared" si="250"/>
        <v>2500</v>
      </c>
      <c r="W345" s="198">
        <f t="shared" si="250"/>
        <v>7500</v>
      </c>
      <c r="X345" s="395">
        <f t="shared" si="250"/>
        <v>5000</v>
      </c>
      <c r="Y345" s="396">
        <f t="shared" si="250"/>
        <v>0</v>
      </c>
      <c r="Z345" s="396">
        <f t="shared" si="250"/>
        <v>2500</v>
      </c>
      <c r="AA345" s="198">
        <f t="shared" si="250"/>
        <v>7500</v>
      </c>
      <c r="AB345" s="395">
        <f aca="true" t="shared" si="251" ref="AB345:AU345">SUM(AB340:AB344)</f>
        <v>0</v>
      </c>
      <c r="AC345" s="396">
        <f t="shared" si="251"/>
        <v>0</v>
      </c>
      <c r="AD345" s="396">
        <f t="shared" si="251"/>
        <v>0</v>
      </c>
      <c r="AE345" s="198">
        <f t="shared" si="251"/>
        <v>0</v>
      </c>
      <c r="AF345" s="395">
        <f t="shared" si="251"/>
        <v>0</v>
      </c>
      <c r="AG345" s="396">
        <f t="shared" si="251"/>
        <v>0</v>
      </c>
      <c r="AH345" s="396">
        <f t="shared" si="251"/>
        <v>0</v>
      </c>
      <c r="AI345" s="198">
        <f t="shared" si="251"/>
        <v>0</v>
      </c>
      <c r="AJ345" s="395">
        <f t="shared" si="251"/>
        <v>0</v>
      </c>
      <c r="AK345" s="396">
        <f t="shared" si="251"/>
        <v>0</v>
      </c>
      <c r="AL345" s="396">
        <f t="shared" si="251"/>
        <v>0</v>
      </c>
      <c r="AM345" s="198">
        <f t="shared" si="251"/>
        <v>0</v>
      </c>
      <c r="AN345" s="395">
        <f t="shared" si="251"/>
        <v>0</v>
      </c>
      <c r="AO345" s="396">
        <f t="shared" si="251"/>
        <v>0</v>
      </c>
      <c r="AP345" s="396">
        <f t="shared" si="251"/>
        <v>0</v>
      </c>
      <c r="AQ345" s="198">
        <f t="shared" si="251"/>
        <v>0</v>
      </c>
      <c r="AR345" s="201">
        <f t="shared" si="251"/>
        <v>25000</v>
      </c>
      <c r="AS345" s="201"/>
      <c r="AT345" s="202">
        <f t="shared" si="251"/>
        <v>15000</v>
      </c>
      <c r="AU345" s="203">
        <f t="shared" si="251"/>
        <v>40000</v>
      </c>
    </row>
    <row r="346" spans="2:47" ht="12" customHeight="1">
      <c r="B346" s="234" t="s">
        <v>217</v>
      </c>
      <c r="C346" s="253"/>
      <c r="D346" s="403">
        <f>D345-D339</f>
        <v>0</v>
      </c>
      <c r="E346" s="404"/>
      <c r="F346" s="404">
        <f aca="true" t="shared" si="252" ref="F346:AR346">F345-F339</f>
        <v>2500</v>
      </c>
      <c r="G346" s="405">
        <f t="shared" si="252"/>
        <v>2500</v>
      </c>
      <c r="H346" s="403">
        <f t="shared" si="252"/>
        <v>5000</v>
      </c>
      <c r="I346" s="404">
        <f t="shared" si="252"/>
        <v>0</v>
      </c>
      <c r="J346" s="404">
        <f t="shared" si="252"/>
        <v>2500</v>
      </c>
      <c r="K346" s="405">
        <f t="shared" si="252"/>
        <v>7500</v>
      </c>
      <c r="L346" s="403">
        <f t="shared" si="252"/>
        <v>5000</v>
      </c>
      <c r="M346" s="404">
        <f t="shared" si="252"/>
        <v>0</v>
      </c>
      <c r="N346" s="404">
        <f t="shared" si="252"/>
        <v>2500</v>
      </c>
      <c r="O346" s="405">
        <f t="shared" si="252"/>
        <v>7500</v>
      </c>
      <c r="P346" s="403">
        <f t="shared" si="252"/>
        <v>5000</v>
      </c>
      <c r="Q346" s="404">
        <f t="shared" si="252"/>
        <v>0</v>
      </c>
      <c r="R346" s="404">
        <f t="shared" si="252"/>
        <v>2500</v>
      </c>
      <c r="S346" s="405">
        <f t="shared" si="252"/>
        <v>7500</v>
      </c>
      <c r="T346" s="403">
        <f t="shared" si="252"/>
        <v>5000</v>
      </c>
      <c r="U346" s="404">
        <f t="shared" si="252"/>
        <v>0</v>
      </c>
      <c r="V346" s="404">
        <f t="shared" si="252"/>
        <v>2500</v>
      </c>
      <c r="W346" s="405">
        <f t="shared" si="252"/>
        <v>7500</v>
      </c>
      <c r="X346" s="403">
        <f t="shared" si="252"/>
        <v>5000</v>
      </c>
      <c r="Y346" s="404">
        <f t="shared" si="252"/>
        <v>0</v>
      </c>
      <c r="Z346" s="404">
        <f t="shared" si="252"/>
        <v>2500</v>
      </c>
      <c r="AA346" s="405">
        <f t="shared" si="252"/>
        <v>7500</v>
      </c>
      <c r="AB346" s="403">
        <f t="shared" si="252"/>
        <v>0</v>
      </c>
      <c r="AC346" s="404">
        <f t="shared" si="252"/>
        <v>0</v>
      </c>
      <c r="AD346" s="404">
        <f t="shared" si="252"/>
        <v>0</v>
      </c>
      <c r="AE346" s="405">
        <f t="shared" si="252"/>
        <v>0</v>
      </c>
      <c r="AF346" s="403">
        <f t="shared" si="252"/>
        <v>0</v>
      </c>
      <c r="AG346" s="404">
        <f t="shared" si="252"/>
        <v>0</v>
      </c>
      <c r="AH346" s="404">
        <f t="shared" si="252"/>
        <v>0</v>
      </c>
      <c r="AI346" s="405">
        <f t="shared" si="252"/>
        <v>0</v>
      </c>
      <c r="AJ346" s="403">
        <f t="shared" si="252"/>
        <v>0</v>
      </c>
      <c r="AK346" s="404">
        <f t="shared" si="252"/>
        <v>0</v>
      </c>
      <c r="AL346" s="404">
        <f t="shared" si="252"/>
        <v>0</v>
      </c>
      <c r="AM346" s="405">
        <f t="shared" si="252"/>
        <v>0</v>
      </c>
      <c r="AN346" s="403">
        <f t="shared" si="252"/>
        <v>0</v>
      </c>
      <c r="AO346" s="404">
        <f t="shared" si="252"/>
        <v>0</v>
      </c>
      <c r="AP346" s="404">
        <f t="shared" si="252"/>
        <v>0</v>
      </c>
      <c r="AQ346" s="405">
        <f t="shared" si="252"/>
        <v>0</v>
      </c>
      <c r="AR346" s="235">
        <f t="shared" si="252"/>
        <v>25000</v>
      </c>
      <c r="AS346" s="235"/>
      <c r="AT346" s="235">
        <f>AT345-AT339</f>
        <v>15000</v>
      </c>
      <c r="AU346" s="235">
        <f>AU345-AU339</f>
        <v>40000</v>
      </c>
    </row>
    <row r="347" spans="2:47" ht="12" customHeight="1">
      <c r="B347" s="225" t="str">
        <f>'Operating Cost Element'!A99</f>
        <v>New Alternative 37</v>
      </c>
      <c r="C347" s="252"/>
      <c r="D347" s="395"/>
      <c r="E347" s="396"/>
      <c r="F347" s="396"/>
      <c r="G347" s="204"/>
      <c r="H347" s="395"/>
      <c r="I347" s="396"/>
      <c r="J347" s="396"/>
      <c r="K347" s="204"/>
      <c r="L347" s="395"/>
      <c r="M347" s="396"/>
      <c r="N347" s="396"/>
      <c r="O347" s="204"/>
      <c r="P347" s="395"/>
      <c r="Q347" s="396"/>
      <c r="R347" s="396"/>
      <c r="S347" s="204"/>
      <c r="T347" s="395"/>
      <c r="U347" s="396"/>
      <c r="V347" s="396"/>
      <c r="W347" s="204"/>
      <c r="X347" s="395"/>
      <c r="Y347" s="396"/>
      <c r="Z347" s="396"/>
      <c r="AA347" s="204"/>
      <c r="AB347" s="395"/>
      <c r="AC347" s="396"/>
      <c r="AD347" s="396"/>
      <c r="AE347" s="204"/>
      <c r="AF347" s="395"/>
      <c r="AG347" s="396"/>
      <c r="AH347" s="396"/>
      <c r="AI347" s="204"/>
      <c r="AJ347" s="395"/>
      <c r="AK347" s="396"/>
      <c r="AL347" s="396"/>
      <c r="AM347" s="204"/>
      <c r="AN347" s="395"/>
      <c r="AO347" s="396"/>
      <c r="AP347" s="396"/>
      <c r="AQ347" s="204"/>
      <c r="AR347" s="201"/>
      <c r="AS347" s="201"/>
      <c r="AT347" s="202"/>
      <c r="AU347" s="205"/>
    </row>
    <row r="348" spans="2:47" ht="12" customHeight="1">
      <c r="B348" s="225" t="s">
        <v>3</v>
      </c>
      <c r="C348" s="252"/>
      <c r="D348" s="395">
        <v>0</v>
      </c>
      <c r="E348" s="396"/>
      <c r="F348" s="396">
        <v>500</v>
      </c>
      <c r="G348" s="198">
        <f>D348+E348+F348</f>
        <v>500</v>
      </c>
      <c r="H348" s="395">
        <v>1000</v>
      </c>
      <c r="I348" s="396"/>
      <c r="J348" s="396">
        <v>500</v>
      </c>
      <c r="K348" s="198">
        <f>H348+I348+J348</f>
        <v>1500</v>
      </c>
      <c r="L348" s="395">
        <v>1000</v>
      </c>
      <c r="M348" s="396"/>
      <c r="N348" s="396">
        <v>500</v>
      </c>
      <c r="O348" s="198">
        <f>L348+M348+N348</f>
        <v>1500</v>
      </c>
      <c r="P348" s="395">
        <v>1000</v>
      </c>
      <c r="Q348" s="396"/>
      <c r="R348" s="396">
        <v>500</v>
      </c>
      <c r="S348" s="198">
        <f>P348+Q348+R348</f>
        <v>1500</v>
      </c>
      <c r="T348" s="395">
        <v>1000</v>
      </c>
      <c r="U348" s="396"/>
      <c r="V348" s="396">
        <v>500</v>
      </c>
      <c r="W348" s="198">
        <f>T348+U348+V348</f>
        <v>1500</v>
      </c>
      <c r="X348" s="395">
        <v>1000</v>
      </c>
      <c r="Y348" s="396"/>
      <c r="Z348" s="396">
        <v>500</v>
      </c>
      <c r="AA348" s="198">
        <f>X348+Y348+Z348</f>
        <v>1500</v>
      </c>
      <c r="AB348" s="395">
        <v>0</v>
      </c>
      <c r="AC348" s="396">
        <v>0</v>
      </c>
      <c r="AD348" s="396">
        <v>0</v>
      </c>
      <c r="AE348" s="198">
        <f>AB348+AC348+AD348</f>
        <v>0</v>
      </c>
      <c r="AF348" s="395">
        <v>0</v>
      </c>
      <c r="AG348" s="396">
        <v>0</v>
      </c>
      <c r="AH348" s="396">
        <v>0</v>
      </c>
      <c r="AI348" s="198">
        <f>AF348+AG348+AH348</f>
        <v>0</v>
      </c>
      <c r="AJ348" s="395">
        <v>0</v>
      </c>
      <c r="AK348" s="396">
        <v>0</v>
      </c>
      <c r="AL348" s="396">
        <v>0</v>
      </c>
      <c r="AM348" s="198">
        <f>AJ348+AK348+AL348</f>
        <v>0</v>
      </c>
      <c r="AN348" s="395">
        <v>0</v>
      </c>
      <c r="AO348" s="396">
        <v>0</v>
      </c>
      <c r="AP348" s="396">
        <v>0</v>
      </c>
      <c r="AQ348" s="198">
        <f>AN348+AO348+AP348</f>
        <v>0</v>
      </c>
      <c r="AR348" s="201">
        <f>D348+H348+L348+P348+T348+X348+AB348+AF348+AJ348+AN348</f>
        <v>5000</v>
      </c>
      <c r="AS348" s="199"/>
      <c r="AT348" s="201">
        <f>F348+J348+N348+R348+V348+Z348+AD348+AH348+AL348+AP348</f>
        <v>3000</v>
      </c>
      <c r="AU348" s="203">
        <f>AR348+AS348+AT348</f>
        <v>8000</v>
      </c>
    </row>
    <row r="349" spans="2:47" ht="12" customHeight="1">
      <c r="B349" s="225" t="s">
        <v>5</v>
      </c>
      <c r="C349" s="252"/>
      <c r="D349" s="395">
        <v>0</v>
      </c>
      <c r="E349" s="396"/>
      <c r="F349" s="396">
        <v>500</v>
      </c>
      <c r="G349" s="198">
        <f>D349+E349+F349</f>
        <v>500</v>
      </c>
      <c r="H349" s="395">
        <v>1000</v>
      </c>
      <c r="I349" s="396"/>
      <c r="J349" s="396">
        <v>500</v>
      </c>
      <c r="K349" s="198">
        <f>H349+I349+J349</f>
        <v>1500</v>
      </c>
      <c r="L349" s="395">
        <v>1000</v>
      </c>
      <c r="M349" s="396"/>
      <c r="N349" s="396">
        <v>500</v>
      </c>
      <c r="O349" s="198">
        <f>L349+M349+N349</f>
        <v>1500</v>
      </c>
      <c r="P349" s="395">
        <v>1000</v>
      </c>
      <c r="Q349" s="396"/>
      <c r="R349" s="396">
        <v>500</v>
      </c>
      <c r="S349" s="198">
        <f>P349+Q349+R349</f>
        <v>1500</v>
      </c>
      <c r="T349" s="395">
        <v>1000</v>
      </c>
      <c r="U349" s="396"/>
      <c r="V349" s="396">
        <v>500</v>
      </c>
      <c r="W349" s="198">
        <f>T349+U349+V349</f>
        <v>1500</v>
      </c>
      <c r="X349" s="395">
        <v>1000</v>
      </c>
      <c r="Y349" s="396"/>
      <c r="Z349" s="396">
        <v>500</v>
      </c>
      <c r="AA349" s="198">
        <f>X349+Y349+Z349</f>
        <v>1500</v>
      </c>
      <c r="AB349" s="395">
        <v>0</v>
      </c>
      <c r="AC349" s="396">
        <v>0</v>
      </c>
      <c r="AD349" s="396">
        <v>0</v>
      </c>
      <c r="AE349" s="198">
        <f>AB349+AC349+AD349</f>
        <v>0</v>
      </c>
      <c r="AF349" s="395">
        <v>0</v>
      </c>
      <c r="AG349" s="396">
        <v>0</v>
      </c>
      <c r="AH349" s="396">
        <v>0</v>
      </c>
      <c r="AI349" s="198">
        <f>AF349+AG349+AH349</f>
        <v>0</v>
      </c>
      <c r="AJ349" s="395">
        <v>0</v>
      </c>
      <c r="AK349" s="396">
        <v>0</v>
      </c>
      <c r="AL349" s="396">
        <v>0</v>
      </c>
      <c r="AM349" s="198">
        <f>AJ349+AK349+AL349</f>
        <v>0</v>
      </c>
      <c r="AN349" s="395">
        <v>0</v>
      </c>
      <c r="AO349" s="396">
        <v>0</v>
      </c>
      <c r="AP349" s="396">
        <v>0</v>
      </c>
      <c r="AQ349" s="198">
        <f>AN349+AO349+AP349</f>
        <v>0</v>
      </c>
      <c r="AR349" s="201">
        <f>D349+H349+L349+P349+T349+X349+AB349+AF349+AJ349+AN349</f>
        <v>5000</v>
      </c>
      <c r="AS349" s="199"/>
      <c r="AT349" s="201">
        <f>F349+J349+N349+R349+V349+Z349+AD349+AH349+AL349+AP349</f>
        <v>3000</v>
      </c>
      <c r="AU349" s="203">
        <f>AR349+AS349+AT349</f>
        <v>8000</v>
      </c>
    </row>
    <row r="350" spans="2:47" ht="12" customHeight="1">
      <c r="B350" s="225" t="s">
        <v>17</v>
      </c>
      <c r="C350" s="252"/>
      <c r="D350" s="395">
        <v>0</v>
      </c>
      <c r="E350" s="396"/>
      <c r="F350" s="396">
        <v>500</v>
      </c>
      <c r="G350" s="198">
        <f>D350+E350+F350</f>
        <v>500</v>
      </c>
      <c r="H350" s="395">
        <v>1000</v>
      </c>
      <c r="I350" s="396"/>
      <c r="J350" s="396">
        <v>500</v>
      </c>
      <c r="K350" s="198">
        <f>H350+I350+J350</f>
        <v>1500</v>
      </c>
      <c r="L350" s="395">
        <v>1000</v>
      </c>
      <c r="M350" s="396"/>
      <c r="N350" s="396">
        <v>500</v>
      </c>
      <c r="O350" s="198">
        <f>L350+M350+N350</f>
        <v>1500</v>
      </c>
      <c r="P350" s="395">
        <v>1000</v>
      </c>
      <c r="Q350" s="396"/>
      <c r="R350" s="396">
        <v>500</v>
      </c>
      <c r="S350" s="198">
        <f>P350+Q350+R350</f>
        <v>1500</v>
      </c>
      <c r="T350" s="395">
        <v>1000</v>
      </c>
      <c r="U350" s="396"/>
      <c r="V350" s="396">
        <v>500</v>
      </c>
      <c r="W350" s="198">
        <f>T350+U350+V350</f>
        <v>1500</v>
      </c>
      <c r="X350" s="395">
        <v>1000</v>
      </c>
      <c r="Y350" s="396"/>
      <c r="Z350" s="396">
        <v>500</v>
      </c>
      <c r="AA350" s="198">
        <f>X350+Y350+Z350</f>
        <v>1500</v>
      </c>
      <c r="AB350" s="395">
        <v>0</v>
      </c>
      <c r="AC350" s="396">
        <v>0</v>
      </c>
      <c r="AD350" s="396">
        <v>0</v>
      </c>
      <c r="AE350" s="198">
        <f>AB350+AC350+AD350</f>
        <v>0</v>
      </c>
      <c r="AF350" s="395">
        <v>0</v>
      </c>
      <c r="AG350" s="396">
        <v>0</v>
      </c>
      <c r="AH350" s="396">
        <v>0</v>
      </c>
      <c r="AI350" s="198">
        <f>AF350+AG350+AH350</f>
        <v>0</v>
      </c>
      <c r="AJ350" s="395">
        <v>0</v>
      </c>
      <c r="AK350" s="396">
        <v>0</v>
      </c>
      <c r="AL350" s="396">
        <v>0</v>
      </c>
      <c r="AM350" s="198">
        <f>AJ350+AK350+AL350</f>
        <v>0</v>
      </c>
      <c r="AN350" s="395">
        <v>0</v>
      </c>
      <c r="AO350" s="396">
        <v>0</v>
      </c>
      <c r="AP350" s="396">
        <v>0</v>
      </c>
      <c r="AQ350" s="198">
        <f>AN350+AO350+AP350</f>
        <v>0</v>
      </c>
      <c r="AR350" s="201">
        <f>D350+H350+L350+P350+T350+X350+AB350+AF350+AJ350+AN350</f>
        <v>5000</v>
      </c>
      <c r="AS350" s="199"/>
      <c r="AT350" s="201">
        <f>F350+J350+N350+R350+V350+Z350+AD350+AH350+AL350+AP350</f>
        <v>3000</v>
      </c>
      <c r="AU350" s="203">
        <f>AR350+AS350+AT350</f>
        <v>8000</v>
      </c>
    </row>
    <row r="351" spans="2:47" ht="12" customHeight="1">
      <c r="B351" s="225" t="s">
        <v>4</v>
      </c>
      <c r="C351" s="252"/>
      <c r="D351" s="395">
        <v>0</v>
      </c>
      <c r="E351" s="396"/>
      <c r="F351" s="396">
        <v>500</v>
      </c>
      <c r="G351" s="198">
        <f>D351+E351+F351</f>
        <v>500</v>
      </c>
      <c r="H351" s="395">
        <v>1000</v>
      </c>
      <c r="I351" s="396"/>
      <c r="J351" s="396">
        <v>500</v>
      </c>
      <c r="K351" s="198">
        <f>H351+I351+J351</f>
        <v>1500</v>
      </c>
      <c r="L351" s="395">
        <v>1000</v>
      </c>
      <c r="M351" s="396"/>
      <c r="N351" s="396">
        <v>500</v>
      </c>
      <c r="O351" s="198">
        <f>L351+M351+N351</f>
        <v>1500</v>
      </c>
      <c r="P351" s="395">
        <v>1000</v>
      </c>
      <c r="Q351" s="396"/>
      <c r="R351" s="396">
        <v>500</v>
      </c>
      <c r="S351" s="198">
        <f>P351+Q351+R351</f>
        <v>1500</v>
      </c>
      <c r="T351" s="395">
        <v>1000</v>
      </c>
      <c r="U351" s="396"/>
      <c r="V351" s="396">
        <v>500</v>
      </c>
      <c r="W351" s="198">
        <f>T351+U351+V351</f>
        <v>1500</v>
      </c>
      <c r="X351" s="395">
        <v>1000</v>
      </c>
      <c r="Y351" s="396"/>
      <c r="Z351" s="396">
        <v>500</v>
      </c>
      <c r="AA351" s="198">
        <f>X351+Y351+Z351</f>
        <v>1500</v>
      </c>
      <c r="AB351" s="395">
        <v>0</v>
      </c>
      <c r="AC351" s="396">
        <v>0</v>
      </c>
      <c r="AD351" s="396">
        <v>0</v>
      </c>
      <c r="AE351" s="198">
        <f>AB351+AC351+AD351</f>
        <v>0</v>
      </c>
      <c r="AF351" s="395">
        <v>0</v>
      </c>
      <c r="AG351" s="396">
        <v>0</v>
      </c>
      <c r="AH351" s="396">
        <v>0</v>
      </c>
      <c r="AI351" s="198">
        <f>AF351+AG351+AH351</f>
        <v>0</v>
      </c>
      <c r="AJ351" s="395">
        <v>0</v>
      </c>
      <c r="AK351" s="396">
        <v>0</v>
      </c>
      <c r="AL351" s="396">
        <v>0</v>
      </c>
      <c r="AM351" s="198">
        <f>AJ351+AK351+AL351</f>
        <v>0</v>
      </c>
      <c r="AN351" s="395">
        <v>0</v>
      </c>
      <c r="AO351" s="396">
        <v>0</v>
      </c>
      <c r="AP351" s="396">
        <v>0</v>
      </c>
      <c r="AQ351" s="198">
        <f>AN351+AO351+AP351</f>
        <v>0</v>
      </c>
      <c r="AR351" s="201">
        <f>D351+H351+L351+P351+T351+X351+AB351+AF351+AJ351+AN351</f>
        <v>5000</v>
      </c>
      <c r="AS351" s="199"/>
      <c r="AT351" s="201">
        <f>F351+J351+N351+R351+V351+Z351+AD351+AH351+AL351+AP351</f>
        <v>3000</v>
      </c>
      <c r="AU351" s="203">
        <f>AR351+AS351+AT351</f>
        <v>8000</v>
      </c>
    </row>
    <row r="352" spans="2:47" ht="12" customHeight="1">
      <c r="B352" s="225" t="s">
        <v>6</v>
      </c>
      <c r="C352" s="252"/>
      <c r="D352" s="395">
        <v>0</v>
      </c>
      <c r="E352" s="396"/>
      <c r="F352" s="396">
        <v>500</v>
      </c>
      <c r="G352" s="198">
        <f>D352+E352+F352</f>
        <v>500</v>
      </c>
      <c r="H352" s="395">
        <v>1000</v>
      </c>
      <c r="I352" s="396"/>
      <c r="J352" s="396">
        <v>500</v>
      </c>
      <c r="K352" s="198">
        <f>H352+I352+J352</f>
        <v>1500</v>
      </c>
      <c r="L352" s="395">
        <v>1000</v>
      </c>
      <c r="M352" s="396"/>
      <c r="N352" s="396">
        <v>500</v>
      </c>
      <c r="O352" s="198">
        <f>L352+M352+N352</f>
        <v>1500</v>
      </c>
      <c r="P352" s="395">
        <v>1000</v>
      </c>
      <c r="Q352" s="396"/>
      <c r="R352" s="396">
        <v>500</v>
      </c>
      <c r="S352" s="198">
        <f>P352+Q352+R352</f>
        <v>1500</v>
      </c>
      <c r="T352" s="395">
        <v>1000</v>
      </c>
      <c r="U352" s="396"/>
      <c r="V352" s="396">
        <v>500</v>
      </c>
      <c r="W352" s="198">
        <f>T352+U352+V352</f>
        <v>1500</v>
      </c>
      <c r="X352" s="395">
        <v>1000</v>
      </c>
      <c r="Y352" s="396"/>
      <c r="Z352" s="396">
        <v>500</v>
      </c>
      <c r="AA352" s="198">
        <f>X352+Y352+Z352</f>
        <v>1500</v>
      </c>
      <c r="AB352" s="395">
        <v>0</v>
      </c>
      <c r="AC352" s="396">
        <v>0</v>
      </c>
      <c r="AD352" s="396">
        <v>0</v>
      </c>
      <c r="AE352" s="198">
        <f>AB352+AC352+AD352</f>
        <v>0</v>
      </c>
      <c r="AF352" s="395">
        <v>0</v>
      </c>
      <c r="AG352" s="396">
        <v>0</v>
      </c>
      <c r="AH352" s="396">
        <v>0</v>
      </c>
      <c r="AI352" s="198">
        <f>AF352+AG352+AH352</f>
        <v>0</v>
      </c>
      <c r="AJ352" s="395">
        <v>0</v>
      </c>
      <c r="AK352" s="396">
        <v>0</v>
      </c>
      <c r="AL352" s="396">
        <v>0</v>
      </c>
      <c r="AM352" s="198">
        <f>AJ352+AK352+AL352</f>
        <v>0</v>
      </c>
      <c r="AN352" s="395">
        <v>0</v>
      </c>
      <c r="AO352" s="396">
        <v>0</v>
      </c>
      <c r="AP352" s="396">
        <v>0</v>
      </c>
      <c r="AQ352" s="198">
        <f>AN352+AO352+AP352</f>
        <v>0</v>
      </c>
      <c r="AR352" s="201">
        <f>D352+H352+L352+P352+T352+X352+AB352+AF352+AJ352+AN352</f>
        <v>5000</v>
      </c>
      <c r="AS352" s="199"/>
      <c r="AT352" s="201">
        <f>F352+J352+N352+R352+V352+Z352+AD352+AH352+AL352+AP352</f>
        <v>3000</v>
      </c>
      <c r="AU352" s="203">
        <f>AR352+AS352+AT352</f>
        <v>8000</v>
      </c>
    </row>
    <row r="353" spans="2:47" ht="12" customHeight="1">
      <c r="B353" s="228" t="s">
        <v>104</v>
      </c>
      <c r="C353" s="252">
        <f>SUM(C348:C352)</f>
        <v>0</v>
      </c>
      <c r="D353" s="395">
        <f>SUM(D348:D352)</f>
        <v>0</v>
      </c>
      <c r="E353" s="396"/>
      <c r="F353" s="396">
        <f aca="true" t="shared" si="253" ref="F353:AA353">SUM(F348:F352)</f>
        <v>2500</v>
      </c>
      <c r="G353" s="198">
        <f t="shared" si="253"/>
        <v>2500</v>
      </c>
      <c r="H353" s="395">
        <f t="shared" si="253"/>
        <v>5000</v>
      </c>
      <c r="I353" s="396">
        <f t="shared" si="253"/>
        <v>0</v>
      </c>
      <c r="J353" s="396">
        <f t="shared" si="253"/>
        <v>2500</v>
      </c>
      <c r="K353" s="198">
        <f t="shared" si="253"/>
        <v>7500</v>
      </c>
      <c r="L353" s="395">
        <f t="shared" si="253"/>
        <v>5000</v>
      </c>
      <c r="M353" s="396">
        <f t="shared" si="253"/>
        <v>0</v>
      </c>
      <c r="N353" s="396">
        <f t="shared" si="253"/>
        <v>2500</v>
      </c>
      <c r="O353" s="198">
        <f t="shared" si="253"/>
        <v>7500</v>
      </c>
      <c r="P353" s="395">
        <f t="shared" si="253"/>
        <v>5000</v>
      </c>
      <c r="Q353" s="396">
        <f t="shared" si="253"/>
        <v>0</v>
      </c>
      <c r="R353" s="396">
        <f t="shared" si="253"/>
        <v>2500</v>
      </c>
      <c r="S353" s="198">
        <f t="shared" si="253"/>
        <v>7500</v>
      </c>
      <c r="T353" s="395">
        <f t="shared" si="253"/>
        <v>5000</v>
      </c>
      <c r="U353" s="396">
        <f t="shared" si="253"/>
        <v>0</v>
      </c>
      <c r="V353" s="396">
        <f t="shared" si="253"/>
        <v>2500</v>
      </c>
      <c r="W353" s="198">
        <f t="shared" si="253"/>
        <v>7500</v>
      </c>
      <c r="X353" s="395">
        <f t="shared" si="253"/>
        <v>5000</v>
      </c>
      <c r="Y353" s="396">
        <f t="shared" si="253"/>
        <v>0</v>
      </c>
      <c r="Z353" s="396">
        <f t="shared" si="253"/>
        <v>2500</v>
      </c>
      <c r="AA353" s="198">
        <f t="shared" si="253"/>
        <v>7500</v>
      </c>
      <c r="AB353" s="395">
        <f aca="true" t="shared" si="254" ref="AB353:AU353">SUM(AB348:AB352)</f>
        <v>0</v>
      </c>
      <c r="AC353" s="396">
        <f t="shared" si="254"/>
        <v>0</v>
      </c>
      <c r="AD353" s="396">
        <f t="shared" si="254"/>
        <v>0</v>
      </c>
      <c r="AE353" s="198">
        <f t="shared" si="254"/>
        <v>0</v>
      </c>
      <c r="AF353" s="395">
        <f t="shared" si="254"/>
        <v>0</v>
      </c>
      <c r="AG353" s="396">
        <f t="shared" si="254"/>
        <v>0</v>
      </c>
      <c r="AH353" s="396">
        <f t="shared" si="254"/>
        <v>0</v>
      </c>
      <c r="AI353" s="198">
        <f t="shared" si="254"/>
        <v>0</v>
      </c>
      <c r="AJ353" s="395">
        <f t="shared" si="254"/>
        <v>0</v>
      </c>
      <c r="AK353" s="396">
        <f t="shared" si="254"/>
        <v>0</v>
      </c>
      <c r="AL353" s="396">
        <f t="shared" si="254"/>
        <v>0</v>
      </c>
      <c r="AM353" s="198">
        <f t="shared" si="254"/>
        <v>0</v>
      </c>
      <c r="AN353" s="395">
        <f t="shared" si="254"/>
        <v>0</v>
      </c>
      <c r="AO353" s="396">
        <f t="shared" si="254"/>
        <v>0</v>
      </c>
      <c r="AP353" s="396">
        <f t="shared" si="254"/>
        <v>0</v>
      </c>
      <c r="AQ353" s="198">
        <f t="shared" si="254"/>
        <v>0</v>
      </c>
      <c r="AR353" s="201">
        <f t="shared" si="254"/>
        <v>25000</v>
      </c>
      <c r="AS353" s="201"/>
      <c r="AT353" s="202">
        <f t="shared" si="254"/>
        <v>15000</v>
      </c>
      <c r="AU353" s="203">
        <f t="shared" si="254"/>
        <v>40000</v>
      </c>
    </row>
    <row r="354" spans="2:47" ht="12" customHeight="1">
      <c r="B354" s="234" t="s">
        <v>217</v>
      </c>
      <c r="C354" s="253"/>
      <c r="D354" s="403">
        <f>D353-D347</f>
        <v>0</v>
      </c>
      <c r="E354" s="404"/>
      <c r="F354" s="404">
        <f aca="true" t="shared" si="255" ref="F354:AR354">F353-F347</f>
        <v>2500</v>
      </c>
      <c r="G354" s="405">
        <f t="shared" si="255"/>
        <v>2500</v>
      </c>
      <c r="H354" s="403">
        <f t="shared" si="255"/>
        <v>5000</v>
      </c>
      <c r="I354" s="404">
        <f t="shared" si="255"/>
        <v>0</v>
      </c>
      <c r="J354" s="404">
        <f t="shared" si="255"/>
        <v>2500</v>
      </c>
      <c r="K354" s="405">
        <f t="shared" si="255"/>
        <v>7500</v>
      </c>
      <c r="L354" s="403">
        <f t="shared" si="255"/>
        <v>5000</v>
      </c>
      <c r="M354" s="404">
        <f t="shared" si="255"/>
        <v>0</v>
      </c>
      <c r="N354" s="404">
        <f t="shared" si="255"/>
        <v>2500</v>
      </c>
      <c r="O354" s="405">
        <f t="shared" si="255"/>
        <v>7500</v>
      </c>
      <c r="P354" s="403">
        <f t="shared" si="255"/>
        <v>5000</v>
      </c>
      <c r="Q354" s="404">
        <f t="shared" si="255"/>
        <v>0</v>
      </c>
      <c r="R354" s="404">
        <f t="shared" si="255"/>
        <v>2500</v>
      </c>
      <c r="S354" s="405">
        <f t="shared" si="255"/>
        <v>7500</v>
      </c>
      <c r="T354" s="403">
        <f t="shared" si="255"/>
        <v>5000</v>
      </c>
      <c r="U354" s="404">
        <f t="shared" si="255"/>
        <v>0</v>
      </c>
      <c r="V354" s="404">
        <f t="shared" si="255"/>
        <v>2500</v>
      </c>
      <c r="W354" s="405">
        <f t="shared" si="255"/>
        <v>7500</v>
      </c>
      <c r="X354" s="403">
        <f t="shared" si="255"/>
        <v>5000</v>
      </c>
      <c r="Y354" s="404">
        <f t="shared" si="255"/>
        <v>0</v>
      </c>
      <c r="Z354" s="404">
        <f t="shared" si="255"/>
        <v>2500</v>
      </c>
      <c r="AA354" s="405">
        <f t="shared" si="255"/>
        <v>7500</v>
      </c>
      <c r="AB354" s="403">
        <f t="shared" si="255"/>
        <v>0</v>
      </c>
      <c r="AC354" s="404">
        <f t="shared" si="255"/>
        <v>0</v>
      </c>
      <c r="AD354" s="404">
        <f t="shared" si="255"/>
        <v>0</v>
      </c>
      <c r="AE354" s="405">
        <f t="shared" si="255"/>
        <v>0</v>
      </c>
      <c r="AF354" s="403">
        <f t="shared" si="255"/>
        <v>0</v>
      </c>
      <c r="AG354" s="404">
        <f t="shared" si="255"/>
        <v>0</v>
      </c>
      <c r="AH354" s="404">
        <f t="shared" si="255"/>
        <v>0</v>
      </c>
      <c r="AI354" s="405">
        <f t="shared" si="255"/>
        <v>0</v>
      </c>
      <c r="AJ354" s="403">
        <f t="shared" si="255"/>
        <v>0</v>
      </c>
      <c r="AK354" s="404">
        <f t="shared" si="255"/>
        <v>0</v>
      </c>
      <c r="AL354" s="404">
        <f t="shared" si="255"/>
        <v>0</v>
      </c>
      <c r="AM354" s="405">
        <f t="shared" si="255"/>
        <v>0</v>
      </c>
      <c r="AN354" s="403">
        <f t="shared" si="255"/>
        <v>0</v>
      </c>
      <c r="AO354" s="404">
        <f t="shared" si="255"/>
        <v>0</v>
      </c>
      <c r="AP354" s="404">
        <f t="shared" si="255"/>
        <v>0</v>
      </c>
      <c r="AQ354" s="405">
        <f t="shared" si="255"/>
        <v>0</v>
      </c>
      <c r="AR354" s="235">
        <f t="shared" si="255"/>
        <v>25000</v>
      </c>
      <c r="AS354" s="235"/>
      <c r="AT354" s="235">
        <f>AT353-AT347</f>
        <v>15000</v>
      </c>
      <c r="AU354" s="235">
        <f>AU353-AU347</f>
        <v>40000</v>
      </c>
    </row>
    <row r="355" spans="2:47" ht="12" customHeight="1">
      <c r="B355" s="225" t="str">
        <f>'Operating Cost Element'!A100</f>
        <v>New Alternative 38</v>
      </c>
      <c r="C355" s="252"/>
      <c r="D355" s="395"/>
      <c r="E355" s="396"/>
      <c r="F355" s="396"/>
      <c r="G355" s="204"/>
      <c r="H355" s="395"/>
      <c r="I355" s="396"/>
      <c r="J355" s="396"/>
      <c r="K355" s="204"/>
      <c r="L355" s="395"/>
      <c r="M355" s="396"/>
      <c r="N355" s="396"/>
      <c r="O355" s="204"/>
      <c r="P355" s="395"/>
      <c r="Q355" s="396"/>
      <c r="R355" s="396"/>
      <c r="S355" s="204"/>
      <c r="T355" s="395"/>
      <c r="U355" s="396"/>
      <c r="V355" s="396"/>
      <c r="W355" s="204"/>
      <c r="X355" s="395"/>
      <c r="Y355" s="396"/>
      <c r="Z355" s="396"/>
      <c r="AA355" s="204"/>
      <c r="AB355" s="395"/>
      <c r="AC355" s="396"/>
      <c r="AD355" s="396"/>
      <c r="AE355" s="204"/>
      <c r="AF355" s="395"/>
      <c r="AG355" s="396"/>
      <c r="AH355" s="396"/>
      <c r="AI355" s="204"/>
      <c r="AJ355" s="395"/>
      <c r="AK355" s="396"/>
      <c r="AL355" s="396"/>
      <c r="AM355" s="204"/>
      <c r="AN355" s="395"/>
      <c r="AO355" s="396"/>
      <c r="AP355" s="396"/>
      <c r="AQ355" s="204"/>
      <c r="AR355" s="201"/>
      <c r="AS355" s="201"/>
      <c r="AT355" s="202"/>
      <c r="AU355" s="205"/>
    </row>
    <row r="356" spans="2:47" ht="12" customHeight="1">
      <c r="B356" s="225" t="s">
        <v>3</v>
      </c>
      <c r="C356" s="252"/>
      <c r="D356" s="395">
        <v>0</v>
      </c>
      <c r="E356" s="396"/>
      <c r="F356" s="396">
        <v>500</v>
      </c>
      <c r="G356" s="198">
        <f>D356+E356+F356</f>
        <v>500</v>
      </c>
      <c r="H356" s="395">
        <v>1000</v>
      </c>
      <c r="I356" s="396"/>
      <c r="J356" s="396">
        <v>500</v>
      </c>
      <c r="K356" s="198">
        <f>H356+I356+J356</f>
        <v>1500</v>
      </c>
      <c r="L356" s="395">
        <v>1000</v>
      </c>
      <c r="M356" s="396"/>
      <c r="N356" s="396">
        <v>500</v>
      </c>
      <c r="O356" s="198">
        <f>L356+M356+N356</f>
        <v>1500</v>
      </c>
      <c r="P356" s="395">
        <v>1000</v>
      </c>
      <c r="Q356" s="396"/>
      <c r="R356" s="396">
        <v>500</v>
      </c>
      <c r="S356" s="198">
        <f>P356+Q356+R356</f>
        <v>1500</v>
      </c>
      <c r="T356" s="395">
        <v>1000</v>
      </c>
      <c r="U356" s="396"/>
      <c r="V356" s="396">
        <v>500</v>
      </c>
      <c r="W356" s="198">
        <f>T356+U356+V356</f>
        <v>1500</v>
      </c>
      <c r="X356" s="395">
        <v>1000</v>
      </c>
      <c r="Y356" s="396"/>
      <c r="Z356" s="396">
        <v>500</v>
      </c>
      <c r="AA356" s="198">
        <f>X356+Y356+Z356</f>
        <v>1500</v>
      </c>
      <c r="AB356" s="395">
        <v>0</v>
      </c>
      <c r="AC356" s="396">
        <v>0</v>
      </c>
      <c r="AD356" s="396">
        <v>0</v>
      </c>
      <c r="AE356" s="198">
        <f>AB356+AC356+AD356</f>
        <v>0</v>
      </c>
      <c r="AF356" s="395">
        <v>0</v>
      </c>
      <c r="AG356" s="396">
        <v>0</v>
      </c>
      <c r="AH356" s="396">
        <v>0</v>
      </c>
      <c r="AI356" s="198">
        <f>AF356+AG356+AH356</f>
        <v>0</v>
      </c>
      <c r="AJ356" s="395">
        <v>0</v>
      </c>
      <c r="AK356" s="396">
        <v>0</v>
      </c>
      <c r="AL356" s="396">
        <v>0</v>
      </c>
      <c r="AM356" s="198">
        <f>AJ356+AK356+AL356</f>
        <v>0</v>
      </c>
      <c r="AN356" s="395">
        <v>0</v>
      </c>
      <c r="AO356" s="396">
        <v>0</v>
      </c>
      <c r="AP356" s="396">
        <v>0</v>
      </c>
      <c r="AQ356" s="198">
        <f>AN356+AO356+AP356</f>
        <v>0</v>
      </c>
      <c r="AR356" s="201">
        <f>D356+H356+L356+P356+T356+X356+AB356+AF356+AJ356+AN356</f>
        <v>5000</v>
      </c>
      <c r="AS356" s="199"/>
      <c r="AT356" s="201">
        <f>F356+J356+N356+R356+V356+Z356+AD356+AH356+AL356+AP356</f>
        <v>3000</v>
      </c>
      <c r="AU356" s="203">
        <f>AR356+AS356+AT356</f>
        <v>8000</v>
      </c>
    </row>
    <row r="357" spans="2:47" ht="12" customHeight="1">
      <c r="B357" s="225" t="s">
        <v>5</v>
      </c>
      <c r="C357" s="252"/>
      <c r="D357" s="395">
        <v>0</v>
      </c>
      <c r="E357" s="396"/>
      <c r="F357" s="396">
        <v>500</v>
      </c>
      <c r="G357" s="198">
        <f>D357+E357+F357</f>
        <v>500</v>
      </c>
      <c r="H357" s="395">
        <v>1000</v>
      </c>
      <c r="I357" s="396"/>
      <c r="J357" s="396">
        <v>500</v>
      </c>
      <c r="K357" s="198">
        <f>H357+I357+J357</f>
        <v>1500</v>
      </c>
      <c r="L357" s="395">
        <v>1000</v>
      </c>
      <c r="M357" s="396"/>
      <c r="N357" s="396">
        <v>500</v>
      </c>
      <c r="O357" s="198">
        <f>L357+M357+N357</f>
        <v>1500</v>
      </c>
      <c r="P357" s="395">
        <v>1000</v>
      </c>
      <c r="Q357" s="396"/>
      <c r="R357" s="396">
        <v>500</v>
      </c>
      <c r="S357" s="198">
        <f>P357+Q357+R357</f>
        <v>1500</v>
      </c>
      <c r="T357" s="395">
        <v>1000</v>
      </c>
      <c r="U357" s="396"/>
      <c r="V357" s="396">
        <v>500</v>
      </c>
      <c r="W357" s="198">
        <f>T357+U357+V357</f>
        <v>1500</v>
      </c>
      <c r="X357" s="395">
        <v>1000</v>
      </c>
      <c r="Y357" s="396"/>
      <c r="Z357" s="396">
        <v>500</v>
      </c>
      <c r="AA357" s="198">
        <f>X357+Y357+Z357</f>
        <v>1500</v>
      </c>
      <c r="AB357" s="395">
        <v>0</v>
      </c>
      <c r="AC357" s="396">
        <v>0</v>
      </c>
      <c r="AD357" s="396">
        <v>0</v>
      </c>
      <c r="AE357" s="198">
        <f>AB357+AC357+AD357</f>
        <v>0</v>
      </c>
      <c r="AF357" s="395">
        <v>0</v>
      </c>
      <c r="AG357" s="396">
        <v>0</v>
      </c>
      <c r="AH357" s="396">
        <v>0</v>
      </c>
      <c r="AI357" s="198">
        <f>AF357+AG357+AH357</f>
        <v>0</v>
      </c>
      <c r="AJ357" s="395">
        <v>0</v>
      </c>
      <c r="AK357" s="396">
        <v>0</v>
      </c>
      <c r="AL357" s="396">
        <v>0</v>
      </c>
      <c r="AM357" s="198">
        <f>AJ357+AK357+AL357</f>
        <v>0</v>
      </c>
      <c r="AN357" s="395">
        <v>0</v>
      </c>
      <c r="AO357" s="396">
        <v>0</v>
      </c>
      <c r="AP357" s="396">
        <v>0</v>
      </c>
      <c r="AQ357" s="198">
        <f>AN357+AO357+AP357</f>
        <v>0</v>
      </c>
      <c r="AR357" s="201">
        <f>D357+H357+L357+P357+T357+X357+AB357+AF357+AJ357+AN357</f>
        <v>5000</v>
      </c>
      <c r="AS357" s="199"/>
      <c r="AT357" s="201">
        <f>F357+J357+N357+R357+V357+Z357+AD357+AH357+AL357+AP357</f>
        <v>3000</v>
      </c>
      <c r="AU357" s="203">
        <f>AR357+AS357+AT357</f>
        <v>8000</v>
      </c>
    </row>
    <row r="358" spans="2:47" ht="12" customHeight="1">
      <c r="B358" s="225" t="s">
        <v>17</v>
      </c>
      <c r="C358" s="252"/>
      <c r="D358" s="395">
        <v>0</v>
      </c>
      <c r="E358" s="396"/>
      <c r="F358" s="396">
        <v>500</v>
      </c>
      <c r="G358" s="198">
        <f>D358+E358+F358</f>
        <v>500</v>
      </c>
      <c r="H358" s="395">
        <v>1000</v>
      </c>
      <c r="I358" s="396"/>
      <c r="J358" s="396">
        <v>500</v>
      </c>
      <c r="K358" s="198">
        <f>H358+I358+J358</f>
        <v>1500</v>
      </c>
      <c r="L358" s="395">
        <v>1000</v>
      </c>
      <c r="M358" s="396"/>
      <c r="N358" s="396">
        <v>500</v>
      </c>
      <c r="O358" s="198">
        <f>L358+M358+N358</f>
        <v>1500</v>
      </c>
      <c r="P358" s="395">
        <v>1000</v>
      </c>
      <c r="Q358" s="396"/>
      <c r="R358" s="396">
        <v>500</v>
      </c>
      <c r="S358" s="198">
        <f>P358+Q358+R358</f>
        <v>1500</v>
      </c>
      <c r="T358" s="395">
        <v>1000</v>
      </c>
      <c r="U358" s="396"/>
      <c r="V358" s="396">
        <v>500</v>
      </c>
      <c r="W358" s="198">
        <f>T358+U358+V358</f>
        <v>1500</v>
      </c>
      <c r="X358" s="395">
        <v>1000</v>
      </c>
      <c r="Y358" s="396"/>
      <c r="Z358" s="396">
        <v>500</v>
      </c>
      <c r="AA358" s="198">
        <f>X358+Y358+Z358</f>
        <v>1500</v>
      </c>
      <c r="AB358" s="395">
        <v>0</v>
      </c>
      <c r="AC358" s="396">
        <v>0</v>
      </c>
      <c r="AD358" s="396">
        <v>0</v>
      </c>
      <c r="AE358" s="198">
        <f>AB358+AC358+AD358</f>
        <v>0</v>
      </c>
      <c r="AF358" s="395">
        <v>0</v>
      </c>
      <c r="AG358" s="396">
        <v>0</v>
      </c>
      <c r="AH358" s="396">
        <v>0</v>
      </c>
      <c r="AI358" s="198">
        <f>AF358+AG358+AH358</f>
        <v>0</v>
      </c>
      <c r="AJ358" s="395">
        <v>0</v>
      </c>
      <c r="AK358" s="396">
        <v>0</v>
      </c>
      <c r="AL358" s="396">
        <v>0</v>
      </c>
      <c r="AM358" s="198">
        <f>AJ358+AK358+AL358</f>
        <v>0</v>
      </c>
      <c r="AN358" s="395">
        <v>0</v>
      </c>
      <c r="AO358" s="396">
        <v>0</v>
      </c>
      <c r="AP358" s="396">
        <v>0</v>
      </c>
      <c r="AQ358" s="198">
        <f>AN358+AO358+AP358</f>
        <v>0</v>
      </c>
      <c r="AR358" s="201">
        <f>D358+H358+L358+P358+T358+X358+AB358+AF358+AJ358+AN358</f>
        <v>5000</v>
      </c>
      <c r="AS358" s="199"/>
      <c r="AT358" s="201">
        <f>F358+J358+N358+R358+V358+Z358+AD358+AH358+AL358+AP358</f>
        <v>3000</v>
      </c>
      <c r="AU358" s="203">
        <f>AR358+AS358+AT358</f>
        <v>8000</v>
      </c>
    </row>
    <row r="359" spans="2:47" ht="12" customHeight="1">
      <c r="B359" s="225" t="s">
        <v>4</v>
      </c>
      <c r="C359" s="252"/>
      <c r="D359" s="395">
        <v>0</v>
      </c>
      <c r="E359" s="396"/>
      <c r="F359" s="396">
        <v>500</v>
      </c>
      <c r="G359" s="198">
        <f>D359+E359+F359</f>
        <v>500</v>
      </c>
      <c r="H359" s="395">
        <v>1000</v>
      </c>
      <c r="I359" s="396"/>
      <c r="J359" s="396">
        <v>500</v>
      </c>
      <c r="K359" s="198">
        <f>H359+I359+J359</f>
        <v>1500</v>
      </c>
      <c r="L359" s="395">
        <v>1000</v>
      </c>
      <c r="M359" s="396"/>
      <c r="N359" s="396">
        <v>500</v>
      </c>
      <c r="O359" s="198">
        <f>L359+M359+N359</f>
        <v>1500</v>
      </c>
      <c r="P359" s="395">
        <v>1000</v>
      </c>
      <c r="Q359" s="396"/>
      <c r="R359" s="396">
        <v>500</v>
      </c>
      <c r="S359" s="198">
        <f>P359+Q359+R359</f>
        <v>1500</v>
      </c>
      <c r="T359" s="395">
        <v>1000</v>
      </c>
      <c r="U359" s="396"/>
      <c r="V359" s="396">
        <v>500</v>
      </c>
      <c r="W359" s="198">
        <f>T359+U359+V359</f>
        <v>1500</v>
      </c>
      <c r="X359" s="395">
        <v>1000</v>
      </c>
      <c r="Y359" s="396"/>
      <c r="Z359" s="396">
        <v>500</v>
      </c>
      <c r="AA359" s="198">
        <f>X359+Y359+Z359</f>
        <v>1500</v>
      </c>
      <c r="AB359" s="395">
        <v>0</v>
      </c>
      <c r="AC359" s="396">
        <v>0</v>
      </c>
      <c r="AD359" s="396">
        <v>0</v>
      </c>
      <c r="AE359" s="198">
        <f>AB359+AC359+AD359</f>
        <v>0</v>
      </c>
      <c r="AF359" s="395">
        <v>0</v>
      </c>
      <c r="AG359" s="396">
        <v>0</v>
      </c>
      <c r="AH359" s="396">
        <v>0</v>
      </c>
      <c r="AI359" s="198">
        <f>AF359+AG359+AH359</f>
        <v>0</v>
      </c>
      <c r="AJ359" s="395">
        <v>0</v>
      </c>
      <c r="AK359" s="396">
        <v>0</v>
      </c>
      <c r="AL359" s="396">
        <v>0</v>
      </c>
      <c r="AM359" s="198">
        <f>AJ359+AK359+AL359</f>
        <v>0</v>
      </c>
      <c r="AN359" s="395">
        <v>0</v>
      </c>
      <c r="AO359" s="396">
        <v>0</v>
      </c>
      <c r="AP359" s="396">
        <v>0</v>
      </c>
      <c r="AQ359" s="198">
        <f>AN359+AO359+AP359</f>
        <v>0</v>
      </c>
      <c r="AR359" s="201">
        <f>D359+H359+L359+P359+T359+X359+AB359+AF359+AJ359+AN359</f>
        <v>5000</v>
      </c>
      <c r="AS359" s="199"/>
      <c r="AT359" s="201">
        <f>F359+J359+N359+R359+V359+Z359+AD359+AH359+AL359+AP359</f>
        <v>3000</v>
      </c>
      <c r="AU359" s="203">
        <f>AR359+AS359+AT359</f>
        <v>8000</v>
      </c>
    </row>
    <row r="360" spans="2:47" ht="12" customHeight="1">
      <c r="B360" s="225" t="s">
        <v>6</v>
      </c>
      <c r="C360" s="252"/>
      <c r="D360" s="395">
        <v>0</v>
      </c>
      <c r="E360" s="396"/>
      <c r="F360" s="396">
        <v>500</v>
      </c>
      <c r="G360" s="198">
        <f>D360+E360+F360</f>
        <v>500</v>
      </c>
      <c r="H360" s="395">
        <v>1000</v>
      </c>
      <c r="I360" s="396"/>
      <c r="J360" s="396">
        <v>500</v>
      </c>
      <c r="K360" s="198">
        <f>H360+I360+J360</f>
        <v>1500</v>
      </c>
      <c r="L360" s="395">
        <v>1000</v>
      </c>
      <c r="M360" s="396"/>
      <c r="N360" s="396">
        <v>500</v>
      </c>
      <c r="O360" s="198">
        <f>L360+M360+N360</f>
        <v>1500</v>
      </c>
      <c r="P360" s="395">
        <v>1000</v>
      </c>
      <c r="Q360" s="396"/>
      <c r="R360" s="396">
        <v>500</v>
      </c>
      <c r="S360" s="198">
        <f>P360+Q360+R360</f>
        <v>1500</v>
      </c>
      <c r="T360" s="395">
        <v>1000</v>
      </c>
      <c r="U360" s="396"/>
      <c r="V360" s="396">
        <v>500</v>
      </c>
      <c r="W360" s="198">
        <f>T360+U360+V360</f>
        <v>1500</v>
      </c>
      <c r="X360" s="395">
        <v>1000</v>
      </c>
      <c r="Y360" s="396"/>
      <c r="Z360" s="396">
        <v>500</v>
      </c>
      <c r="AA360" s="198">
        <f>X360+Y360+Z360</f>
        <v>1500</v>
      </c>
      <c r="AB360" s="395">
        <v>0</v>
      </c>
      <c r="AC360" s="396">
        <v>0</v>
      </c>
      <c r="AD360" s="396">
        <v>0</v>
      </c>
      <c r="AE360" s="198">
        <f>AB360+AC360+AD360</f>
        <v>0</v>
      </c>
      <c r="AF360" s="395">
        <v>0</v>
      </c>
      <c r="AG360" s="396">
        <v>0</v>
      </c>
      <c r="AH360" s="396">
        <v>0</v>
      </c>
      <c r="AI360" s="198">
        <f>AF360+AG360+AH360</f>
        <v>0</v>
      </c>
      <c r="AJ360" s="395">
        <v>0</v>
      </c>
      <c r="AK360" s="396">
        <v>0</v>
      </c>
      <c r="AL360" s="396">
        <v>0</v>
      </c>
      <c r="AM360" s="198">
        <f>AJ360+AK360+AL360</f>
        <v>0</v>
      </c>
      <c r="AN360" s="395">
        <v>0</v>
      </c>
      <c r="AO360" s="396">
        <v>0</v>
      </c>
      <c r="AP360" s="396">
        <v>0</v>
      </c>
      <c r="AQ360" s="198">
        <f>AN360+AO360+AP360</f>
        <v>0</v>
      </c>
      <c r="AR360" s="201">
        <f>D360+H360+L360+P360+T360+X360+AB360+AF360+AJ360+AN360</f>
        <v>5000</v>
      </c>
      <c r="AS360" s="199"/>
      <c r="AT360" s="201">
        <f>F360+J360+N360+R360+V360+Z360+AD360+AH360+AL360+AP360</f>
        <v>3000</v>
      </c>
      <c r="AU360" s="203">
        <f>AR360+AS360+AT360</f>
        <v>8000</v>
      </c>
    </row>
    <row r="361" spans="2:47" ht="12" customHeight="1">
      <c r="B361" s="228" t="s">
        <v>104</v>
      </c>
      <c r="C361" s="252">
        <f>SUM(C356:C360)</f>
        <v>0</v>
      </c>
      <c r="D361" s="395">
        <f>SUM(D356:D360)</f>
        <v>0</v>
      </c>
      <c r="E361" s="396"/>
      <c r="F361" s="396">
        <f aca="true" t="shared" si="256" ref="F361:AA361">SUM(F356:F360)</f>
        <v>2500</v>
      </c>
      <c r="G361" s="198">
        <f t="shared" si="256"/>
        <v>2500</v>
      </c>
      <c r="H361" s="395">
        <f t="shared" si="256"/>
        <v>5000</v>
      </c>
      <c r="I361" s="396">
        <f t="shared" si="256"/>
        <v>0</v>
      </c>
      <c r="J361" s="396">
        <f t="shared" si="256"/>
        <v>2500</v>
      </c>
      <c r="K361" s="198">
        <f t="shared" si="256"/>
        <v>7500</v>
      </c>
      <c r="L361" s="395">
        <f t="shared" si="256"/>
        <v>5000</v>
      </c>
      <c r="M361" s="396">
        <f t="shared" si="256"/>
        <v>0</v>
      </c>
      <c r="N361" s="396">
        <f t="shared" si="256"/>
        <v>2500</v>
      </c>
      <c r="O361" s="198">
        <f t="shared" si="256"/>
        <v>7500</v>
      </c>
      <c r="P361" s="395">
        <f t="shared" si="256"/>
        <v>5000</v>
      </c>
      <c r="Q361" s="396">
        <f t="shared" si="256"/>
        <v>0</v>
      </c>
      <c r="R361" s="396">
        <f t="shared" si="256"/>
        <v>2500</v>
      </c>
      <c r="S361" s="198">
        <f t="shared" si="256"/>
        <v>7500</v>
      </c>
      <c r="T361" s="395">
        <f t="shared" si="256"/>
        <v>5000</v>
      </c>
      <c r="U361" s="396">
        <f t="shared" si="256"/>
        <v>0</v>
      </c>
      <c r="V361" s="396">
        <f t="shared" si="256"/>
        <v>2500</v>
      </c>
      <c r="W361" s="198">
        <f t="shared" si="256"/>
        <v>7500</v>
      </c>
      <c r="X361" s="395">
        <f t="shared" si="256"/>
        <v>5000</v>
      </c>
      <c r="Y361" s="396">
        <f t="shared" si="256"/>
        <v>0</v>
      </c>
      <c r="Z361" s="396">
        <f t="shared" si="256"/>
        <v>2500</v>
      </c>
      <c r="AA361" s="198">
        <f t="shared" si="256"/>
        <v>7500</v>
      </c>
      <c r="AB361" s="395">
        <f aca="true" t="shared" si="257" ref="AB361:AU361">SUM(AB356:AB360)</f>
        <v>0</v>
      </c>
      <c r="AC361" s="396">
        <f t="shared" si="257"/>
        <v>0</v>
      </c>
      <c r="AD361" s="396">
        <f t="shared" si="257"/>
        <v>0</v>
      </c>
      <c r="AE361" s="198">
        <f t="shared" si="257"/>
        <v>0</v>
      </c>
      <c r="AF361" s="395">
        <f t="shared" si="257"/>
        <v>0</v>
      </c>
      <c r="AG361" s="396">
        <f t="shared" si="257"/>
        <v>0</v>
      </c>
      <c r="AH361" s="396">
        <f t="shared" si="257"/>
        <v>0</v>
      </c>
      <c r="AI361" s="198">
        <f t="shared" si="257"/>
        <v>0</v>
      </c>
      <c r="AJ361" s="395">
        <f t="shared" si="257"/>
        <v>0</v>
      </c>
      <c r="AK361" s="396">
        <f t="shared" si="257"/>
        <v>0</v>
      </c>
      <c r="AL361" s="396">
        <f t="shared" si="257"/>
        <v>0</v>
      </c>
      <c r="AM361" s="198">
        <f t="shared" si="257"/>
        <v>0</v>
      </c>
      <c r="AN361" s="395">
        <f t="shared" si="257"/>
        <v>0</v>
      </c>
      <c r="AO361" s="396">
        <f t="shared" si="257"/>
        <v>0</v>
      </c>
      <c r="AP361" s="396">
        <f t="shared" si="257"/>
        <v>0</v>
      </c>
      <c r="AQ361" s="198">
        <f t="shared" si="257"/>
        <v>0</v>
      </c>
      <c r="AR361" s="201">
        <f t="shared" si="257"/>
        <v>25000</v>
      </c>
      <c r="AS361" s="201"/>
      <c r="AT361" s="202">
        <f t="shared" si="257"/>
        <v>15000</v>
      </c>
      <c r="AU361" s="203">
        <f t="shared" si="257"/>
        <v>40000</v>
      </c>
    </row>
    <row r="362" spans="2:47" ht="12" customHeight="1">
      <c r="B362" s="234" t="s">
        <v>217</v>
      </c>
      <c r="C362" s="253"/>
      <c r="D362" s="403">
        <f>D361-D355</f>
        <v>0</v>
      </c>
      <c r="E362" s="404"/>
      <c r="F362" s="404">
        <f aca="true" t="shared" si="258" ref="F362:AR362">F361-F355</f>
        <v>2500</v>
      </c>
      <c r="G362" s="405">
        <f t="shared" si="258"/>
        <v>2500</v>
      </c>
      <c r="H362" s="403">
        <f t="shared" si="258"/>
        <v>5000</v>
      </c>
      <c r="I362" s="404">
        <f t="shared" si="258"/>
        <v>0</v>
      </c>
      <c r="J362" s="404">
        <f t="shared" si="258"/>
        <v>2500</v>
      </c>
      <c r="K362" s="405">
        <f t="shared" si="258"/>
        <v>7500</v>
      </c>
      <c r="L362" s="403">
        <f t="shared" si="258"/>
        <v>5000</v>
      </c>
      <c r="M362" s="404">
        <f t="shared" si="258"/>
        <v>0</v>
      </c>
      <c r="N362" s="404">
        <f t="shared" si="258"/>
        <v>2500</v>
      </c>
      <c r="O362" s="405">
        <f t="shared" si="258"/>
        <v>7500</v>
      </c>
      <c r="P362" s="403">
        <f t="shared" si="258"/>
        <v>5000</v>
      </c>
      <c r="Q362" s="404">
        <f t="shared" si="258"/>
        <v>0</v>
      </c>
      <c r="R362" s="404">
        <f t="shared" si="258"/>
        <v>2500</v>
      </c>
      <c r="S362" s="405">
        <f t="shared" si="258"/>
        <v>7500</v>
      </c>
      <c r="T362" s="403">
        <f t="shared" si="258"/>
        <v>5000</v>
      </c>
      <c r="U362" s="404">
        <f t="shared" si="258"/>
        <v>0</v>
      </c>
      <c r="V362" s="404">
        <f t="shared" si="258"/>
        <v>2500</v>
      </c>
      <c r="W362" s="405">
        <f t="shared" si="258"/>
        <v>7500</v>
      </c>
      <c r="X362" s="403">
        <f t="shared" si="258"/>
        <v>5000</v>
      </c>
      <c r="Y362" s="404">
        <f t="shared" si="258"/>
        <v>0</v>
      </c>
      <c r="Z362" s="404">
        <f t="shared" si="258"/>
        <v>2500</v>
      </c>
      <c r="AA362" s="405">
        <f t="shared" si="258"/>
        <v>7500</v>
      </c>
      <c r="AB362" s="403">
        <f t="shared" si="258"/>
        <v>0</v>
      </c>
      <c r="AC362" s="404">
        <f t="shared" si="258"/>
        <v>0</v>
      </c>
      <c r="AD362" s="404">
        <f t="shared" si="258"/>
        <v>0</v>
      </c>
      <c r="AE362" s="405">
        <f t="shared" si="258"/>
        <v>0</v>
      </c>
      <c r="AF362" s="403">
        <f t="shared" si="258"/>
        <v>0</v>
      </c>
      <c r="AG362" s="404">
        <f t="shared" si="258"/>
        <v>0</v>
      </c>
      <c r="AH362" s="404">
        <f t="shared" si="258"/>
        <v>0</v>
      </c>
      <c r="AI362" s="405">
        <f t="shared" si="258"/>
        <v>0</v>
      </c>
      <c r="AJ362" s="403">
        <f t="shared" si="258"/>
        <v>0</v>
      </c>
      <c r="AK362" s="404">
        <f t="shared" si="258"/>
        <v>0</v>
      </c>
      <c r="AL362" s="404">
        <f t="shared" si="258"/>
        <v>0</v>
      </c>
      <c r="AM362" s="405">
        <f t="shared" si="258"/>
        <v>0</v>
      </c>
      <c r="AN362" s="403">
        <f t="shared" si="258"/>
        <v>0</v>
      </c>
      <c r="AO362" s="404">
        <f t="shared" si="258"/>
        <v>0</v>
      </c>
      <c r="AP362" s="404">
        <f t="shared" si="258"/>
        <v>0</v>
      </c>
      <c r="AQ362" s="405">
        <f t="shared" si="258"/>
        <v>0</v>
      </c>
      <c r="AR362" s="235">
        <f t="shared" si="258"/>
        <v>25000</v>
      </c>
      <c r="AS362" s="235"/>
      <c r="AT362" s="235">
        <f>AT361-AT355</f>
        <v>15000</v>
      </c>
      <c r="AU362" s="235">
        <f>AU361-AU355</f>
        <v>40000</v>
      </c>
    </row>
    <row r="363" spans="2:47" ht="12" customHeight="1">
      <c r="B363" s="225" t="str">
        <f>'Operating Cost Element'!A101</f>
        <v>New Alternative 39</v>
      </c>
      <c r="C363" s="252"/>
      <c r="D363" s="395"/>
      <c r="E363" s="396"/>
      <c r="F363" s="396"/>
      <c r="G363" s="204"/>
      <c r="H363" s="395"/>
      <c r="I363" s="396"/>
      <c r="J363" s="396"/>
      <c r="K363" s="204"/>
      <c r="L363" s="395"/>
      <c r="M363" s="396"/>
      <c r="N363" s="396"/>
      <c r="O363" s="204"/>
      <c r="P363" s="395"/>
      <c r="Q363" s="396"/>
      <c r="R363" s="396"/>
      <c r="S363" s="204"/>
      <c r="T363" s="395"/>
      <c r="U363" s="396"/>
      <c r="V363" s="396"/>
      <c r="W363" s="204"/>
      <c r="X363" s="395"/>
      <c r="Y363" s="396"/>
      <c r="Z363" s="396"/>
      <c r="AA363" s="204"/>
      <c r="AB363" s="395"/>
      <c r="AC363" s="396"/>
      <c r="AD363" s="396"/>
      <c r="AE363" s="204"/>
      <c r="AF363" s="395"/>
      <c r="AG363" s="396"/>
      <c r="AH363" s="396"/>
      <c r="AI363" s="204"/>
      <c r="AJ363" s="395"/>
      <c r="AK363" s="396"/>
      <c r="AL363" s="396"/>
      <c r="AM363" s="204"/>
      <c r="AN363" s="395"/>
      <c r="AO363" s="396"/>
      <c r="AP363" s="396"/>
      <c r="AQ363" s="204"/>
      <c r="AR363" s="201"/>
      <c r="AS363" s="201"/>
      <c r="AT363" s="193"/>
      <c r="AU363" s="205"/>
    </row>
    <row r="364" spans="2:47" ht="12" customHeight="1">
      <c r="B364" s="225" t="s">
        <v>3</v>
      </c>
      <c r="C364" s="252"/>
      <c r="D364" s="395">
        <v>0</v>
      </c>
      <c r="E364" s="396"/>
      <c r="F364" s="396">
        <v>500</v>
      </c>
      <c r="G364" s="198">
        <f>D364+E364+F364</f>
        <v>500</v>
      </c>
      <c r="H364" s="395">
        <v>1000</v>
      </c>
      <c r="I364" s="396"/>
      <c r="J364" s="396">
        <v>500</v>
      </c>
      <c r="K364" s="198">
        <f>H364+I364+J364</f>
        <v>1500</v>
      </c>
      <c r="L364" s="395">
        <v>1000</v>
      </c>
      <c r="M364" s="396"/>
      <c r="N364" s="396">
        <v>500</v>
      </c>
      <c r="O364" s="198">
        <f>L364+M364+N364</f>
        <v>1500</v>
      </c>
      <c r="P364" s="395">
        <v>1000</v>
      </c>
      <c r="Q364" s="396"/>
      <c r="R364" s="396">
        <v>500</v>
      </c>
      <c r="S364" s="198">
        <f>P364+Q364+R364</f>
        <v>1500</v>
      </c>
      <c r="T364" s="395">
        <v>1000</v>
      </c>
      <c r="U364" s="396"/>
      <c r="V364" s="396">
        <v>500</v>
      </c>
      <c r="W364" s="198">
        <f>T364+U364+V364</f>
        <v>1500</v>
      </c>
      <c r="X364" s="395">
        <v>1000</v>
      </c>
      <c r="Y364" s="396"/>
      <c r="Z364" s="396">
        <v>500</v>
      </c>
      <c r="AA364" s="198">
        <f>X364+Y364+Z364</f>
        <v>1500</v>
      </c>
      <c r="AB364" s="395">
        <v>0</v>
      </c>
      <c r="AC364" s="396">
        <v>0</v>
      </c>
      <c r="AD364" s="396">
        <v>0</v>
      </c>
      <c r="AE364" s="198">
        <f>AB364+AC364+AD364</f>
        <v>0</v>
      </c>
      <c r="AF364" s="395">
        <v>0</v>
      </c>
      <c r="AG364" s="396">
        <v>0</v>
      </c>
      <c r="AH364" s="396">
        <v>0</v>
      </c>
      <c r="AI364" s="198">
        <f>AF364+AG364+AH364</f>
        <v>0</v>
      </c>
      <c r="AJ364" s="395">
        <v>0</v>
      </c>
      <c r="AK364" s="396">
        <v>0</v>
      </c>
      <c r="AL364" s="396">
        <v>0</v>
      </c>
      <c r="AM364" s="198">
        <f>AJ364+AK364+AL364</f>
        <v>0</v>
      </c>
      <c r="AN364" s="395">
        <v>0</v>
      </c>
      <c r="AO364" s="396">
        <v>0</v>
      </c>
      <c r="AP364" s="396">
        <v>0</v>
      </c>
      <c r="AQ364" s="198">
        <f>AN364+AO364+AP364</f>
        <v>0</v>
      </c>
      <c r="AR364" s="201">
        <f>D364+H364+L364+P364+T364+X364+AB364+AF364+AJ364+AN364</f>
        <v>5000</v>
      </c>
      <c r="AS364" s="199"/>
      <c r="AT364" s="201">
        <f>F364+J364+N364+R364+V364+Z364+AD364+AH364+AL364+AP364</f>
        <v>3000</v>
      </c>
      <c r="AU364" s="203">
        <f>AR364+AS364+AT364</f>
        <v>8000</v>
      </c>
    </row>
    <row r="365" spans="2:47" ht="12" customHeight="1">
      <c r="B365" s="225" t="s">
        <v>5</v>
      </c>
      <c r="C365" s="252"/>
      <c r="D365" s="395">
        <v>0</v>
      </c>
      <c r="E365" s="396"/>
      <c r="F365" s="396">
        <v>500</v>
      </c>
      <c r="G365" s="198">
        <f>D365+E365+F365</f>
        <v>500</v>
      </c>
      <c r="H365" s="395">
        <v>1000</v>
      </c>
      <c r="I365" s="396"/>
      <c r="J365" s="396">
        <v>500</v>
      </c>
      <c r="K365" s="198">
        <f>H365+I365+J365</f>
        <v>1500</v>
      </c>
      <c r="L365" s="395">
        <v>1000</v>
      </c>
      <c r="M365" s="396"/>
      <c r="N365" s="396">
        <v>500</v>
      </c>
      <c r="O365" s="198">
        <f>L365+M365+N365</f>
        <v>1500</v>
      </c>
      <c r="P365" s="395">
        <v>1000</v>
      </c>
      <c r="Q365" s="396"/>
      <c r="R365" s="396">
        <v>500</v>
      </c>
      <c r="S365" s="198">
        <f>P365+Q365+R365</f>
        <v>1500</v>
      </c>
      <c r="T365" s="395">
        <v>1000</v>
      </c>
      <c r="U365" s="396"/>
      <c r="V365" s="396">
        <v>500</v>
      </c>
      <c r="W365" s="198">
        <f>T365+U365+V365</f>
        <v>1500</v>
      </c>
      <c r="X365" s="395">
        <v>1000</v>
      </c>
      <c r="Y365" s="396"/>
      <c r="Z365" s="396">
        <v>500</v>
      </c>
      <c r="AA365" s="198">
        <f>X365+Y365+Z365</f>
        <v>1500</v>
      </c>
      <c r="AB365" s="395">
        <v>0</v>
      </c>
      <c r="AC365" s="396">
        <v>0</v>
      </c>
      <c r="AD365" s="396">
        <v>0</v>
      </c>
      <c r="AE365" s="198">
        <f>AB365+AC365+AD365</f>
        <v>0</v>
      </c>
      <c r="AF365" s="395">
        <v>0</v>
      </c>
      <c r="AG365" s="396">
        <v>0</v>
      </c>
      <c r="AH365" s="396">
        <v>0</v>
      </c>
      <c r="AI365" s="198">
        <f>AF365+AG365+AH365</f>
        <v>0</v>
      </c>
      <c r="AJ365" s="395">
        <v>0</v>
      </c>
      <c r="AK365" s="396">
        <v>0</v>
      </c>
      <c r="AL365" s="396">
        <v>0</v>
      </c>
      <c r="AM365" s="198">
        <f>AJ365+AK365+AL365</f>
        <v>0</v>
      </c>
      <c r="AN365" s="395">
        <v>0</v>
      </c>
      <c r="AO365" s="396">
        <v>0</v>
      </c>
      <c r="AP365" s="396">
        <v>0</v>
      </c>
      <c r="AQ365" s="198">
        <f>AN365+AO365+AP365</f>
        <v>0</v>
      </c>
      <c r="AR365" s="201">
        <f>D365+H365+L365+P365+T365+X365+AB365+AF365+AJ365+AN365</f>
        <v>5000</v>
      </c>
      <c r="AS365" s="199"/>
      <c r="AT365" s="201">
        <f>F365+J365+N365+R365+V365+Z365+AD365+AH365+AL365+AP365</f>
        <v>3000</v>
      </c>
      <c r="AU365" s="203">
        <f>AR365+AS365+AT365</f>
        <v>8000</v>
      </c>
    </row>
    <row r="366" spans="2:47" ht="12" customHeight="1">
      <c r="B366" s="225" t="s">
        <v>17</v>
      </c>
      <c r="C366" s="252"/>
      <c r="D366" s="395">
        <v>0</v>
      </c>
      <c r="E366" s="396"/>
      <c r="F366" s="396">
        <v>500</v>
      </c>
      <c r="G366" s="198">
        <f>D366+E366+F366</f>
        <v>500</v>
      </c>
      <c r="H366" s="395">
        <v>1000</v>
      </c>
      <c r="I366" s="396"/>
      <c r="J366" s="396">
        <v>500</v>
      </c>
      <c r="K366" s="198">
        <f>H366+I366+J366</f>
        <v>1500</v>
      </c>
      <c r="L366" s="395">
        <v>1000</v>
      </c>
      <c r="M366" s="396"/>
      <c r="N366" s="396">
        <v>500</v>
      </c>
      <c r="O366" s="198">
        <f>L366+M366+N366</f>
        <v>1500</v>
      </c>
      <c r="P366" s="395">
        <v>1000</v>
      </c>
      <c r="Q366" s="396"/>
      <c r="R366" s="396">
        <v>500</v>
      </c>
      <c r="S366" s="198">
        <f>P366+Q366+R366</f>
        <v>1500</v>
      </c>
      <c r="T366" s="395">
        <v>1000</v>
      </c>
      <c r="U366" s="396"/>
      <c r="V366" s="396">
        <v>500</v>
      </c>
      <c r="W366" s="198">
        <f>T366+U366+V366</f>
        <v>1500</v>
      </c>
      <c r="X366" s="395">
        <v>1000</v>
      </c>
      <c r="Y366" s="396"/>
      <c r="Z366" s="396">
        <v>500</v>
      </c>
      <c r="AA366" s="198">
        <f>X366+Y366+Z366</f>
        <v>1500</v>
      </c>
      <c r="AB366" s="395">
        <v>0</v>
      </c>
      <c r="AC366" s="396">
        <v>0</v>
      </c>
      <c r="AD366" s="396">
        <v>0</v>
      </c>
      <c r="AE366" s="198">
        <f>AB366+AC366+AD366</f>
        <v>0</v>
      </c>
      <c r="AF366" s="395">
        <v>0</v>
      </c>
      <c r="AG366" s="396">
        <v>0</v>
      </c>
      <c r="AH366" s="396">
        <v>0</v>
      </c>
      <c r="AI366" s="198">
        <f>AF366+AG366+AH366</f>
        <v>0</v>
      </c>
      <c r="AJ366" s="395">
        <v>0</v>
      </c>
      <c r="AK366" s="396">
        <v>0</v>
      </c>
      <c r="AL366" s="396">
        <v>0</v>
      </c>
      <c r="AM366" s="198">
        <f>AJ366+AK366+AL366</f>
        <v>0</v>
      </c>
      <c r="AN366" s="395">
        <v>0</v>
      </c>
      <c r="AO366" s="396">
        <v>0</v>
      </c>
      <c r="AP366" s="396">
        <v>0</v>
      </c>
      <c r="AQ366" s="198">
        <f>AN366+AO366+AP366</f>
        <v>0</v>
      </c>
      <c r="AR366" s="201">
        <f>D366+H366+L366+P366+T366+X366+AB366+AF366+AJ366+AN366</f>
        <v>5000</v>
      </c>
      <c r="AS366" s="199"/>
      <c r="AT366" s="201">
        <f>F366+J366+N366+R366+V366+Z366+AD366+AH366+AL366+AP366</f>
        <v>3000</v>
      </c>
      <c r="AU366" s="203">
        <f>AR366+AS366+AT366</f>
        <v>8000</v>
      </c>
    </row>
    <row r="367" spans="2:47" ht="12" customHeight="1">
      <c r="B367" s="225" t="s">
        <v>4</v>
      </c>
      <c r="C367" s="252"/>
      <c r="D367" s="395">
        <v>0</v>
      </c>
      <c r="E367" s="396"/>
      <c r="F367" s="396">
        <v>500</v>
      </c>
      <c r="G367" s="198">
        <f>D367+E367+F367</f>
        <v>500</v>
      </c>
      <c r="H367" s="395">
        <v>1000</v>
      </c>
      <c r="I367" s="396"/>
      <c r="J367" s="396">
        <v>500</v>
      </c>
      <c r="K367" s="198">
        <f>H367+I367+J367</f>
        <v>1500</v>
      </c>
      <c r="L367" s="395">
        <v>1000</v>
      </c>
      <c r="M367" s="396"/>
      <c r="N367" s="396">
        <v>500</v>
      </c>
      <c r="O367" s="198">
        <f>L367+M367+N367</f>
        <v>1500</v>
      </c>
      <c r="P367" s="395">
        <v>1000</v>
      </c>
      <c r="Q367" s="396"/>
      <c r="R367" s="396">
        <v>500</v>
      </c>
      <c r="S367" s="198">
        <f>P367+Q367+R367</f>
        <v>1500</v>
      </c>
      <c r="T367" s="395">
        <v>1000</v>
      </c>
      <c r="U367" s="396"/>
      <c r="V367" s="396">
        <v>500</v>
      </c>
      <c r="W367" s="198">
        <f>T367+U367+V367</f>
        <v>1500</v>
      </c>
      <c r="X367" s="395">
        <v>1000</v>
      </c>
      <c r="Y367" s="396"/>
      <c r="Z367" s="396">
        <v>500</v>
      </c>
      <c r="AA367" s="198">
        <f>X367+Y367+Z367</f>
        <v>1500</v>
      </c>
      <c r="AB367" s="395">
        <v>0</v>
      </c>
      <c r="AC367" s="396">
        <v>0</v>
      </c>
      <c r="AD367" s="396">
        <v>0</v>
      </c>
      <c r="AE367" s="198">
        <f>AB367+AC367+AD367</f>
        <v>0</v>
      </c>
      <c r="AF367" s="395">
        <v>0</v>
      </c>
      <c r="AG367" s="396">
        <v>0</v>
      </c>
      <c r="AH367" s="396">
        <v>0</v>
      </c>
      <c r="AI367" s="198">
        <f>AF367+AG367+AH367</f>
        <v>0</v>
      </c>
      <c r="AJ367" s="395">
        <v>0</v>
      </c>
      <c r="AK367" s="396">
        <v>0</v>
      </c>
      <c r="AL367" s="396">
        <v>0</v>
      </c>
      <c r="AM367" s="198">
        <f>AJ367+AK367+AL367</f>
        <v>0</v>
      </c>
      <c r="AN367" s="395">
        <v>0</v>
      </c>
      <c r="AO367" s="396">
        <v>0</v>
      </c>
      <c r="AP367" s="396">
        <v>0</v>
      </c>
      <c r="AQ367" s="198">
        <f>AN367+AO367+AP367</f>
        <v>0</v>
      </c>
      <c r="AR367" s="201">
        <f>D367+H367+L367+P367+T367+X367+AB367+AF367+AJ367+AN367</f>
        <v>5000</v>
      </c>
      <c r="AS367" s="199"/>
      <c r="AT367" s="201">
        <f>F367+J367+N367+R367+V367+Z367+AD367+AH367+AL367+AP367</f>
        <v>3000</v>
      </c>
      <c r="AU367" s="203">
        <f>AR367+AS367+AT367</f>
        <v>8000</v>
      </c>
    </row>
    <row r="368" spans="2:47" ht="12" customHeight="1">
      <c r="B368" s="225" t="s">
        <v>6</v>
      </c>
      <c r="C368" s="252"/>
      <c r="D368" s="395">
        <v>0</v>
      </c>
      <c r="E368" s="396"/>
      <c r="F368" s="396">
        <v>500</v>
      </c>
      <c r="G368" s="198">
        <f>D368+E368+F368</f>
        <v>500</v>
      </c>
      <c r="H368" s="395">
        <v>1000</v>
      </c>
      <c r="I368" s="396"/>
      <c r="J368" s="396">
        <v>500</v>
      </c>
      <c r="K368" s="198">
        <f>H368+I368+J368</f>
        <v>1500</v>
      </c>
      <c r="L368" s="395">
        <v>1000</v>
      </c>
      <c r="M368" s="396"/>
      <c r="N368" s="396">
        <v>500</v>
      </c>
      <c r="O368" s="198">
        <f>L368+M368+N368</f>
        <v>1500</v>
      </c>
      <c r="P368" s="395">
        <v>1000</v>
      </c>
      <c r="Q368" s="396"/>
      <c r="R368" s="396">
        <v>500</v>
      </c>
      <c r="S368" s="198">
        <f>P368+Q368+R368</f>
        <v>1500</v>
      </c>
      <c r="T368" s="395">
        <v>1000</v>
      </c>
      <c r="U368" s="396"/>
      <c r="V368" s="396">
        <v>500</v>
      </c>
      <c r="W368" s="198">
        <f>T368+U368+V368</f>
        <v>1500</v>
      </c>
      <c r="X368" s="395">
        <v>1000</v>
      </c>
      <c r="Y368" s="396"/>
      <c r="Z368" s="396">
        <v>500</v>
      </c>
      <c r="AA368" s="198">
        <f>X368+Y368+Z368</f>
        <v>1500</v>
      </c>
      <c r="AB368" s="395">
        <v>0</v>
      </c>
      <c r="AC368" s="396">
        <v>0</v>
      </c>
      <c r="AD368" s="396">
        <v>0</v>
      </c>
      <c r="AE368" s="198">
        <f>AB368+AC368+AD368</f>
        <v>0</v>
      </c>
      <c r="AF368" s="395">
        <v>0</v>
      </c>
      <c r="AG368" s="396">
        <v>0</v>
      </c>
      <c r="AH368" s="396">
        <v>0</v>
      </c>
      <c r="AI368" s="198">
        <f>AF368+AG368+AH368</f>
        <v>0</v>
      </c>
      <c r="AJ368" s="395">
        <v>0</v>
      </c>
      <c r="AK368" s="396">
        <v>0</v>
      </c>
      <c r="AL368" s="396">
        <v>0</v>
      </c>
      <c r="AM368" s="198">
        <f>AJ368+AK368+AL368</f>
        <v>0</v>
      </c>
      <c r="AN368" s="395">
        <v>0</v>
      </c>
      <c r="AO368" s="396">
        <v>0</v>
      </c>
      <c r="AP368" s="396">
        <v>0</v>
      </c>
      <c r="AQ368" s="198">
        <f>AN368+AO368+AP368</f>
        <v>0</v>
      </c>
      <c r="AR368" s="201">
        <f>D368+H368+L368+P368+T368+X368+AB368+AF368+AJ368+AN368</f>
        <v>5000</v>
      </c>
      <c r="AS368" s="199"/>
      <c r="AT368" s="201">
        <f>F368+J368+N368+R368+V368+Z368+AD368+AH368+AL368+AP368</f>
        <v>3000</v>
      </c>
      <c r="AU368" s="203">
        <f>AR368+AS368+AT368</f>
        <v>8000</v>
      </c>
    </row>
    <row r="369" spans="2:47" ht="12" customHeight="1">
      <c r="B369" s="228" t="s">
        <v>104</v>
      </c>
      <c r="C369" s="252">
        <f>SUM(C364:C368)</f>
        <v>0</v>
      </c>
      <c r="D369" s="395">
        <f>SUM(D364:D368)</f>
        <v>0</v>
      </c>
      <c r="E369" s="396"/>
      <c r="F369" s="396">
        <f aca="true" t="shared" si="259" ref="F369:AA369">SUM(F364:F368)</f>
        <v>2500</v>
      </c>
      <c r="G369" s="198">
        <f t="shared" si="259"/>
        <v>2500</v>
      </c>
      <c r="H369" s="395">
        <f t="shared" si="259"/>
        <v>5000</v>
      </c>
      <c r="I369" s="396">
        <f t="shared" si="259"/>
        <v>0</v>
      </c>
      <c r="J369" s="396">
        <f t="shared" si="259"/>
        <v>2500</v>
      </c>
      <c r="K369" s="198">
        <f t="shared" si="259"/>
        <v>7500</v>
      </c>
      <c r="L369" s="395">
        <f t="shared" si="259"/>
        <v>5000</v>
      </c>
      <c r="M369" s="396">
        <f t="shared" si="259"/>
        <v>0</v>
      </c>
      <c r="N369" s="396">
        <f t="shared" si="259"/>
        <v>2500</v>
      </c>
      <c r="O369" s="198">
        <f t="shared" si="259"/>
        <v>7500</v>
      </c>
      <c r="P369" s="395">
        <f t="shared" si="259"/>
        <v>5000</v>
      </c>
      <c r="Q369" s="396">
        <f t="shared" si="259"/>
        <v>0</v>
      </c>
      <c r="R369" s="396">
        <f t="shared" si="259"/>
        <v>2500</v>
      </c>
      <c r="S369" s="198">
        <f t="shared" si="259"/>
        <v>7500</v>
      </c>
      <c r="T369" s="395">
        <f t="shared" si="259"/>
        <v>5000</v>
      </c>
      <c r="U369" s="396">
        <f t="shared" si="259"/>
        <v>0</v>
      </c>
      <c r="V369" s="396">
        <f t="shared" si="259"/>
        <v>2500</v>
      </c>
      <c r="W369" s="198">
        <f t="shared" si="259"/>
        <v>7500</v>
      </c>
      <c r="X369" s="395">
        <f t="shared" si="259"/>
        <v>5000</v>
      </c>
      <c r="Y369" s="396">
        <f t="shared" si="259"/>
        <v>0</v>
      </c>
      <c r="Z369" s="396">
        <f t="shared" si="259"/>
        <v>2500</v>
      </c>
      <c r="AA369" s="198">
        <f t="shared" si="259"/>
        <v>7500</v>
      </c>
      <c r="AB369" s="395">
        <f aca="true" t="shared" si="260" ref="AB369:AU369">SUM(AB364:AB368)</f>
        <v>0</v>
      </c>
      <c r="AC369" s="396">
        <f t="shared" si="260"/>
        <v>0</v>
      </c>
      <c r="AD369" s="396">
        <f t="shared" si="260"/>
        <v>0</v>
      </c>
      <c r="AE369" s="198">
        <f t="shared" si="260"/>
        <v>0</v>
      </c>
      <c r="AF369" s="395">
        <f t="shared" si="260"/>
        <v>0</v>
      </c>
      <c r="AG369" s="396">
        <f t="shared" si="260"/>
        <v>0</v>
      </c>
      <c r="AH369" s="396">
        <f t="shared" si="260"/>
        <v>0</v>
      </c>
      <c r="AI369" s="198">
        <f t="shared" si="260"/>
        <v>0</v>
      </c>
      <c r="AJ369" s="395">
        <f t="shared" si="260"/>
        <v>0</v>
      </c>
      <c r="AK369" s="396">
        <f t="shared" si="260"/>
        <v>0</v>
      </c>
      <c r="AL369" s="396">
        <f t="shared" si="260"/>
        <v>0</v>
      </c>
      <c r="AM369" s="198">
        <f t="shared" si="260"/>
        <v>0</v>
      </c>
      <c r="AN369" s="395">
        <f t="shared" si="260"/>
        <v>0</v>
      </c>
      <c r="AO369" s="396">
        <f t="shared" si="260"/>
        <v>0</v>
      </c>
      <c r="AP369" s="396">
        <f t="shared" si="260"/>
        <v>0</v>
      </c>
      <c r="AQ369" s="198">
        <f t="shared" si="260"/>
        <v>0</v>
      </c>
      <c r="AR369" s="201">
        <f t="shared" si="260"/>
        <v>25000</v>
      </c>
      <c r="AS369" s="201"/>
      <c r="AT369" s="202">
        <f t="shared" si="260"/>
        <v>15000</v>
      </c>
      <c r="AU369" s="203">
        <f t="shared" si="260"/>
        <v>40000</v>
      </c>
    </row>
    <row r="370" spans="2:47" ht="12" customHeight="1">
      <c r="B370" s="234" t="s">
        <v>217</v>
      </c>
      <c r="C370" s="253"/>
      <c r="D370" s="403">
        <f>D369-D363</f>
        <v>0</v>
      </c>
      <c r="E370" s="404"/>
      <c r="F370" s="404">
        <f aca="true" t="shared" si="261" ref="F370:AR370">F369-F363</f>
        <v>2500</v>
      </c>
      <c r="G370" s="405">
        <f t="shared" si="261"/>
        <v>2500</v>
      </c>
      <c r="H370" s="403">
        <f t="shared" si="261"/>
        <v>5000</v>
      </c>
      <c r="I370" s="404">
        <f t="shared" si="261"/>
        <v>0</v>
      </c>
      <c r="J370" s="404">
        <f t="shared" si="261"/>
        <v>2500</v>
      </c>
      <c r="K370" s="405">
        <f t="shared" si="261"/>
        <v>7500</v>
      </c>
      <c r="L370" s="403">
        <f t="shared" si="261"/>
        <v>5000</v>
      </c>
      <c r="M370" s="404">
        <f t="shared" si="261"/>
        <v>0</v>
      </c>
      <c r="N370" s="404">
        <f t="shared" si="261"/>
        <v>2500</v>
      </c>
      <c r="O370" s="405">
        <f t="shared" si="261"/>
        <v>7500</v>
      </c>
      <c r="P370" s="403">
        <f t="shared" si="261"/>
        <v>5000</v>
      </c>
      <c r="Q370" s="404">
        <f t="shared" si="261"/>
        <v>0</v>
      </c>
      <c r="R370" s="404">
        <f t="shared" si="261"/>
        <v>2500</v>
      </c>
      <c r="S370" s="405">
        <f t="shared" si="261"/>
        <v>7500</v>
      </c>
      <c r="T370" s="403">
        <f t="shared" si="261"/>
        <v>5000</v>
      </c>
      <c r="U370" s="404">
        <f t="shared" si="261"/>
        <v>0</v>
      </c>
      <c r="V370" s="404">
        <f t="shared" si="261"/>
        <v>2500</v>
      </c>
      <c r="W370" s="405">
        <f t="shared" si="261"/>
        <v>7500</v>
      </c>
      <c r="X370" s="403">
        <f t="shared" si="261"/>
        <v>5000</v>
      </c>
      <c r="Y370" s="404">
        <f t="shared" si="261"/>
        <v>0</v>
      </c>
      <c r="Z370" s="404">
        <f t="shared" si="261"/>
        <v>2500</v>
      </c>
      <c r="AA370" s="405">
        <f t="shared" si="261"/>
        <v>7500</v>
      </c>
      <c r="AB370" s="403">
        <f t="shared" si="261"/>
        <v>0</v>
      </c>
      <c r="AC370" s="404">
        <f t="shared" si="261"/>
        <v>0</v>
      </c>
      <c r="AD370" s="404">
        <f t="shared" si="261"/>
        <v>0</v>
      </c>
      <c r="AE370" s="405">
        <f t="shared" si="261"/>
        <v>0</v>
      </c>
      <c r="AF370" s="403">
        <f t="shared" si="261"/>
        <v>0</v>
      </c>
      <c r="AG370" s="404">
        <f t="shared" si="261"/>
        <v>0</v>
      </c>
      <c r="AH370" s="404">
        <f t="shared" si="261"/>
        <v>0</v>
      </c>
      <c r="AI370" s="405">
        <f t="shared" si="261"/>
        <v>0</v>
      </c>
      <c r="AJ370" s="403">
        <f t="shared" si="261"/>
        <v>0</v>
      </c>
      <c r="AK370" s="404">
        <f t="shared" si="261"/>
        <v>0</v>
      </c>
      <c r="AL370" s="404">
        <f t="shared" si="261"/>
        <v>0</v>
      </c>
      <c r="AM370" s="405">
        <f t="shared" si="261"/>
        <v>0</v>
      </c>
      <c r="AN370" s="403">
        <f t="shared" si="261"/>
        <v>0</v>
      </c>
      <c r="AO370" s="404">
        <f t="shared" si="261"/>
        <v>0</v>
      </c>
      <c r="AP370" s="404">
        <f t="shared" si="261"/>
        <v>0</v>
      </c>
      <c r="AQ370" s="405">
        <f t="shared" si="261"/>
        <v>0</v>
      </c>
      <c r="AR370" s="235">
        <f t="shared" si="261"/>
        <v>25000</v>
      </c>
      <c r="AS370" s="235"/>
      <c r="AT370" s="235">
        <f>AT369-AT363</f>
        <v>15000</v>
      </c>
      <c r="AU370" s="235">
        <f>AU369-AU363</f>
        <v>40000</v>
      </c>
    </row>
    <row r="371" spans="2:47" ht="12" customHeight="1">
      <c r="B371" s="225" t="str">
        <f>'Operating Cost Element'!A102</f>
        <v>New Alternative 40</v>
      </c>
      <c r="C371" s="252"/>
      <c r="D371" s="395"/>
      <c r="E371" s="396"/>
      <c r="F371" s="396"/>
      <c r="G371" s="204"/>
      <c r="H371" s="395"/>
      <c r="I371" s="396"/>
      <c r="J371" s="396"/>
      <c r="K371" s="204"/>
      <c r="L371" s="395"/>
      <c r="M371" s="396"/>
      <c r="N371" s="396"/>
      <c r="O371" s="204"/>
      <c r="P371" s="395"/>
      <c r="Q371" s="396"/>
      <c r="R371" s="396"/>
      <c r="S371" s="204"/>
      <c r="T371" s="395"/>
      <c r="U371" s="396"/>
      <c r="V371" s="396"/>
      <c r="W371" s="204"/>
      <c r="X371" s="395"/>
      <c r="Y371" s="396"/>
      <c r="Z371" s="396"/>
      <c r="AA371" s="204"/>
      <c r="AB371" s="395"/>
      <c r="AC371" s="396"/>
      <c r="AD371" s="396"/>
      <c r="AE371" s="204"/>
      <c r="AF371" s="395"/>
      <c r="AG371" s="396"/>
      <c r="AH371" s="396"/>
      <c r="AI371" s="204"/>
      <c r="AJ371" s="395"/>
      <c r="AK371" s="396"/>
      <c r="AL371" s="396"/>
      <c r="AM371" s="204"/>
      <c r="AN371" s="395"/>
      <c r="AO371" s="396"/>
      <c r="AP371" s="396"/>
      <c r="AQ371" s="204"/>
      <c r="AR371" s="201"/>
      <c r="AS371" s="201"/>
      <c r="AT371" s="202"/>
      <c r="AU371" s="205"/>
    </row>
    <row r="372" spans="2:47" ht="12" customHeight="1">
      <c r="B372" s="225" t="s">
        <v>3</v>
      </c>
      <c r="C372" s="252"/>
      <c r="D372" s="395">
        <v>0</v>
      </c>
      <c r="E372" s="396"/>
      <c r="F372" s="396">
        <v>500</v>
      </c>
      <c r="G372" s="198">
        <f>D372+E372+F372</f>
        <v>500</v>
      </c>
      <c r="H372" s="395">
        <v>1000</v>
      </c>
      <c r="I372" s="396"/>
      <c r="J372" s="396">
        <v>500</v>
      </c>
      <c r="K372" s="198">
        <f>H372+I372+J372</f>
        <v>1500</v>
      </c>
      <c r="L372" s="395">
        <v>1000</v>
      </c>
      <c r="M372" s="396"/>
      <c r="N372" s="396">
        <v>500</v>
      </c>
      <c r="O372" s="198">
        <f>L372+M372+N372</f>
        <v>1500</v>
      </c>
      <c r="P372" s="395">
        <v>1000</v>
      </c>
      <c r="Q372" s="396"/>
      <c r="R372" s="396">
        <v>500</v>
      </c>
      <c r="S372" s="198">
        <f>P372+Q372+R372</f>
        <v>1500</v>
      </c>
      <c r="T372" s="395">
        <v>1000</v>
      </c>
      <c r="U372" s="396"/>
      <c r="V372" s="396">
        <v>500</v>
      </c>
      <c r="W372" s="198">
        <f>T372+U372+V372</f>
        <v>1500</v>
      </c>
      <c r="X372" s="395">
        <v>1000</v>
      </c>
      <c r="Y372" s="396"/>
      <c r="Z372" s="396">
        <v>500</v>
      </c>
      <c r="AA372" s="198">
        <f>X372+Y372+Z372</f>
        <v>1500</v>
      </c>
      <c r="AB372" s="395">
        <v>0</v>
      </c>
      <c r="AC372" s="396">
        <v>0</v>
      </c>
      <c r="AD372" s="396">
        <v>0</v>
      </c>
      <c r="AE372" s="198">
        <f>AB372+AC372+AD372</f>
        <v>0</v>
      </c>
      <c r="AF372" s="395">
        <v>0</v>
      </c>
      <c r="AG372" s="396">
        <v>0</v>
      </c>
      <c r="AH372" s="396">
        <v>0</v>
      </c>
      <c r="AI372" s="198">
        <f>AF372+AG372+AH372</f>
        <v>0</v>
      </c>
      <c r="AJ372" s="395">
        <v>0</v>
      </c>
      <c r="AK372" s="396">
        <v>0</v>
      </c>
      <c r="AL372" s="396">
        <v>0</v>
      </c>
      <c r="AM372" s="198">
        <f>AJ372+AK372+AL372</f>
        <v>0</v>
      </c>
      <c r="AN372" s="395">
        <v>0</v>
      </c>
      <c r="AO372" s="396">
        <v>0</v>
      </c>
      <c r="AP372" s="396">
        <v>0</v>
      </c>
      <c r="AQ372" s="198">
        <f>AN372+AO372+AP372</f>
        <v>0</v>
      </c>
      <c r="AR372" s="201">
        <f>D372+H372+L372+P372+T372+X372+AB372+AF372+AJ372+AN372</f>
        <v>5000</v>
      </c>
      <c r="AS372" s="199"/>
      <c r="AT372" s="201">
        <f>F372+J372+N372+R372+V372+Z372+AD372+AH372+AL372+AP372</f>
        <v>3000</v>
      </c>
      <c r="AU372" s="203">
        <f>AR372+AS372+AT372</f>
        <v>8000</v>
      </c>
    </row>
    <row r="373" spans="2:47" ht="12" customHeight="1">
      <c r="B373" s="225" t="s">
        <v>5</v>
      </c>
      <c r="C373" s="252"/>
      <c r="D373" s="395">
        <v>0</v>
      </c>
      <c r="E373" s="396"/>
      <c r="F373" s="396">
        <v>500</v>
      </c>
      <c r="G373" s="198">
        <f>D373+E373+F373</f>
        <v>500</v>
      </c>
      <c r="H373" s="395">
        <v>1000</v>
      </c>
      <c r="I373" s="396"/>
      <c r="J373" s="396">
        <v>500</v>
      </c>
      <c r="K373" s="198">
        <f>H373+I373+J373</f>
        <v>1500</v>
      </c>
      <c r="L373" s="395">
        <v>1000</v>
      </c>
      <c r="M373" s="396"/>
      <c r="N373" s="396">
        <v>500</v>
      </c>
      <c r="O373" s="198">
        <f>L373+M373+N373</f>
        <v>1500</v>
      </c>
      <c r="P373" s="395">
        <v>1000</v>
      </c>
      <c r="Q373" s="396"/>
      <c r="R373" s="396">
        <v>500</v>
      </c>
      <c r="S373" s="198">
        <f>P373+Q373+R373</f>
        <v>1500</v>
      </c>
      <c r="T373" s="395">
        <v>1000</v>
      </c>
      <c r="U373" s="396"/>
      <c r="V373" s="396">
        <v>500</v>
      </c>
      <c r="W373" s="198">
        <f>T373+U373+V373</f>
        <v>1500</v>
      </c>
      <c r="X373" s="395">
        <v>1000</v>
      </c>
      <c r="Y373" s="396"/>
      <c r="Z373" s="396">
        <v>500</v>
      </c>
      <c r="AA373" s="198">
        <f>X373+Y373+Z373</f>
        <v>1500</v>
      </c>
      <c r="AB373" s="395">
        <v>0</v>
      </c>
      <c r="AC373" s="396">
        <v>0</v>
      </c>
      <c r="AD373" s="396">
        <v>0</v>
      </c>
      <c r="AE373" s="198">
        <f>AB373+AC373+AD373</f>
        <v>0</v>
      </c>
      <c r="AF373" s="395">
        <v>0</v>
      </c>
      <c r="AG373" s="396">
        <v>0</v>
      </c>
      <c r="AH373" s="396">
        <v>0</v>
      </c>
      <c r="AI373" s="198">
        <f>AF373+AG373+AH373</f>
        <v>0</v>
      </c>
      <c r="AJ373" s="395">
        <v>0</v>
      </c>
      <c r="AK373" s="396">
        <v>0</v>
      </c>
      <c r="AL373" s="396">
        <v>0</v>
      </c>
      <c r="AM373" s="198">
        <f>AJ373+AK373+AL373</f>
        <v>0</v>
      </c>
      <c r="AN373" s="395">
        <v>0</v>
      </c>
      <c r="AO373" s="396">
        <v>0</v>
      </c>
      <c r="AP373" s="396">
        <v>0</v>
      </c>
      <c r="AQ373" s="198">
        <f>AN373+AO373+AP373</f>
        <v>0</v>
      </c>
      <c r="AR373" s="201">
        <f>D373+H373+L373+P373+T373+X373+AB373+AF373+AJ373+AN373</f>
        <v>5000</v>
      </c>
      <c r="AS373" s="199"/>
      <c r="AT373" s="201">
        <f>F373+J373+N373+R373+V373+Z373+AD373+AH373+AL373+AP373</f>
        <v>3000</v>
      </c>
      <c r="AU373" s="203">
        <f>AR373+AS373+AT373</f>
        <v>8000</v>
      </c>
    </row>
    <row r="374" spans="2:47" ht="12" customHeight="1">
      <c r="B374" s="225" t="s">
        <v>17</v>
      </c>
      <c r="C374" s="252"/>
      <c r="D374" s="395">
        <v>0</v>
      </c>
      <c r="E374" s="396"/>
      <c r="F374" s="396">
        <v>500</v>
      </c>
      <c r="G374" s="198">
        <f>D374+E374+F374</f>
        <v>500</v>
      </c>
      <c r="H374" s="395">
        <v>1000</v>
      </c>
      <c r="I374" s="396"/>
      <c r="J374" s="396">
        <v>500</v>
      </c>
      <c r="K374" s="198">
        <f>H374+I374+J374</f>
        <v>1500</v>
      </c>
      <c r="L374" s="395">
        <v>1000</v>
      </c>
      <c r="M374" s="396"/>
      <c r="N374" s="396">
        <v>500</v>
      </c>
      <c r="O374" s="198">
        <f>L374+M374+N374</f>
        <v>1500</v>
      </c>
      <c r="P374" s="395">
        <v>1000</v>
      </c>
      <c r="Q374" s="396"/>
      <c r="R374" s="396">
        <v>500</v>
      </c>
      <c r="S374" s="198">
        <f>P374+Q374+R374</f>
        <v>1500</v>
      </c>
      <c r="T374" s="395">
        <v>1000</v>
      </c>
      <c r="U374" s="396"/>
      <c r="V374" s="396">
        <v>500</v>
      </c>
      <c r="W374" s="198">
        <f>T374+U374+V374</f>
        <v>1500</v>
      </c>
      <c r="X374" s="395">
        <v>1000</v>
      </c>
      <c r="Y374" s="396"/>
      <c r="Z374" s="396">
        <v>500</v>
      </c>
      <c r="AA374" s="198">
        <f>X374+Y374+Z374</f>
        <v>1500</v>
      </c>
      <c r="AB374" s="395">
        <v>0</v>
      </c>
      <c r="AC374" s="396">
        <v>0</v>
      </c>
      <c r="AD374" s="396">
        <v>0</v>
      </c>
      <c r="AE374" s="198">
        <f>AB374+AC374+AD374</f>
        <v>0</v>
      </c>
      <c r="AF374" s="395">
        <v>0</v>
      </c>
      <c r="AG374" s="396">
        <v>0</v>
      </c>
      <c r="AH374" s="396">
        <v>0</v>
      </c>
      <c r="AI374" s="198">
        <f>AF374+AG374+AH374</f>
        <v>0</v>
      </c>
      <c r="AJ374" s="395">
        <v>0</v>
      </c>
      <c r="AK374" s="396">
        <v>0</v>
      </c>
      <c r="AL374" s="396">
        <v>0</v>
      </c>
      <c r="AM374" s="198">
        <f>AJ374+AK374+AL374</f>
        <v>0</v>
      </c>
      <c r="AN374" s="395">
        <v>0</v>
      </c>
      <c r="AO374" s="396">
        <v>0</v>
      </c>
      <c r="AP374" s="396">
        <v>0</v>
      </c>
      <c r="AQ374" s="198">
        <f>AN374+AO374+AP374</f>
        <v>0</v>
      </c>
      <c r="AR374" s="201">
        <f>D374+H374+L374+P374+T374+X374+AB374+AF374+AJ374+AN374</f>
        <v>5000</v>
      </c>
      <c r="AS374" s="199"/>
      <c r="AT374" s="201">
        <f>F374+J374+N374+R374+V374+Z374+AD374+AH374+AL374+AP374</f>
        <v>3000</v>
      </c>
      <c r="AU374" s="203">
        <f>AR374+AS374+AT374</f>
        <v>8000</v>
      </c>
    </row>
    <row r="375" spans="2:47" ht="12" customHeight="1">
      <c r="B375" s="225" t="s">
        <v>4</v>
      </c>
      <c r="C375" s="252"/>
      <c r="D375" s="395">
        <v>0</v>
      </c>
      <c r="E375" s="396"/>
      <c r="F375" s="396">
        <v>500</v>
      </c>
      <c r="G375" s="198">
        <f>D375+E375+F375</f>
        <v>500</v>
      </c>
      <c r="H375" s="395">
        <v>1000</v>
      </c>
      <c r="I375" s="396"/>
      <c r="J375" s="396">
        <v>500</v>
      </c>
      <c r="K375" s="198">
        <f>H375+I375+J375</f>
        <v>1500</v>
      </c>
      <c r="L375" s="395">
        <v>1000</v>
      </c>
      <c r="M375" s="396"/>
      <c r="N375" s="396">
        <v>500</v>
      </c>
      <c r="O375" s="198">
        <f>L375+M375+N375</f>
        <v>1500</v>
      </c>
      <c r="P375" s="395">
        <v>1000</v>
      </c>
      <c r="Q375" s="396"/>
      <c r="R375" s="396">
        <v>500</v>
      </c>
      <c r="S375" s="198">
        <f>P375+Q375+R375</f>
        <v>1500</v>
      </c>
      <c r="T375" s="395">
        <v>1000</v>
      </c>
      <c r="U375" s="396"/>
      <c r="V375" s="396">
        <v>500</v>
      </c>
      <c r="W375" s="198">
        <f>T375+U375+V375</f>
        <v>1500</v>
      </c>
      <c r="X375" s="395">
        <v>1000</v>
      </c>
      <c r="Y375" s="396"/>
      <c r="Z375" s="396">
        <v>500</v>
      </c>
      <c r="AA375" s="198">
        <f>X375+Y375+Z375</f>
        <v>1500</v>
      </c>
      <c r="AB375" s="395">
        <v>0</v>
      </c>
      <c r="AC375" s="396">
        <v>0</v>
      </c>
      <c r="AD375" s="396">
        <v>0</v>
      </c>
      <c r="AE375" s="198">
        <f>AB375+AC375+AD375</f>
        <v>0</v>
      </c>
      <c r="AF375" s="395">
        <v>0</v>
      </c>
      <c r="AG375" s="396">
        <v>0</v>
      </c>
      <c r="AH375" s="396">
        <v>0</v>
      </c>
      <c r="AI375" s="198">
        <f>AF375+AG375+AH375</f>
        <v>0</v>
      </c>
      <c r="AJ375" s="395">
        <v>0</v>
      </c>
      <c r="AK375" s="396">
        <v>0</v>
      </c>
      <c r="AL375" s="396">
        <v>0</v>
      </c>
      <c r="AM375" s="198">
        <f>AJ375+AK375+AL375</f>
        <v>0</v>
      </c>
      <c r="AN375" s="395">
        <v>0</v>
      </c>
      <c r="AO375" s="396">
        <v>0</v>
      </c>
      <c r="AP375" s="396">
        <v>0</v>
      </c>
      <c r="AQ375" s="198">
        <f>AN375+AO375+AP375</f>
        <v>0</v>
      </c>
      <c r="AR375" s="201">
        <f>D375+H375+L375+P375+T375+X375+AB375+AF375+AJ375+AN375</f>
        <v>5000</v>
      </c>
      <c r="AS375" s="199"/>
      <c r="AT375" s="201">
        <f>F375+J375+N375+R375+V375+Z375+AD375+AH375+AL375+AP375</f>
        <v>3000</v>
      </c>
      <c r="AU375" s="203">
        <f>AR375+AS375+AT375</f>
        <v>8000</v>
      </c>
    </row>
    <row r="376" spans="2:47" ht="12" customHeight="1">
      <c r="B376" s="225" t="s">
        <v>6</v>
      </c>
      <c r="C376" s="252"/>
      <c r="D376" s="395">
        <v>0</v>
      </c>
      <c r="E376" s="396"/>
      <c r="F376" s="396">
        <v>500</v>
      </c>
      <c r="G376" s="198">
        <f>D376+E376+F376</f>
        <v>500</v>
      </c>
      <c r="H376" s="395">
        <v>1000</v>
      </c>
      <c r="I376" s="396"/>
      <c r="J376" s="396">
        <v>500</v>
      </c>
      <c r="K376" s="198">
        <f>H376+I376+J376</f>
        <v>1500</v>
      </c>
      <c r="L376" s="395">
        <v>1000</v>
      </c>
      <c r="M376" s="396"/>
      <c r="N376" s="396">
        <v>500</v>
      </c>
      <c r="O376" s="198">
        <f>L376+M376+N376</f>
        <v>1500</v>
      </c>
      <c r="P376" s="395">
        <v>1000</v>
      </c>
      <c r="Q376" s="396"/>
      <c r="R376" s="396">
        <v>500</v>
      </c>
      <c r="S376" s="198">
        <f>P376+Q376+R376</f>
        <v>1500</v>
      </c>
      <c r="T376" s="395">
        <v>1000</v>
      </c>
      <c r="U376" s="396"/>
      <c r="V376" s="396">
        <v>500</v>
      </c>
      <c r="W376" s="198">
        <f>T376+U376+V376</f>
        <v>1500</v>
      </c>
      <c r="X376" s="395">
        <v>1000</v>
      </c>
      <c r="Y376" s="396"/>
      <c r="Z376" s="396">
        <v>500</v>
      </c>
      <c r="AA376" s="198">
        <f>X376+Y376+Z376</f>
        <v>1500</v>
      </c>
      <c r="AB376" s="395">
        <v>0</v>
      </c>
      <c r="AC376" s="396">
        <v>0</v>
      </c>
      <c r="AD376" s="396">
        <v>0</v>
      </c>
      <c r="AE376" s="198">
        <f>AB376+AC376+AD376</f>
        <v>0</v>
      </c>
      <c r="AF376" s="395">
        <v>0</v>
      </c>
      <c r="AG376" s="396">
        <v>0</v>
      </c>
      <c r="AH376" s="396">
        <v>0</v>
      </c>
      <c r="AI376" s="198">
        <f>AF376+AG376+AH376</f>
        <v>0</v>
      </c>
      <c r="AJ376" s="395">
        <v>0</v>
      </c>
      <c r="AK376" s="396">
        <v>0</v>
      </c>
      <c r="AL376" s="396">
        <v>0</v>
      </c>
      <c r="AM376" s="198">
        <f>AJ376+AK376+AL376</f>
        <v>0</v>
      </c>
      <c r="AN376" s="395">
        <v>0</v>
      </c>
      <c r="AO376" s="396">
        <v>0</v>
      </c>
      <c r="AP376" s="396">
        <v>0</v>
      </c>
      <c r="AQ376" s="198">
        <f>AN376+AO376+AP376</f>
        <v>0</v>
      </c>
      <c r="AR376" s="201">
        <f>D376+H376+L376+P376+T376+X376+AB376+AF376+AJ376+AN376</f>
        <v>5000</v>
      </c>
      <c r="AS376" s="199"/>
      <c r="AT376" s="201">
        <f>F376+J376+N376+R376+V376+Z376+AD376+AH376+AL376+AP376</f>
        <v>3000</v>
      </c>
      <c r="AU376" s="203">
        <f>AR376+AS376+AT376</f>
        <v>8000</v>
      </c>
    </row>
    <row r="377" spans="2:47" ht="12" customHeight="1">
      <c r="B377" s="228" t="s">
        <v>104</v>
      </c>
      <c r="C377" s="252">
        <f>SUM(C372:C376)</f>
        <v>0</v>
      </c>
      <c r="D377" s="395">
        <f>SUM(D372:D376)</f>
        <v>0</v>
      </c>
      <c r="E377" s="396"/>
      <c r="F377" s="396">
        <f aca="true" t="shared" si="262" ref="F377:AA377">SUM(F372:F376)</f>
        <v>2500</v>
      </c>
      <c r="G377" s="198">
        <f t="shared" si="262"/>
        <v>2500</v>
      </c>
      <c r="H377" s="395">
        <f t="shared" si="262"/>
        <v>5000</v>
      </c>
      <c r="I377" s="396">
        <f t="shared" si="262"/>
        <v>0</v>
      </c>
      <c r="J377" s="396">
        <f t="shared" si="262"/>
        <v>2500</v>
      </c>
      <c r="K377" s="198">
        <f t="shared" si="262"/>
        <v>7500</v>
      </c>
      <c r="L377" s="395">
        <f t="shared" si="262"/>
        <v>5000</v>
      </c>
      <c r="M377" s="396">
        <f t="shared" si="262"/>
        <v>0</v>
      </c>
      <c r="N377" s="396">
        <f t="shared" si="262"/>
        <v>2500</v>
      </c>
      <c r="O377" s="198">
        <f t="shared" si="262"/>
        <v>7500</v>
      </c>
      <c r="P377" s="395">
        <f t="shared" si="262"/>
        <v>5000</v>
      </c>
      <c r="Q377" s="396">
        <f t="shared" si="262"/>
        <v>0</v>
      </c>
      <c r="R377" s="396">
        <f t="shared" si="262"/>
        <v>2500</v>
      </c>
      <c r="S377" s="198">
        <f t="shared" si="262"/>
        <v>7500</v>
      </c>
      <c r="T377" s="395">
        <f t="shared" si="262"/>
        <v>5000</v>
      </c>
      <c r="U377" s="396">
        <f t="shared" si="262"/>
        <v>0</v>
      </c>
      <c r="V377" s="396">
        <f t="shared" si="262"/>
        <v>2500</v>
      </c>
      <c r="W377" s="198">
        <f t="shared" si="262"/>
        <v>7500</v>
      </c>
      <c r="X377" s="395">
        <f t="shared" si="262"/>
        <v>5000</v>
      </c>
      <c r="Y377" s="396">
        <f t="shared" si="262"/>
        <v>0</v>
      </c>
      <c r="Z377" s="396">
        <f t="shared" si="262"/>
        <v>2500</v>
      </c>
      <c r="AA377" s="198">
        <f t="shared" si="262"/>
        <v>7500</v>
      </c>
      <c r="AB377" s="395">
        <f aca="true" t="shared" si="263" ref="AB377:AU377">SUM(AB372:AB376)</f>
        <v>0</v>
      </c>
      <c r="AC377" s="396">
        <f t="shared" si="263"/>
        <v>0</v>
      </c>
      <c r="AD377" s="396">
        <f t="shared" si="263"/>
        <v>0</v>
      </c>
      <c r="AE377" s="198">
        <f t="shared" si="263"/>
        <v>0</v>
      </c>
      <c r="AF377" s="395">
        <f t="shared" si="263"/>
        <v>0</v>
      </c>
      <c r="AG377" s="396">
        <f t="shared" si="263"/>
        <v>0</v>
      </c>
      <c r="AH377" s="396">
        <f t="shared" si="263"/>
        <v>0</v>
      </c>
      <c r="AI377" s="198">
        <f t="shared" si="263"/>
        <v>0</v>
      </c>
      <c r="AJ377" s="395">
        <f t="shared" si="263"/>
        <v>0</v>
      </c>
      <c r="AK377" s="396">
        <f t="shared" si="263"/>
        <v>0</v>
      </c>
      <c r="AL377" s="396">
        <f t="shared" si="263"/>
        <v>0</v>
      </c>
      <c r="AM377" s="198">
        <f t="shared" si="263"/>
        <v>0</v>
      </c>
      <c r="AN377" s="395">
        <f t="shared" si="263"/>
        <v>0</v>
      </c>
      <c r="AO377" s="396">
        <f t="shared" si="263"/>
        <v>0</v>
      </c>
      <c r="AP377" s="396">
        <f t="shared" si="263"/>
        <v>0</v>
      </c>
      <c r="AQ377" s="198">
        <f t="shared" si="263"/>
        <v>0</v>
      </c>
      <c r="AR377" s="201">
        <f t="shared" si="263"/>
        <v>25000</v>
      </c>
      <c r="AS377" s="201"/>
      <c r="AT377" s="202">
        <f t="shared" si="263"/>
        <v>15000</v>
      </c>
      <c r="AU377" s="203">
        <f t="shared" si="263"/>
        <v>40000</v>
      </c>
    </row>
    <row r="378" spans="2:47" ht="12" customHeight="1">
      <c r="B378" s="234" t="s">
        <v>217</v>
      </c>
      <c r="C378" s="253"/>
      <c r="D378" s="403">
        <f>D377-D371</f>
        <v>0</v>
      </c>
      <c r="E378" s="404"/>
      <c r="F378" s="404">
        <f aca="true" t="shared" si="264" ref="F378:AR378">F377-F371</f>
        <v>2500</v>
      </c>
      <c r="G378" s="405">
        <f t="shared" si="264"/>
        <v>2500</v>
      </c>
      <c r="H378" s="403">
        <f t="shared" si="264"/>
        <v>5000</v>
      </c>
      <c r="I378" s="404">
        <f t="shared" si="264"/>
        <v>0</v>
      </c>
      <c r="J378" s="404">
        <f t="shared" si="264"/>
        <v>2500</v>
      </c>
      <c r="K378" s="405">
        <f t="shared" si="264"/>
        <v>7500</v>
      </c>
      <c r="L378" s="403">
        <f t="shared" si="264"/>
        <v>5000</v>
      </c>
      <c r="M378" s="404">
        <f t="shared" si="264"/>
        <v>0</v>
      </c>
      <c r="N378" s="404">
        <f t="shared" si="264"/>
        <v>2500</v>
      </c>
      <c r="O378" s="405">
        <f t="shared" si="264"/>
        <v>7500</v>
      </c>
      <c r="P378" s="403">
        <f t="shared" si="264"/>
        <v>5000</v>
      </c>
      <c r="Q378" s="404">
        <f t="shared" si="264"/>
        <v>0</v>
      </c>
      <c r="R378" s="404">
        <f t="shared" si="264"/>
        <v>2500</v>
      </c>
      <c r="S378" s="405">
        <f t="shared" si="264"/>
        <v>7500</v>
      </c>
      <c r="T378" s="403">
        <f t="shared" si="264"/>
        <v>5000</v>
      </c>
      <c r="U378" s="404">
        <f t="shared" si="264"/>
        <v>0</v>
      </c>
      <c r="V378" s="404">
        <f t="shared" si="264"/>
        <v>2500</v>
      </c>
      <c r="W378" s="405">
        <f t="shared" si="264"/>
        <v>7500</v>
      </c>
      <c r="X378" s="403">
        <f t="shared" si="264"/>
        <v>5000</v>
      </c>
      <c r="Y378" s="404">
        <f t="shared" si="264"/>
        <v>0</v>
      </c>
      <c r="Z378" s="404">
        <f t="shared" si="264"/>
        <v>2500</v>
      </c>
      <c r="AA378" s="405">
        <f t="shared" si="264"/>
        <v>7500</v>
      </c>
      <c r="AB378" s="403">
        <f t="shared" si="264"/>
        <v>0</v>
      </c>
      <c r="AC378" s="404">
        <f t="shared" si="264"/>
        <v>0</v>
      </c>
      <c r="AD378" s="404">
        <f t="shared" si="264"/>
        <v>0</v>
      </c>
      <c r="AE378" s="405">
        <f t="shared" si="264"/>
        <v>0</v>
      </c>
      <c r="AF378" s="403">
        <f t="shared" si="264"/>
        <v>0</v>
      </c>
      <c r="AG378" s="404">
        <f t="shared" si="264"/>
        <v>0</v>
      </c>
      <c r="AH378" s="404">
        <f t="shared" si="264"/>
        <v>0</v>
      </c>
      <c r="AI378" s="405">
        <f t="shared" si="264"/>
        <v>0</v>
      </c>
      <c r="AJ378" s="403">
        <f t="shared" si="264"/>
        <v>0</v>
      </c>
      <c r="AK378" s="404">
        <f t="shared" si="264"/>
        <v>0</v>
      </c>
      <c r="AL378" s="404">
        <f t="shared" si="264"/>
        <v>0</v>
      </c>
      <c r="AM378" s="405">
        <f t="shared" si="264"/>
        <v>0</v>
      </c>
      <c r="AN378" s="403">
        <f t="shared" si="264"/>
        <v>0</v>
      </c>
      <c r="AO378" s="404">
        <f t="shared" si="264"/>
        <v>0</v>
      </c>
      <c r="AP378" s="404">
        <f t="shared" si="264"/>
        <v>0</v>
      </c>
      <c r="AQ378" s="405">
        <f t="shared" si="264"/>
        <v>0</v>
      </c>
      <c r="AR378" s="235">
        <f t="shared" si="264"/>
        <v>25000</v>
      </c>
      <c r="AS378" s="235"/>
      <c r="AT378" s="235">
        <f>AT377-AT371</f>
        <v>15000</v>
      </c>
      <c r="AU378" s="235">
        <f>AU377-AU371</f>
        <v>40000</v>
      </c>
    </row>
    <row r="379" spans="2:47" ht="12" customHeight="1">
      <c r="B379" s="225" t="str">
        <f>'Operating Cost Element'!A103</f>
        <v>New Alternative 41</v>
      </c>
      <c r="C379" s="252"/>
      <c r="D379" s="406"/>
      <c r="E379" s="402"/>
      <c r="F379" s="402"/>
      <c r="G379" s="195"/>
      <c r="H379" s="406"/>
      <c r="I379" s="402"/>
      <c r="J379" s="402"/>
      <c r="K379" s="195"/>
      <c r="L379" s="406"/>
      <c r="M379" s="402"/>
      <c r="N379" s="402"/>
      <c r="O379" s="195"/>
      <c r="P379" s="406"/>
      <c r="Q379" s="402"/>
      <c r="R379" s="402"/>
      <c r="S379" s="195"/>
      <c r="T379" s="406"/>
      <c r="U379" s="402"/>
      <c r="V379" s="402"/>
      <c r="W379" s="195"/>
      <c r="X379" s="406"/>
      <c r="Y379" s="402"/>
      <c r="Z379" s="402"/>
      <c r="AA379" s="195"/>
      <c r="AB379" s="406"/>
      <c r="AC379" s="402"/>
      <c r="AD379" s="402"/>
      <c r="AE379" s="195"/>
      <c r="AF379" s="406"/>
      <c r="AG379" s="402"/>
      <c r="AH379" s="402"/>
      <c r="AI379" s="195"/>
      <c r="AJ379" s="406"/>
      <c r="AK379" s="402"/>
      <c r="AL379" s="402"/>
      <c r="AM379" s="195"/>
      <c r="AN379" s="406"/>
      <c r="AO379" s="402"/>
      <c r="AP379" s="402"/>
      <c r="AQ379" s="195"/>
      <c r="AR379" s="201"/>
      <c r="AS379" s="201"/>
      <c r="AT379" s="202"/>
      <c r="AU379" s="206"/>
    </row>
    <row r="380" spans="2:47" ht="12" customHeight="1">
      <c r="B380" s="225" t="s">
        <v>3</v>
      </c>
      <c r="C380" s="252"/>
      <c r="D380" s="395">
        <v>0</v>
      </c>
      <c r="E380" s="396"/>
      <c r="F380" s="396">
        <v>500</v>
      </c>
      <c r="G380" s="198">
        <f>D380+E380+F380</f>
        <v>500</v>
      </c>
      <c r="H380" s="395">
        <v>1000</v>
      </c>
      <c r="I380" s="396"/>
      <c r="J380" s="396">
        <v>500</v>
      </c>
      <c r="K380" s="198">
        <f>H380+I380+J380</f>
        <v>1500</v>
      </c>
      <c r="L380" s="395">
        <v>1000</v>
      </c>
      <c r="M380" s="396"/>
      <c r="N380" s="396">
        <v>500</v>
      </c>
      <c r="O380" s="198">
        <f>L380+M380+N380</f>
        <v>1500</v>
      </c>
      <c r="P380" s="395">
        <v>1000</v>
      </c>
      <c r="Q380" s="396"/>
      <c r="R380" s="396">
        <v>500</v>
      </c>
      <c r="S380" s="198">
        <f>P380+Q380+R380</f>
        <v>1500</v>
      </c>
      <c r="T380" s="395">
        <v>1000</v>
      </c>
      <c r="U380" s="396"/>
      <c r="V380" s="396">
        <v>500</v>
      </c>
      <c r="W380" s="198">
        <f>T380+U380+V380</f>
        <v>1500</v>
      </c>
      <c r="X380" s="395">
        <v>1000</v>
      </c>
      <c r="Y380" s="396"/>
      <c r="Z380" s="396">
        <v>500</v>
      </c>
      <c r="AA380" s="198">
        <f>X380+Y380+Z380</f>
        <v>1500</v>
      </c>
      <c r="AB380" s="395">
        <v>0</v>
      </c>
      <c r="AC380" s="396">
        <v>0</v>
      </c>
      <c r="AD380" s="396">
        <v>0</v>
      </c>
      <c r="AE380" s="198">
        <f>AB380+AC380+AD380</f>
        <v>0</v>
      </c>
      <c r="AF380" s="395">
        <v>0</v>
      </c>
      <c r="AG380" s="396">
        <v>0</v>
      </c>
      <c r="AH380" s="396">
        <v>0</v>
      </c>
      <c r="AI380" s="198">
        <f>AF380+AG380+AH380</f>
        <v>0</v>
      </c>
      <c r="AJ380" s="395">
        <v>0</v>
      </c>
      <c r="AK380" s="396">
        <v>0</v>
      </c>
      <c r="AL380" s="396">
        <v>0</v>
      </c>
      <c r="AM380" s="198">
        <f>AJ380+AK380+AL380</f>
        <v>0</v>
      </c>
      <c r="AN380" s="395">
        <v>0</v>
      </c>
      <c r="AO380" s="396">
        <v>0</v>
      </c>
      <c r="AP380" s="396">
        <v>0</v>
      </c>
      <c r="AQ380" s="198">
        <f>AN380+AO380+AP380</f>
        <v>0</v>
      </c>
      <c r="AR380" s="201">
        <f>D380+H380+L380+P380+T380+X380+AB380+AF380+AJ380+AN380</f>
        <v>5000</v>
      </c>
      <c r="AS380" s="199"/>
      <c r="AT380" s="201">
        <f>F380+J380+N380+R380+V380+Z380+AD380+AH380+AL380+AP380</f>
        <v>3000</v>
      </c>
      <c r="AU380" s="203">
        <f>AR380+AS380+AT380</f>
        <v>8000</v>
      </c>
    </row>
    <row r="381" spans="2:47" ht="12" customHeight="1">
      <c r="B381" s="225" t="s">
        <v>5</v>
      </c>
      <c r="C381" s="252"/>
      <c r="D381" s="395">
        <v>0</v>
      </c>
      <c r="E381" s="396"/>
      <c r="F381" s="396">
        <v>500</v>
      </c>
      <c r="G381" s="198">
        <f>D381+E381+F381</f>
        <v>500</v>
      </c>
      <c r="H381" s="395">
        <v>1000</v>
      </c>
      <c r="I381" s="396"/>
      <c r="J381" s="396">
        <v>500</v>
      </c>
      <c r="K381" s="198">
        <f>H381+I381+J381</f>
        <v>1500</v>
      </c>
      <c r="L381" s="395">
        <v>1000</v>
      </c>
      <c r="M381" s="396"/>
      <c r="N381" s="396">
        <v>500</v>
      </c>
      <c r="O381" s="198">
        <f>L381+M381+N381</f>
        <v>1500</v>
      </c>
      <c r="P381" s="395">
        <v>1000</v>
      </c>
      <c r="Q381" s="396"/>
      <c r="R381" s="396">
        <v>500</v>
      </c>
      <c r="S381" s="198">
        <f>P381+Q381+R381</f>
        <v>1500</v>
      </c>
      <c r="T381" s="395">
        <v>1000</v>
      </c>
      <c r="U381" s="396"/>
      <c r="V381" s="396">
        <v>500</v>
      </c>
      <c r="W381" s="198">
        <f>T381+U381+V381</f>
        <v>1500</v>
      </c>
      <c r="X381" s="395">
        <v>1000</v>
      </c>
      <c r="Y381" s="396"/>
      <c r="Z381" s="396">
        <v>500</v>
      </c>
      <c r="AA381" s="198">
        <f>X381+Y381+Z381</f>
        <v>1500</v>
      </c>
      <c r="AB381" s="395">
        <v>0</v>
      </c>
      <c r="AC381" s="396">
        <v>0</v>
      </c>
      <c r="AD381" s="396">
        <v>0</v>
      </c>
      <c r="AE381" s="198">
        <f>AB381+AC381+AD381</f>
        <v>0</v>
      </c>
      <c r="AF381" s="395">
        <v>0</v>
      </c>
      <c r="AG381" s="396">
        <v>0</v>
      </c>
      <c r="AH381" s="396">
        <v>0</v>
      </c>
      <c r="AI381" s="198">
        <f>AF381+AG381+AH381</f>
        <v>0</v>
      </c>
      <c r="AJ381" s="395">
        <v>0</v>
      </c>
      <c r="AK381" s="396">
        <v>0</v>
      </c>
      <c r="AL381" s="396">
        <v>0</v>
      </c>
      <c r="AM381" s="198">
        <f>AJ381+AK381+AL381</f>
        <v>0</v>
      </c>
      <c r="AN381" s="395">
        <v>0</v>
      </c>
      <c r="AO381" s="396">
        <v>0</v>
      </c>
      <c r="AP381" s="396">
        <v>0</v>
      </c>
      <c r="AQ381" s="198">
        <f>AN381+AO381+AP381</f>
        <v>0</v>
      </c>
      <c r="AR381" s="201">
        <f>D381+H381+L381+P381+T381+X381+AB381+AF381+AJ381+AN381</f>
        <v>5000</v>
      </c>
      <c r="AS381" s="199"/>
      <c r="AT381" s="201">
        <f>F381+J381+N381+R381+V381+Z381+AD381+AH381+AL381+AP381</f>
        <v>3000</v>
      </c>
      <c r="AU381" s="203">
        <f>AR381+AS381+AT381</f>
        <v>8000</v>
      </c>
    </row>
    <row r="382" spans="2:47" ht="12" customHeight="1">
      <c r="B382" s="225" t="s">
        <v>17</v>
      </c>
      <c r="C382" s="252"/>
      <c r="D382" s="395">
        <v>0</v>
      </c>
      <c r="E382" s="396"/>
      <c r="F382" s="396">
        <v>500</v>
      </c>
      <c r="G382" s="198">
        <f>D382+E382+F382</f>
        <v>500</v>
      </c>
      <c r="H382" s="395">
        <v>1000</v>
      </c>
      <c r="I382" s="396"/>
      <c r="J382" s="396">
        <v>500</v>
      </c>
      <c r="K382" s="198">
        <f>H382+I382+J382</f>
        <v>1500</v>
      </c>
      <c r="L382" s="395">
        <v>1000</v>
      </c>
      <c r="M382" s="396"/>
      <c r="N382" s="396">
        <v>500</v>
      </c>
      <c r="O382" s="198">
        <f>L382+M382+N382</f>
        <v>1500</v>
      </c>
      <c r="P382" s="395">
        <v>1000</v>
      </c>
      <c r="Q382" s="396"/>
      <c r="R382" s="396">
        <v>500</v>
      </c>
      <c r="S382" s="198">
        <f>P382+Q382+R382</f>
        <v>1500</v>
      </c>
      <c r="T382" s="395">
        <v>1000</v>
      </c>
      <c r="U382" s="396"/>
      <c r="V382" s="396">
        <v>500</v>
      </c>
      <c r="W382" s="198">
        <f>T382+U382+V382</f>
        <v>1500</v>
      </c>
      <c r="X382" s="395">
        <v>1000</v>
      </c>
      <c r="Y382" s="396"/>
      <c r="Z382" s="396">
        <v>500</v>
      </c>
      <c r="AA382" s="198">
        <f>X382+Y382+Z382</f>
        <v>1500</v>
      </c>
      <c r="AB382" s="395">
        <v>0</v>
      </c>
      <c r="AC382" s="396">
        <v>0</v>
      </c>
      <c r="AD382" s="396">
        <v>0</v>
      </c>
      <c r="AE382" s="198">
        <f>AB382+AC382+AD382</f>
        <v>0</v>
      </c>
      <c r="AF382" s="395">
        <v>0</v>
      </c>
      <c r="AG382" s="396">
        <v>0</v>
      </c>
      <c r="AH382" s="396">
        <v>0</v>
      </c>
      <c r="AI382" s="198">
        <f>AF382+AG382+AH382</f>
        <v>0</v>
      </c>
      <c r="AJ382" s="395">
        <v>0</v>
      </c>
      <c r="AK382" s="396">
        <v>0</v>
      </c>
      <c r="AL382" s="396">
        <v>0</v>
      </c>
      <c r="AM382" s="198">
        <f>AJ382+AK382+AL382</f>
        <v>0</v>
      </c>
      <c r="AN382" s="395">
        <v>0</v>
      </c>
      <c r="AO382" s="396">
        <v>0</v>
      </c>
      <c r="AP382" s="396">
        <v>0</v>
      </c>
      <c r="AQ382" s="198">
        <f>AN382+AO382+AP382</f>
        <v>0</v>
      </c>
      <c r="AR382" s="201">
        <f>D382+H382+L382+P382+T382+X382+AB382+AF382+AJ382+AN382</f>
        <v>5000</v>
      </c>
      <c r="AS382" s="199"/>
      <c r="AT382" s="201">
        <f>F382+J382+N382+R382+V382+Z382+AD382+AH382+AL382+AP382</f>
        <v>3000</v>
      </c>
      <c r="AU382" s="203">
        <f>AR382+AS382+AT382</f>
        <v>8000</v>
      </c>
    </row>
    <row r="383" spans="2:47" ht="12" customHeight="1">
      <c r="B383" s="225" t="s">
        <v>4</v>
      </c>
      <c r="C383" s="252"/>
      <c r="D383" s="395">
        <v>0</v>
      </c>
      <c r="E383" s="396"/>
      <c r="F383" s="396">
        <v>500</v>
      </c>
      <c r="G383" s="198">
        <f>D383+E383+F383</f>
        <v>500</v>
      </c>
      <c r="H383" s="395">
        <v>1000</v>
      </c>
      <c r="I383" s="396"/>
      <c r="J383" s="396">
        <v>500</v>
      </c>
      <c r="K383" s="198">
        <f>H383+I383+J383</f>
        <v>1500</v>
      </c>
      <c r="L383" s="395">
        <v>1000</v>
      </c>
      <c r="M383" s="396"/>
      <c r="N383" s="396">
        <v>500</v>
      </c>
      <c r="O383" s="198">
        <f>L383+M383+N383</f>
        <v>1500</v>
      </c>
      <c r="P383" s="395">
        <v>1000</v>
      </c>
      <c r="Q383" s="396"/>
      <c r="R383" s="396">
        <v>500</v>
      </c>
      <c r="S383" s="198">
        <f>P383+Q383+R383</f>
        <v>1500</v>
      </c>
      <c r="T383" s="395">
        <v>1000</v>
      </c>
      <c r="U383" s="396"/>
      <c r="V383" s="396">
        <v>500</v>
      </c>
      <c r="W383" s="198">
        <f>T383+U383+V383</f>
        <v>1500</v>
      </c>
      <c r="X383" s="395">
        <v>1000</v>
      </c>
      <c r="Y383" s="396"/>
      <c r="Z383" s="396">
        <v>500</v>
      </c>
      <c r="AA383" s="198">
        <f>X383+Y383+Z383</f>
        <v>1500</v>
      </c>
      <c r="AB383" s="395">
        <v>0</v>
      </c>
      <c r="AC383" s="396">
        <v>0</v>
      </c>
      <c r="AD383" s="396">
        <v>0</v>
      </c>
      <c r="AE383" s="198">
        <f>AB383+AC383+AD383</f>
        <v>0</v>
      </c>
      <c r="AF383" s="395">
        <v>0</v>
      </c>
      <c r="AG383" s="396">
        <v>0</v>
      </c>
      <c r="AH383" s="396">
        <v>0</v>
      </c>
      <c r="AI383" s="198">
        <f>AF383+AG383+AH383</f>
        <v>0</v>
      </c>
      <c r="AJ383" s="395">
        <v>0</v>
      </c>
      <c r="AK383" s="396">
        <v>0</v>
      </c>
      <c r="AL383" s="396">
        <v>0</v>
      </c>
      <c r="AM383" s="198">
        <f>AJ383+AK383+AL383</f>
        <v>0</v>
      </c>
      <c r="AN383" s="395">
        <v>0</v>
      </c>
      <c r="AO383" s="396">
        <v>0</v>
      </c>
      <c r="AP383" s="396">
        <v>0</v>
      </c>
      <c r="AQ383" s="198">
        <f>AN383+AO383+AP383</f>
        <v>0</v>
      </c>
      <c r="AR383" s="201">
        <f>D383+H383+L383+P383+T383+X383+AB383+AF383+AJ383+AN383</f>
        <v>5000</v>
      </c>
      <c r="AS383" s="199"/>
      <c r="AT383" s="201">
        <f>F383+J383+N383+R383+V383+Z383+AD383+AH383+AL383+AP383</f>
        <v>3000</v>
      </c>
      <c r="AU383" s="203">
        <f>AR383+AS383+AT383</f>
        <v>8000</v>
      </c>
    </row>
    <row r="384" spans="2:47" ht="12" customHeight="1">
      <c r="B384" s="225" t="s">
        <v>6</v>
      </c>
      <c r="C384" s="252"/>
      <c r="D384" s="395">
        <v>0</v>
      </c>
      <c r="E384" s="396"/>
      <c r="F384" s="396">
        <v>500</v>
      </c>
      <c r="G384" s="198">
        <f>D384+E384+F384</f>
        <v>500</v>
      </c>
      <c r="H384" s="395">
        <v>1000</v>
      </c>
      <c r="I384" s="396"/>
      <c r="J384" s="396">
        <v>500</v>
      </c>
      <c r="K384" s="198">
        <f>H384+I384+J384</f>
        <v>1500</v>
      </c>
      <c r="L384" s="395">
        <v>1000</v>
      </c>
      <c r="M384" s="396"/>
      <c r="N384" s="396">
        <v>500</v>
      </c>
      <c r="O384" s="198">
        <f>L384+M384+N384</f>
        <v>1500</v>
      </c>
      <c r="P384" s="395">
        <v>1000</v>
      </c>
      <c r="Q384" s="396"/>
      <c r="R384" s="396">
        <v>500</v>
      </c>
      <c r="S384" s="198">
        <f>P384+Q384+R384</f>
        <v>1500</v>
      </c>
      <c r="T384" s="395">
        <v>1000</v>
      </c>
      <c r="U384" s="396"/>
      <c r="V384" s="396">
        <v>500</v>
      </c>
      <c r="W384" s="198">
        <f>T384+U384+V384</f>
        <v>1500</v>
      </c>
      <c r="X384" s="395">
        <v>1000</v>
      </c>
      <c r="Y384" s="396"/>
      <c r="Z384" s="396">
        <v>500</v>
      </c>
      <c r="AA384" s="198">
        <f>X384+Y384+Z384</f>
        <v>1500</v>
      </c>
      <c r="AB384" s="395">
        <v>0</v>
      </c>
      <c r="AC384" s="396">
        <v>0</v>
      </c>
      <c r="AD384" s="396">
        <v>0</v>
      </c>
      <c r="AE384" s="198">
        <f>AB384+AC384+AD384</f>
        <v>0</v>
      </c>
      <c r="AF384" s="395">
        <v>0</v>
      </c>
      <c r="AG384" s="396">
        <v>0</v>
      </c>
      <c r="AH384" s="396">
        <v>0</v>
      </c>
      <c r="AI384" s="198">
        <f>AF384+AG384+AH384</f>
        <v>0</v>
      </c>
      <c r="AJ384" s="395">
        <v>0</v>
      </c>
      <c r="AK384" s="396">
        <v>0</v>
      </c>
      <c r="AL384" s="396">
        <v>0</v>
      </c>
      <c r="AM384" s="198">
        <f>AJ384+AK384+AL384</f>
        <v>0</v>
      </c>
      <c r="AN384" s="395">
        <v>0</v>
      </c>
      <c r="AO384" s="396">
        <v>0</v>
      </c>
      <c r="AP384" s="396">
        <v>0</v>
      </c>
      <c r="AQ384" s="198">
        <f>AN384+AO384+AP384</f>
        <v>0</v>
      </c>
      <c r="AR384" s="201">
        <f>D384+H384+L384+P384+T384+X384+AB384+AF384+AJ384+AN384</f>
        <v>5000</v>
      </c>
      <c r="AS384" s="199"/>
      <c r="AT384" s="201">
        <f>F384+J384+N384+R384+V384+Z384+AD384+AH384+AL384+AP384</f>
        <v>3000</v>
      </c>
      <c r="AU384" s="203">
        <f>AR384+AS384+AT384</f>
        <v>8000</v>
      </c>
    </row>
    <row r="385" spans="2:47" ht="12" customHeight="1">
      <c r="B385" s="228" t="s">
        <v>104</v>
      </c>
      <c r="C385" s="252">
        <f>SUM(C380:C384)</f>
        <v>0</v>
      </c>
      <c r="D385" s="395">
        <f>SUM(D380:D384)</f>
        <v>0</v>
      </c>
      <c r="E385" s="396"/>
      <c r="F385" s="396">
        <f aca="true" t="shared" si="265" ref="F385:AA385">SUM(F380:F384)</f>
        <v>2500</v>
      </c>
      <c r="G385" s="198">
        <f t="shared" si="265"/>
        <v>2500</v>
      </c>
      <c r="H385" s="395">
        <f t="shared" si="265"/>
        <v>5000</v>
      </c>
      <c r="I385" s="396">
        <f t="shared" si="265"/>
        <v>0</v>
      </c>
      <c r="J385" s="396">
        <f t="shared" si="265"/>
        <v>2500</v>
      </c>
      <c r="K385" s="198">
        <f t="shared" si="265"/>
        <v>7500</v>
      </c>
      <c r="L385" s="395">
        <f t="shared" si="265"/>
        <v>5000</v>
      </c>
      <c r="M385" s="396">
        <f t="shared" si="265"/>
        <v>0</v>
      </c>
      <c r="N385" s="396">
        <f t="shared" si="265"/>
        <v>2500</v>
      </c>
      <c r="O385" s="198">
        <f t="shared" si="265"/>
        <v>7500</v>
      </c>
      <c r="P385" s="395">
        <f t="shared" si="265"/>
        <v>5000</v>
      </c>
      <c r="Q385" s="396">
        <f t="shared" si="265"/>
        <v>0</v>
      </c>
      <c r="R385" s="396">
        <f t="shared" si="265"/>
        <v>2500</v>
      </c>
      <c r="S385" s="198">
        <f t="shared" si="265"/>
        <v>7500</v>
      </c>
      <c r="T385" s="395">
        <f t="shared" si="265"/>
        <v>5000</v>
      </c>
      <c r="U385" s="396">
        <f t="shared" si="265"/>
        <v>0</v>
      </c>
      <c r="V385" s="396">
        <f t="shared" si="265"/>
        <v>2500</v>
      </c>
      <c r="W385" s="198">
        <f t="shared" si="265"/>
        <v>7500</v>
      </c>
      <c r="X385" s="395">
        <f t="shared" si="265"/>
        <v>5000</v>
      </c>
      <c r="Y385" s="396">
        <f t="shared" si="265"/>
        <v>0</v>
      </c>
      <c r="Z385" s="396">
        <f t="shared" si="265"/>
        <v>2500</v>
      </c>
      <c r="AA385" s="198">
        <f t="shared" si="265"/>
        <v>7500</v>
      </c>
      <c r="AB385" s="395">
        <f aca="true" t="shared" si="266" ref="AB385:AU385">SUM(AB380:AB384)</f>
        <v>0</v>
      </c>
      <c r="AC385" s="396">
        <f t="shared" si="266"/>
        <v>0</v>
      </c>
      <c r="AD385" s="396">
        <f t="shared" si="266"/>
        <v>0</v>
      </c>
      <c r="AE385" s="198">
        <f t="shared" si="266"/>
        <v>0</v>
      </c>
      <c r="AF385" s="395">
        <f t="shared" si="266"/>
        <v>0</v>
      </c>
      <c r="AG385" s="396">
        <f t="shared" si="266"/>
        <v>0</v>
      </c>
      <c r="AH385" s="396">
        <f t="shared" si="266"/>
        <v>0</v>
      </c>
      <c r="AI385" s="198">
        <f t="shared" si="266"/>
        <v>0</v>
      </c>
      <c r="AJ385" s="395">
        <f t="shared" si="266"/>
        <v>0</v>
      </c>
      <c r="AK385" s="396">
        <f t="shared" si="266"/>
        <v>0</v>
      </c>
      <c r="AL385" s="396">
        <f t="shared" si="266"/>
        <v>0</v>
      </c>
      <c r="AM385" s="198">
        <f t="shared" si="266"/>
        <v>0</v>
      </c>
      <c r="AN385" s="395">
        <f t="shared" si="266"/>
        <v>0</v>
      </c>
      <c r="AO385" s="396">
        <f t="shared" si="266"/>
        <v>0</v>
      </c>
      <c r="AP385" s="396">
        <f t="shared" si="266"/>
        <v>0</v>
      </c>
      <c r="AQ385" s="198">
        <f t="shared" si="266"/>
        <v>0</v>
      </c>
      <c r="AR385" s="201">
        <f t="shared" si="266"/>
        <v>25000</v>
      </c>
      <c r="AS385" s="201"/>
      <c r="AT385" s="202">
        <f t="shared" si="266"/>
        <v>15000</v>
      </c>
      <c r="AU385" s="203">
        <f t="shared" si="266"/>
        <v>40000</v>
      </c>
    </row>
    <row r="386" spans="2:47" ht="12" customHeight="1">
      <c r="B386" s="234" t="s">
        <v>217</v>
      </c>
      <c r="C386" s="253"/>
      <c r="D386" s="403">
        <f>D385-D379</f>
        <v>0</v>
      </c>
      <c r="E386" s="404"/>
      <c r="F386" s="404">
        <f aca="true" t="shared" si="267" ref="F386:AR386">F385-F379</f>
        <v>2500</v>
      </c>
      <c r="G386" s="405">
        <f t="shared" si="267"/>
        <v>2500</v>
      </c>
      <c r="H386" s="403">
        <f t="shared" si="267"/>
        <v>5000</v>
      </c>
      <c r="I386" s="404">
        <f t="shared" si="267"/>
        <v>0</v>
      </c>
      <c r="J386" s="404">
        <f t="shared" si="267"/>
        <v>2500</v>
      </c>
      <c r="K386" s="405">
        <f t="shared" si="267"/>
        <v>7500</v>
      </c>
      <c r="L386" s="403">
        <f t="shared" si="267"/>
        <v>5000</v>
      </c>
      <c r="M386" s="404">
        <f t="shared" si="267"/>
        <v>0</v>
      </c>
      <c r="N386" s="404">
        <f t="shared" si="267"/>
        <v>2500</v>
      </c>
      <c r="O386" s="405">
        <f t="shared" si="267"/>
        <v>7500</v>
      </c>
      <c r="P386" s="403">
        <f t="shared" si="267"/>
        <v>5000</v>
      </c>
      <c r="Q386" s="404">
        <f t="shared" si="267"/>
        <v>0</v>
      </c>
      <c r="R386" s="404">
        <f t="shared" si="267"/>
        <v>2500</v>
      </c>
      <c r="S386" s="405">
        <f t="shared" si="267"/>
        <v>7500</v>
      </c>
      <c r="T386" s="403">
        <f t="shared" si="267"/>
        <v>5000</v>
      </c>
      <c r="U386" s="404">
        <f t="shared" si="267"/>
        <v>0</v>
      </c>
      <c r="V386" s="404">
        <f t="shared" si="267"/>
        <v>2500</v>
      </c>
      <c r="W386" s="405">
        <f t="shared" si="267"/>
        <v>7500</v>
      </c>
      <c r="X386" s="403">
        <f t="shared" si="267"/>
        <v>5000</v>
      </c>
      <c r="Y386" s="404">
        <f t="shared" si="267"/>
        <v>0</v>
      </c>
      <c r="Z386" s="404">
        <f t="shared" si="267"/>
        <v>2500</v>
      </c>
      <c r="AA386" s="405">
        <f t="shared" si="267"/>
        <v>7500</v>
      </c>
      <c r="AB386" s="403">
        <f t="shared" si="267"/>
        <v>0</v>
      </c>
      <c r="AC386" s="404">
        <f t="shared" si="267"/>
        <v>0</v>
      </c>
      <c r="AD386" s="404">
        <f t="shared" si="267"/>
        <v>0</v>
      </c>
      <c r="AE386" s="405">
        <f t="shared" si="267"/>
        <v>0</v>
      </c>
      <c r="AF386" s="403">
        <f t="shared" si="267"/>
        <v>0</v>
      </c>
      <c r="AG386" s="404">
        <f t="shared" si="267"/>
        <v>0</v>
      </c>
      <c r="AH386" s="404">
        <f t="shared" si="267"/>
        <v>0</v>
      </c>
      <c r="AI386" s="405">
        <f t="shared" si="267"/>
        <v>0</v>
      </c>
      <c r="AJ386" s="403">
        <f t="shared" si="267"/>
        <v>0</v>
      </c>
      <c r="AK386" s="404">
        <f t="shared" si="267"/>
        <v>0</v>
      </c>
      <c r="AL386" s="404">
        <f t="shared" si="267"/>
        <v>0</v>
      </c>
      <c r="AM386" s="405">
        <f t="shared" si="267"/>
        <v>0</v>
      </c>
      <c r="AN386" s="403">
        <f t="shared" si="267"/>
        <v>0</v>
      </c>
      <c r="AO386" s="404">
        <f t="shared" si="267"/>
        <v>0</v>
      </c>
      <c r="AP386" s="404">
        <f t="shared" si="267"/>
        <v>0</v>
      </c>
      <c r="AQ386" s="405">
        <f t="shared" si="267"/>
        <v>0</v>
      </c>
      <c r="AR386" s="235">
        <f t="shared" si="267"/>
        <v>25000</v>
      </c>
      <c r="AS386" s="235"/>
      <c r="AT386" s="235">
        <f>AT385-AT379</f>
        <v>15000</v>
      </c>
      <c r="AU386" s="235">
        <f>AU385-AU379</f>
        <v>40000</v>
      </c>
    </row>
    <row r="387" spans="2:47" ht="12" customHeight="1">
      <c r="B387" s="225" t="str">
        <f>'Operating Cost Element'!A104</f>
        <v>New Alternative 42</v>
      </c>
      <c r="C387" s="252"/>
      <c r="D387" s="395"/>
      <c r="E387" s="396"/>
      <c r="F387" s="396"/>
      <c r="G387" s="204"/>
      <c r="H387" s="395"/>
      <c r="I387" s="396"/>
      <c r="J387" s="396"/>
      <c r="K387" s="204"/>
      <c r="L387" s="395"/>
      <c r="M387" s="396"/>
      <c r="N387" s="396"/>
      <c r="O387" s="204"/>
      <c r="P387" s="395"/>
      <c r="Q387" s="396"/>
      <c r="R387" s="396"/>
      <c r="S387" s="204"/>
      <c r="T387" s="395"/>
      <c r="U387" s="396"/>
      <c r="V387" s="396"/>
      <c r="W387" s="204"/>
      <c r="X387" s="395"/>
      <c r="Y387" s="396"/>
      <c r="Z387" s="396"/>
      <c r="AA387" s="204"/>
      <c r="AB387" s="395"/>
      <c r="AC387" s="396"/>
      <c r="AD387" s="396"/>
      <c r="AE387" s="204"/>
      <c r="AF387" s="395"/>
      <c r="AG387" s="396"/>
      <c r="AH387" s="396"/>
      <c r="AI387" s="204"/>
      <c r="AJ387" s="395"/>
      <c r="AK387" s="396"/>
      <c r="AL387" s="396"/>
      <c r="AM387" s="204"/>
      <c r="AN387" s="395"/>
      <c r="AO387" s="396"/>
      <c r="AP387" s="396"/>
      <c r="AQ387" s="204"/>
      <c r="AR387" s="201"/>
      <c r="AS387" s="201"/>
      <c r="AT387" s="202"/>
      <c r="AU387" s="205"/>
    </row>
    <row r="388" spans="2:47" ht="12" customHeight="1">
      <c r="B388" s="225" t="s">
        <v>3</v>
      </c>
      <c r="C388" s="252"/>
      <c r="D388" s="395">
        <v>0</v>
      </c>
      <c r="E388" s="396"/>
      <c r="F388" s="396">
        <v>500</v>
      </c>
      <c r="G388" s="198">
        <f>D388+E388+F388</f>
        <v>500</v>
      </c>
      <c r="H388" s="395">
        <v>1000</v>
      </c>
      <c r="I388" s="396"/>
      <c r="J388" s="396">
        <v>500</v>
      </c>
      <c r="K388" s="198">
        <f>H388+I388+J388</f>
        <v>1500</v>
      </c>
      <c r="L388" s="395">
        <v>1000</v>
      </c>
      <c r="M388" s="396"/>
      <c r="N388" s="396">
        <v>500</v>
      </c>
      <c r="O388" s="198">
        <f>L388+M388+N388</f>
        <v>1500</v>
      </c>
      <c r="P388" s="395">
        <v>1000</v>
      </c>
      <c r="Q388" s="396"/>
      <c r="R388" s="396">
        <v>500</v>
      </c>
      <c r="S388" s="198">
        <f>P388+Q388+R388</f>
        <v>1500</v>
      </c>
      <c r="T388" s="395">
        <v>1000</v>
      </c>
      <c r="U388" s="396"/>
      <c r="V388" s="396">
        <v>500</v>
      </c>
      <c r="W388" s="198">
        <f>T388+U388+V388</f>
        <v>1500</v>
      </c>
      <c r="X388" s="395">
        <v>1000</v>
      </c>
      <c r="Y388" s="396"/>
      <c r="Z388" s="396">
        <v>500</v>
      </c>
      <c r="AA388" s="198">
        <f>X388+Y388+Z388</f>
        <v>1500</v>
      </c>
      <c r="AB388" s="395">
        <v>0</v>
      </c>
      <c r="AC388" s="396">
        <v>0</v>
      </c>
      <c r="AD388" s="396">
        <v>0</v>
      </c>
      <c r="AE388" s="198">
        <f>AB388+AC388+AD388</f>
        <v>0</v>
      </c>
      <c r="AF388" s="395">
        <v>0</v>
      </c>
      <c r="AG388" s="396">
        <v>0</v>
      </c>
      <c r="AH388" s="396">
        <v>0</v>
      </c>
      <c r="AI388" s="198">
        <f>AF388+AG388+AH388</f>
        <v>0</v>
      </c>
      <c r="AJ388" s="395">
        <v>0</v>
      </c>
      <c r="AK388" s="396">
        <v>0</v>
      </c>
      <c r="AL388" s="396">
        <v>0</v>
      </c>
      <c r="AM388" s="198">
        <f>AJ388+AK388+AL388</f>
        <v>0</v>
      </c>
      <c r="AN388" s="395">
        <v>0</v>
      </c>
      <c r="AO388" s="396">
        <v>0</v>
      </c>
      <c r="AP388" s="396">
        <v>0</v>
      </c>
      <c r="AQ388" s="198">
        <f>AN388+AO388+AP388</f>
        <v>0</v>
      </c>
      <c r="AR388" s="201">
        <f>D388+H388+L388+P388+T388+X388+AB388+AF388+AJ388+AN388</f>
        <v>5000</v>
      </c>
      <c r="AS388" s="199"/>
      <c r="AT388" s="201">
        <f>F388+J388+N388+R388+V388+Z388+AD388+AH388+AL388+AP388</f>
        <v>3000</v>
      </c>
      <c r="AU388" s="203">
        <f>AR388+AS388+AT388</f>
        <v>8000</v>
      </c>
    </row>
    <row r="389" spans="2:47" ht="12" customHeight="1">
      <c r="B389" s="225" t="s">
        <v>5</v>
      </c>
      <c r="C389" s="252"/>
      <c r="D389" s="395">
        <v>0</v>
      </c>
      <c r="E389" s="396"/>
      <c r="F389" s="396">
        <v>500</v>
      </c>
      <c r="G389" s="198">
        <f>D389+E389+F389</f>
        <v>500</v>
      </c>
      <c r="H389" s="395">
        <v>1000</v>
      </c>
      <c r="I389" s="396"/>
      <c r="J389" s="396">
        <v>500</v>
      </c>
      <c r="K389" s="198">
        <f>H389+I389+J389</f>
        <v>1500</v>
      </c>
      <c r="L389" s="395">
        <v>1000</v>
      </c>
      <c r="M389" s="396"/>
      <c r="N389" s="396">
        <v>500</v>
      </c>
      <c r="O389" s="198">
        <f>L389+M389+N389</f>
        <v>1500</v>
      </c>
      <c r="P389" s="395">
        <v>1000</v>
      </c>
      <c r="Q389" s="396"/>
      <c r="R389" s="396">
        <v>500</v>
      </c>
      <c r="S389" s="198">
        <f>P389+Q389+R389</f>
        <v>1500</v>
      </c>
      <c r="T389" s="395">
        <v>1000</v>
      </c>
      <c r="U389" s="396"/>
      <c r="V389" s="396">
        <v>500</v>
      </c>
      <c r="W389" s="198">
        <f>T389+U389+V389</f>
        <v>1500</v>
      </c>
      <c r="X389" s="395">
        <v>1000</v>
      </c>
      <c r="Y389" s="396"/>
      <c r="Z389" s="396">
        <v>500</v>
      </c>
      <c r="AA389" s="198">
        <f>X389+Y389+Z389</f>
        <v>1500</v>
      </c>
      <c r="AB389" s="395">
        <v>0</v>
      </c>
      <c r="AC389" s="396">
        <v>0</v>
      </c>
      <c r="AD389" s="396">
        <v>0</v>
      </c>
      <c r="AE389" s="198">
        <f>AB389+AC389+AD389</f>
        <v>0</v>
      </c>
      <c r="AF389" s="395">
        <v>0</v>
      </c>
      <c r="AG389" s="396">
        <v>0</v>
      </c>
      <c r="AH389" s="396">
        <v>0</v>
      </c>
      <c r="AI389" s="198">
        <f>AF389+AG389+AH389</f>
        <v>0</v>
      </c>
      <c r="AJ389" s="395">
        <v>0</v>
      </c>
      <c r="AK389" s="396">
        <v>0</v>
      </c>
      <c r="AL389" s="396">
        <v>0</v>
      </c>
      <c r="AM389" s="198">
        <f>AJ389+AK389+AL389</f>
        <v>0</v>
      </c>
      <c r="AN389" s="395">
        <v>0</v>
      </c>
      <c r="AO389" s="396">
        <v>0</v>
      </c>
      <c r="AP389" s="396">
        <v>0</v>
      </c>
      <c r="AQ389" s="198">
        <f>AN389+AO389+AP389</f>
        <v>0</v>
      </c>
      <c r="AR389" s="201">
        <f>D389+H389+L389+P389+T389+X389+AB389+AF389+AJ389+AN389</f>
        <v>5000</v>
      </c>
      <c r="AS389" s="199"/>
      <c r="AT389" s="201">
        <f>F389+J389+N389+R389+V389+Z389+AD389+AH389+AL389+AP389</f>
        <v>3000</v>
      </c>
      <c r="AU389" s="203">
        <f>AR389+AS389+AT389</f>
        <v>8000</v>
      </c>
    </row>
    <row r="390" spans="2:47" ht="12" customHeight="1">
      <c r="B390" s="225" t="s">
        <v>17</v>
      </c>
      <c r="C390" s="252"/>
      <c r="D390" s="395">
        <v>0</v>
      </c>
      <c r="E390" s="396"/>
      <c r="F390" s="396">
        <v>500</v>
      </c>
      <c r="G390" s="198">
        <f>D390+E390+F390</f>
        <v>500</v>
      </c>
      <c r="H390" s="395">
        <v>1000</v>
      </c>
      <c r="I390" s="396"/>
      <c r="J390" s="396">
        <v>500</v>
      </c>
      <c r="K390" s="198">
        <f>H390+I390+J390</f>
        <v>1500</v>
      </c>
      <c r="L390" s="395">
        <v>1000</v>
      </c>
      <c r="M390" s="396"/>
      <c r="N390" s="396">
        <v>500</v>
      </c>
      <c r="O390" s="198">
        <f>L390+M390+N390</f>
        <v>1500</v>
      </c>
      <c r="P390" s="395">
        <v>1000</v>
      </c>
      <c r="Q390" s="396"/>
      <c r="R390" s="396">
        <v>500</v>
      </c>
      <c r="S390" s="198">
        <f>P390+Q390+R390</f>
        <v>1500</v>
      </c>
      <c r="T390" s="395">
        <v>1000</v>
      </c>
      <c r="U390" s="396"/>
      <c r="V390" s="396">
        <v>500</v>
      </c>
      <c r="W390" s="198">
        <f>T390+U390+V390</f>
        <v>1500</v>
      </c>
      <c r="X390" s="395">
        <v>1000</v>
      </c>
      <c r="Y390" s="396"/>
      <c r="Z390" s="396">
        <v>500</v>
      </c>
      <c r="AA390" s="198">
        <f>X390+Y390+Z390</f>
        <v>1500</v>
      </c>
      <c r="AB390" s="395">
        <v>0</v>
      </c>
      <c r="AC390" s="396">
        <v>0</v>
      </c>
      <c r="AD390" s="396">
        <v>0</v>
      </c>
      <c r="AE390" s="198">
        <f>AB390+AC390+AD390</f>
        <v>0</v>
      </c>
      <c r="AF390" s="395">
        <v>0</v>
      </c>
      <c r="AG390" s="396">
        <v>0</v>
      </c>
      <c r="AH390" s="396">
        <v>0</v>
      </c>
      <c r="AI390" s="198">
        <f>AF390+AG390+AH390</f>
        <v>0</v>
      </c>
      <c r="AJ390" s="395">
        <v>0</v>
      </c>
      <c r="AK390" s="396">
        <v>0</v>
      </c>
      <c r="AL390" s="396">
        <v>0</v>
      </c>
      <c r="AM390" s="198">
        <f>AJ390+AK390+AL390</f>
        <v>0</v>
      </c>
      <c r="AN390" s="395">
        <v>0</v>
      </c>
      <c r="AO390" s="396">
        <v>0</v>
      </c>
      <c r="AP390" s="396">
        <v>0</v>
      </c>
      <c r="AQ390" s="198">
        <f>AN390+AO390+AP390</f>
        <v>0</v>
      </c>
      <c r="AR390" s="201">
        <f>D390+H390+L390+P390+T390+X390+AB390+AF390+AJ390+AN390</f>
        <v>5000</v>
      </c>
      <c r="AS390" s="199"/>
      <c r="AT390" s="201">
        <f>F390+J390+N390+R390+V390+Z390+AD390+AH390+AL390+AP390</f>
        <v>3000</v>
      </c>
      <c r="AU390" s="203">
        <f>AR390+AS390+AT390</f>
        <v>8000</v>
      </c>
    </row>
    <row r="391" spans="2:47" ht="12" customHeight="1">
      <c r="B391" s="225" t="s">
        <v>4</v>
      </c>
      <c r="C391" s="252"/>
      <c r="D391" s="395">
        <v>0</v>
      </c>
      <c r="E391" s="396"/>
      <c r="F391" s="396">
        <v>500</v>
      </c>
      <c r="G391" s="198">
        <f>D391+E391+F391</f>
        <v>500</v>
      </c>
      <c r="H391" s="395">
        <v>1000</v>
      </c>
      <c r="I391" s="396"/>
      <c r="J391" s="396">
        <v>500</v>
      </c>
      <c r="K391" s="198">
        <f>H391+I391+J391</f>
        <v>1500</v>
      </c>
      <c r="L391" s="395">
        <v>1000</v>
      </c>
      <c r="M391" s="396"/>
      <c r="N391" s="396">
        <v>500</v>
      </c>
      <c r="O391" s="198">
        <f>L391+M391+N391</f>
        <v>1500</v>
      </c>
      <c r="P391" s="395">
        <v>1000</v>
      </c>
      <c r="Q391" s="396"/>
      <c r="R391" s="396">
        <v>500</v>
      </c>
      <c r="S391" s="198">
        <f>P391+Q391+R391</f>
        <v>1500</v>
      </c>
      <c r="T391" s="395">
        <v>1000</v>
      </c>
      <c r="U391" s="396"/>
      <c r="V391" s="396">
        <v>500</v>
      </c>
      <c r="W391" s="198">
        <f>T391+U391+V391</f>
        <v>1500</v>
      </c>
      <c r="X391" s="395">
        <v>1000</v>
      </c>
      <c r="Y391" s="396"/>
      <c r="Z391" s="396">
        <v>500</v>
      </c>
      <c r="AA391" s="198">
        <f>X391+Y391+Z391</f>
        <v>1500</v>
      </c>
      <c r="AB391" s="395">
        <v>0</v>
      </c>
      <c r="AC391" s="396">
        <v>0</v>
      </c>
      <c r="AD391" s="396">
        <v>0</v>
      </c>
      <c r="AE391" s="198">
        <f>AB391+AC391+AD391</f>
        <v>0</v>
      </c>
      <c r="AF391" s="395">
        <v>0</v>
      </c>
      <c r="AG391" s="396">
        <v>0</v>
      </c>
      <c r="AH391" s="396">
        <v>0</v>
      </c>
      <c r="AI391" s="198">
        <f>AF391+AG391+AH391</f>
        <v>0</v>
      </c>
      <c r="AJ391" s="395">
        <v>0</v>
      </c>
      <c r="AK391" s="396">
        <v>0</v>
      </c>
      <c r="AL391" s="396">
        <v>0</v>
      </c>
      <c r="AM391" s="198">
        <f>AJ391+AK391+AL391</f>
        <v>0</v>
      </c>
      <c r="AN391" s="395">
        <v>0</v>
      </c>
      <c r="AO391" s="396">
        <v>0</v>
      </c>
      <c r="AP391" s="396">
        <v>0</v>
      </c>
      <c r="AQ391" s="198">
        <f>AN391+AO391+AP391</f>
        <v>0</v>
      </c>
      <c r="AR391" s="201">
        <f>D391+H391+L391+P391+T391+X391+AB391+AF391+AJ391+AN391</f>
        <v>5000</v>
      </c>
      <c r="AS391" s="199"/>
      <c r="AT391" s="201">
        <f>F391+J391+N391+R391+V391+Z391+AD391+AH391+AL391+AP391</f>
        <v>3000</v>
      </c>
      <c r="AU391" s="203">
        <f>AR391+AS391+AT391</f>
        <v>8000</v>
      </c>
    </row>
    <row r="392" spans="2:47" ht="12" customHeight="1">
      <c r="B392" s="225" t="s">
        <v>6</v>
      </c>
      <c r="C392" s="252"/>
      <c r="D392" s="395">
        <v>0</v>
      </c>
      <c r="E392" s="396"/>
      <c r="F392" s="396">
        <v>500</v>
      </c>
      <c r="G392" s="198">
        <f>D392+E392+F392</f>
        <v>500</v>
      </c>
      <c r="H392" s="395">
        <v>1000</v>
      </c>
      <c r="I392" s="396"/>
      <c r="J392" s="396">
        <v>500</v>
      </c>
      <c r="K392" s="198">
        <f>H392+I392+J392</f>
        <v>1500</v>
      </c>
      <c r="L392" s="395">
        <v>1000</v>
      </c>
      <c r="M392" s="396"/>
      <c r="N392" s="396">
        <v>500</v>
      </c>
      <c r="O392" s="198">
        <f>L392+M392+N392</f>
        <v>1500</v>
      </c>
      <c r="P392" s="395">
        <v>1000</v>
      </c>
      <c r="Q392" s="396"/>
      <c r="R392" s="396">
        <v>500</v>
      </c>
      <c r="S392" s="198">
        <f>P392+Q392+R392</f>
        <v>1500</v>
      </c>
      <c r="T392" s="395">
        <v>1000</v>
      </c>
      <c r="U392" s="396"/>
      <c r="V392" s="396">
        <v>500</v>
      </c>
      <c r="W392" s="198">
        <f>T392+U392+V392</f>
        <v>1500</v>
      </c>
      <c r="X392" s="395">
        <v>1000</v>
      </c>
      <c r="Y392" s="396"/>
      <c r="Z392" s="396">
        <v>500</v>
      </c>
      <c r="AA392" s="198">
        <f>X392+Y392+Z392</f>
        <v>1500</v>
      </c>
      <c r="AB392" s="395">
        <v>0</v>
      </c>
      <c r="AC392" s="396">
        <v>0</v>
      </c>
      <c r="AD392" s="396">
        <v>0</v>
      </c>
      <c r="AE392" s="198">
        <f>AB392+AC392+AD392</f>
        <v>0</v>
      </c>
      <c r="AF392" s="395">
        <v>0</v>
      </c>
      <c r="AG392" s="396">
        <v>0</v>
      </c>
      <c r="AH392" s="396">
        <v>0</v>
      </c>
      <c r="AI392" s="198">
        <f>AF392+AG392+AH392</f>
        <v>0</v>
      </c>
      <c r="AJ392" s="395">
        <v>0</v>
      </c>
      <c r="AK392" s="396">
        <v>0</v>
      </c>
      <c r="AL392" s="396">
        <v>0</v>
      </c>
      <c r="AM392" s="198">
        <f>AJ392+AK392+AL392</f>
        <v>0</v>
      </c>
      <c r="AN392" s="395">
        <v>0</v>
      </c>
      <c r="AO392" s="396">
        <v>0</v>
      </c>
      <c r="AP392" s="396">
        <v>0</v>
      </c>
      <c r="AQ392" s="198">
        <f>AN392+AO392+AP392</f>
        <v>0</v>
      </c>
      <c r="AR392" s="201">
        <f>D392+H392+L392+P392+T392+X392+AB392+AF392+AJ392+AN392</f>
        <v>5000</v>
      </c>
      <c r="AS392" s="199"/>
      <c r="AT392" s="201">
        <f>F392+J392+N392+R392+V392+Z392+AD392+AH392+AL392+AP392</f>
        <v>3000</v>
      </c>
      <c r="AU392" s="203">
        <f>AR392+AS392+AT392</f>
        <v>8000</v>
      </c>
    </row>
    <row r="393" spans="2:47" ht="12" customHeight="1">
      <c r="B393" s="228" t="s">
        <v>104</v>
      </c>
      <c r="C393" s="252">
        <f>SUM(C388:C392)</f>
        <v>0</v>
      </c>
      <c r="D393" s="395">
        <f>SUM(D388:D392)</f>
        <v>0</v>
      </c>
      <c r="E393" s="396"/>
      <c r="F393" s="396">
        <f aca="true" t="shared" si="268" ref="F393:AA393">SUM(F388:F392)</f>
        <v>2500</v>
      </c>
      <c r="G393" s="198">
        <f t="shared" si="268"/>
        <v>2500</v>
      </c>
      <c r="H393" s="395">
        <f t="shared" si="268"/>
        <v>5000</v>
      </c>
      <c r="I393" s="396">
        <f t="shared" si="268"/>
        <v>0</v>
      </c>
      <c r="J393" s="396">
        <f t="shared" si="268"/>
        <v>2500</v>
      </c>
      <c r="K393" s="198">
        <f t="shared" si="268"/>
        <v>7500</v>
      </c>
      <c r="L393" s="395">
        <f t="shared" si="268"/>
        <v>5000</v>
      </c>
      <c r="M393" s="396">
        <f t="shared" si="268"/>
        <v>0</v>
      </c>
      <c r="N393" s="396">
        <f t="shared" si="268"/>
        <v>2500</v>
      </c>
      <c r="O393" s="198">
        <f t="shared" si="268"/>
        <v>7500</v>
      </c>
      <c r="P393" s="395">
        <f t="shared" si="268"/>
        <v>5000</v>
      </c>
      <c r="Q393" s="396">
        <f t="shared" si="268"/>
        <v>0</v>
      </c>
      <c r="R393" s="396">
        <f t="shared" si="268"/>
        <v>2500</v>
      </c>
      <c r="S393" s="198">
        <f t="shared" si="268"/>
        <v>7500</v>
      </c>
      <c r="T393" s="395">
        <f t="shared" si="268"/>
        <v>5000</v>
      </c>
      <c r="U393" s="396">
        <f t="shared" si="268"/>
        <v>0</v>
      </c>
      <c r="V393" s="396">
        <f t="shared" si="268"/>
        <v>2500</v>
      </c>
      <c r="W393" s="198">
        <f t="shared" si="268"/>
        <v>7500</v>
      </c>
      <c r="X393" s="395">
        <f t="shared" si="268"/>
        <v>5000</v>
      </c>
      <c r="Y393" s="396">
        <f t="shared" si="268"/>
        <v>0</v>
      </c>
      <c r="Z393" s="396">
        <f t="shared" si="268"/>
        <v>2500</v>
      </c>
      <c r="AA393" s="198">
        <f t="shared" si="268"/>
        <v>7500</v>
      </c>
      <c r="AB393" s="395">
        <f aca="true" t="shared" si="269" ref="AB393:AU393">SUM(AB388:AB392)</f>
        <v>0</v>
      </c>
      <c r="AC393" s="396">
        <f t="shared" si="269"/>
        <v>0</v>
      </c>
      <c r="AD393" s="396">
        <f t="shared" si="269"/>
        <v>0</v>
      </c>
      <c r="AE393" s="198">
        <f t="shared" si="269"/>
        <v>0</v>
      </c>
      <c r="AF393" s="395">
        <f t="shared" si="269"/>
        <v>0</v>
      </c>
      <c r="AG393" s="396">
        <f t="shared" si="269"/>
        <v>0</v>
      </c>
      <c r="AH393" s="396">
        <f t="shared" si="269"/>
        <v>0</v>
      </c>
      <c r="AI393" s="198">
        <f t="shared" si="269"/>
        <v>0</v>
      </c>
      <c r="AJ393" s="395">
        <f t="shared" si="269"/>
        <v>0</v>
      </c>
      <c r="AK393" s="396">
        <f t="shared" si="269"/>
        <v>0</v>
      </c>
      <c r="AL393" s="396">
        <f t="shared" si="269"/>
        <v>0</v>
      </c>
      <c r="AM393" s="198">
        <f t="shared" si="269"/>
        <v>0</v>
      </c>
      <c r="AN393" s="395">
        <f t="shared" si="269"/>
        <v>0</v>
      </c>
      <c r="AO393" s="396">
        <f t="shared" si="269"/>
        <v>0</v>
      </c>
      <c r="AP393" s="396">
        <f t="shared" si="269"/>
        <v>0</v>
      </c>
      <c r="AQ393" s="198">
        <f t="shared" si="269"/>
        <v>0</v>
      </c>
      <c r="AR393" s="201">
        <f t="shared" si="269"/>
        <v>25000</v>
      </c>
      <c r="AS393" s="201"/>
      <c r="AT393" s="202">
        <f t="shared" si="269"/>
        <v>15000</v>
      </c>
      <c r="AU393" s="203">
        <f t="shared" si="269"/>
        <v>40000</v>
      </c>
    </row>
    <row r="394" spans="2:47" ht="12" customHeight="1">
      <c r="B394" s="234" t="s">
        <v>217</v>
      </c>
      <c r="C394" s="253"/>
      <c r="D394" s="403">
        <f>D393-D387</f>
        <v>0</v>
      </c>
      <c r="E394" s="404"/>
      <c r="F394" s="404">
        <f aca="true" t="shared" si="270" ref="F394:AR394">F393-F387</f>
        <v>2500</v>
      </c>
      <c r="G394" s="405">
        <f t="shared" si="270"/>
        <v>2500</v>
      </c>
      <c r="H394" s="403">
        <f t="shared" si="270"/>
        <v>5000</v>
      </c>
      <c r="I394" s="404">
        <f t="shared" si="270"/>
        <v>0</v>
      </c>
      <c r="J394" s="404">
        <f t="shared" si="270"/>
        <v>2500</v>
      </c>
      <c r="K394" s="405">
        <f t="shared" si="270"/>
        <v>7500</v>
      </c>
      <c r="L394" s="403">
        <f t="shared" si="270"/>
        <v>5000</v>
      </c>
      <c r="M394" s="404">
        <f t="shared" si="270"/>
        <v>0</v>
      </c>
      <c r="N394" s="404">
        <f t="shared" si="270"/>
        <v>2500</v>
      </c>
      <c r="O394" s="405">
        <f t="shared" si="270"/>
        <v>7500</v>
      </c>
      <c r="P394" s="403">
        <f t="shared" si="270"/>
        <v>5000</v>
      </c>
      <c r="Q394" s="404">
        <f t="shared" si="270"/>
        <v>0</v>
      </c>
      <c r="R394" s="404">
        <f t="shared" si="270"/>
        <v>2500</v>
      </c>
      <c r="S394" s="405">
        <f t="shared" si="270"/>
        <v>7500</v>
      </c>
      <c r="T394" s="403">
        <f t="shared" si="270"/>
        <v>5000</v>
      </c>
      <c r="U394" s="404">
        <f t="shared" si="270"/>
        <v>0</v>
      </c>
      <c r="V394" s="404">
        <f t="shared" si="270"/>
        <v>2500</v>
      </c>
      <c r="W394" s="405">
        <f t="shared" si="270"/>
        <v>7500</v>
      </c>
      <c r="X394" s="403">
        <f t="shared" si="270"/>
        <v>5000</v>
      </c>
      <c r="Y394" s="404">
        <f t="shared" si="270"/>
        <v>0</v>
      </c>
      <c r="Z394" s="404">
        <f t="shared" si="270"/>
        <v>2500</v>
      </c>
      <c r="AA394" s="405">
        <f t="shared" si="270"/>
        <v>7500</v>
      </c>
      <c r="AB394" s="403">
        <f t="shared" si="270"/>
        <v>0</v>
      </c>
      <c r="AC394" s="404">
        <f t="shared" si="270"/>
        <v>0</v>
      </c>
      <c r="AD394" s="404">
        <f t="shared" si="270"/>
        <v>0</v>
      </c>
      <c r="AE394" s="405">
        <f t="shared" si="270"/>
        <v>0</v>
      </c>
      <c r="AF394" s="403">
        <f t="shared" si="270"/>
        <v>0</v>
      </c>
      <c r="AG394" s="404">
        <f t="shared" si="270"/>
        <v>0</v>
      </c>
      <c r="AH394" s="404">
        <f t="shared" si="270"/>
        <v>0</v>
      </c>
      <c r="AI394" s="405">
        <f t="shared" si="270"/>
        <v>0</v>
      </c>
      <c r="AJ394" s="403">
        <f t="shared" si="270"/>
        <v>0</v>
      </c>
      <c r="AK394" s="404">
        <f t="shared" si="270"/>
        <v>0</v>
      </c>
      <c r="AL394" s="404">
        <f t="shared" si="270"/>
        <v>0</v>
      </c>
      <c r="AM394" s="405">
        <f t="shared" si="270"/>
        <v>0</v>
      </c>
      <c r="AN394" s="403">
        <f t="shared" si="270"/>
        <v>0</v>
      </c>
      <c r="AO394" s="404">
        <f t="shared" si="270"/>
        <v>0</v>
      </c>
      <c r="AP394" s="404">
        <f t="shared" si="270"/>
        <v>0</v>
      </c>
      <c r="AQ394" s="405">
        <f t="shared" si="270"/>
        <v>0</v>
      </c>
      <c r="AR394" s="235">
        <f t="shared" si="270"/>
        <v>25000</v>
      </c>
      <c r="AS394" s="235"/>
      <c r="AT394" s="235">
        <f>AT393-AT387</f>
        <v>15000</v>
      </c>
      <c r="AU394" s="235">
        <f>AU393-AU387</f>
        <v>40000</v>
      </c>
    </row>
    <row r="395" spans="2:47" ht="12" customHeight="1">
      <c r="B395" s="225" t="str">
        <f>'Operating Cost Element'!A105</f>
        <v>New Alternative 43</v>
      </c>
      <c r="C395" s="252"/>
      <c r="D395" s="395"/>
      <c r="E395" s="396"/>
      <c r="F395" s="396"/>
      <c r="G395" s="204"/>
      <c r="H395" s="395"/>
      <c r="I395" s="396"/>
      <c r="J395" s="396"/>
      <c r="K395" s="204"/>
      <c r="L395" s="395"/>
      <c r="M395" s="396"/>
      <c r="N395" s="396"/>
      <c r="O395" s="204"/>
      <c r="P395" s="395"/>
      <c r="Q395" s="396"/>
      <c r="R395" s="396"/>
      <c r="S395" s="204"/>
      <c r="T395" s="395"/>
      <c r="U395" s="396"/>
      <c r="V395" s="396"/>
      <c r="W395" s="204"/>
      <c r="X395" s="395"/>
      <c r="Y395" s="396"/>
      <c r="Z395" s="396"/>
      <c r="AA395" s="204"/>
      <c r="AB395" s="395"/>
      <c r="AC395" s="396"/>
      <c r="AD395" s="396"/>
      <c r="AE395" s="204"/>
      <c r="AF395" s="395"/>
      <c r="AG395" s="396"/>
      <c r="AH395" s="396"/>
      <c r="AI395" s="204"/>
      <c r="AJ395" s="395"/>
      <c r="AK395" s="396"/>
      <c r="AL395" s="396"/>
      <c r="AM395" s="204"/>
      <c r="AN395" s="395"/>
      <c r="AO395" s="396"/>
      <c r="AP395" s="396"/>
      <c r="AQ395" s="204"/>
      <c r="AR395" s="201"/>
      <c r="AS395" s="201"/>
      <c r="AT395" s="202"/>
      <c r="AU395" s="205"/>
    </row>
    <row r="396" spans="2:47" ht="12" customHeight="1">
      <c r="B396" s="225" t="s">
        <v>3</v>
      </c>
      <c r="C396" s="252"/>
      <c r="D396" s="395">
        <v>0</v>
      </c>
      <c r="E396" s="396"/>
      <c r="F396" s="396">
        <v>500</v>
      </c>
      <c r="G396" s="198">
        <f>D396+E396+F396</f>
        <v>500</v>
      </c>
      <c r="H396" s="395">
        <v>1000</v>
      </c>
      <c r="I396" s="396"/>
      <c r="J396" s="396">
        <v>500</v>
      </c>
      <c r="K396" s="198">
        <f>H396+I396+J396</f>
        <v>1500</v>
      </c>
      <c r="L396" s="395">
        <v>1000</v>
      </c>
      <c r="M396" s="396"/>
      <c r="N396" s="396">
        <v>500</v>
      </c>
      <c r="O396" s="198">
        <f>L396+M396+N396</f>
        <v>1500</v>
      </c>
      <c r="P396" s="395">
        <v>1000</v>
      </c>
      <c r="Q396" s="396"/>
      <c r="R396" s="396">
        <v>500</v>
      </c>
      <c r="S396" s="198">
        <f>P396+Q396+R396</f>
        <v>1500</v>
      </c>
      <c r="T396" s="395">
        <v>1000</v>
      </c>
      <c r="U396" s="396"/>
      <c r="V396" s="396">
        <v>500</v>
      </c>
      <c r="W396" s="198">
        <f>T396+U396+V396</f>
        <v>1500</v>
      </c>
      <c r="X396" s="395">
        <v>1000</v>
      </c>
      <c r="Y396" s="396"/>
      <c r="Z396" s="396">
        <v>500</v>
      </c>
      <c r="AA396" s="198">
        <f>X396+Y396+Z396</f>
        <v>1500</v>
      </c>
      <c r="AB396" s="395">
        <v>0</v>
      </c>
      <c r="AC396" s="396">
        <v>0</v>
      </c>
      <c r="AD396" s="396">
        <v>0</v>
      </c>
      <c r="AE396" s="198">
        <f>AB396+AC396+AD396</f>
        <v>0</v>
      </c>
      <c r="AF396" s="395">
        <v>0</v>
      </c>
      <c r="AG396" s="396">
        <v>0</v>
      </c>
      <c r="AH396" s="396">
        <v>0</v>
      </c>
      <c r="AI396" s="198">
        <f>AF396+AG396+AH396</f>
        <v>0</v>
      </c>
      <c r="AJ396" s="395">
        <v>0</v>
      </c>
      <c r="AK396" s="396">
        <v>0</v>
      </c>
      <c r="AL396" s="396">
        <v>0</v>
      </c>
      <c r="AM396" s="198">
        <f>AJ396+AK396+AL396</f>
        <v>0</v>
      </c>
      <c r="AN396" s="395">
        <v>0</v>
      </c>
      <c r="AO396" s="396">
        <v>0</v>
      </c>
      <c r="AP396" s="396">
        <v>0</v>
      </c>
      <c r="AQ396" s="198">
        <f>AN396+AO396+AP396</f>
        <v>0</v>
      </c>
      <c r="AR396" s="201">
        <f>D396+H396+L396+P396+T396+X396+AB396+AF396+AJ396+AN396</f>
        <v>5000</v>
      </c>
      <c r="AS396" s="199"/>
      <c r="AT396" s="201">
        <f>F396+J396+N396+R396+V396+Z396+AD396+AH396+AL396+AP396</f>
        <v>3000</v>
      </c>
      <c r="AU396" s="203">
        <f>AR396+AS396+AT396</f>
        <v>8000</v>
      </c>
    </row>
    <row r="397" spans="2:47" ht="12" customHeight="1">
      <c r="B397" s="225" t="s">
        <v>5</v>
      </c>
      <c r="C397" s="252"/>
      <c r="D397" s="395">
        <v>0</v>
      </c>
      <c r="E397" s="396"/>
      <c r="F397" s="396">
        <v>500</v>
      </c>
      <c r="G397" s="198">
        <f>D397+E397+F397</f>
        <v>500</v>
      </c>
      <c r="H397" s="395">
        <v>1000</v>
      </c>
      <c r="I397" s="396"/>
      <c r="J397" s="396">
        <v>500</v>
      </c>
      <c r="K397" s="198">
        <f>H397+I397+J397</f>
        <v>1500</v>
      </c>
      <c r="L397" s="395">
        <v>1000</v>
      </c>
      <c r="M397" s="396"/>
      <c r="N397" s="396">
        <v>500</v>
      </c>
      <c r="O397" s="198">
        <f>L397+M397+N397</f>
        <v>1500</v>
      </c>
      <c r="P397" s="395">
        <v>1000</v>
      </c>
      <c r="Q397" s="396"/>
      <c r="R397" s="396">
        <v>500</v>
      </c>
      <c r="S397" s="198">
        <f>P397+Q397+R397</f>
        <v>1500</v>
      </c>
      <c r="T397" s="395">
        <v>1000</v>
      </c>
      <c r="U397" s="396"/>
      <c r="V397" s="396">
        <v>500</v>
      </c>
      <c r="W397" s="198">
        <f>T397+U397+V397</f>
        <v>1500</v>
      </c>
      <c r="X397" s="395">
        <v>1000</v>
      </c>
      <c r="Y397" s="396"/>
      <c r="Z397" s="396">
        <v>500</v>
      </c>
      <c r="AA397" s="198">
        <f>X397+Y397+Z397</f>
        <v>1500</v>
      </c>
      <c r="AB397" s="395">
        <v>0</v>
      </c>
      <c r="AC397" s="396">
        <v>0</v>
      </c>
      <c r="AD397" s="396">
        <v>0</v>
      </c>
      <c r="AE397" s="198">
        <f>AB397+AC397+AD397</f>
        <v>0</v>
      </c>
      <c r="AF397" s="395">
        <v>0</v>
      </c>
      <c r="AG397" s="396">
        <v>0</v>
      </c>
      <c r="AH397" s="396">
        <v>0</v>
      </c>
      <c r="AI397" s="198">
        <f>AF397+AG397+AH397</f>
        <v>0</v>
      </c>
      <c r="AJ397" s="395">
        <v>0</v>
      </c>
      <c r="AK397" s="396">
        <v>0</v>
      </c>
      <c r="AL397" s="396">
        <v>0</v>
      </c>
      <c r="AM397" s="198">
        <f>AJ397+AK397+AL397</f>
        <v>0</v>
      </c>
      <c r="AN397" s="395">
        <v>0</v>
      </c>
      <c r="AO397" s="396">
        <v>0</v>
      </c>
      <c r="AP397" s="396">
        <v>0</v>
      </c>
      <c r="AQ397" s="198">
        <f>AN397+AO397+AP397</f>
        <v>0</v>
      </c>
      <c r="AR397" s="201">
        <f>D397+H397+L397+P397+T397+X397+AB397+AF397+AJ397+AN397</f>
        <v>5000</v>
      </c>
      <c r="AS397" s="199"/>
      <c r="AT397" s="201">
        <f>F397+J397+N397+R397+V397+Z397+AD397+AH397+AL397+AP397</f>
        <v>3000</v>
      </c>
      <c r="AU397" s="203">
        <f>AR397+AS397+AT397</f>
        <v>8000</v>
      </c>
    </row>
    <row r="398" spans="2:47" ht="12" customHeight="1">
      <c r="B398" s="225" t="s">
        <v>17</v>
      </c>
      <c r="C398" s="252"/>
      <c r="D398" s="395">
        <v>0</v>
      </c>
      <c r="E398" s="396"/>
      <c r="F398" s="396">
        <v>500</v>
      </c>
      <c r="G398" s="198">
        <f>D398+E398+F398</f>
        <v>500</v>
      </c>
      <c r="H398" s="395">
        <v>1000</v>
      </c>
      <c r="I398" s="396"/>
      <c r="J398" s="396">
        <v>500</v>
      </c>
      <c r="K398" s="198">
        <f>H398+I398+J398</f>
        <v>1500</v>
      </c>
      <c r="L398" s="395">
        <v>1000</v>
      </c>
      <c r="M398" s="396"/>
      <c r="N398" s="396">
        <v>500</v>
      </c>
      <c r="O398" s="198">
        <f>L398+M398+N398</f>
        <v>1500</v>
      </c>
      <c r="P398" s="395">
        <v>1000</v>
      </c>
      <c r="Q398" s="396"/>
      <c r="R398" s="396">
        <v>500</v>
      </c>
      <c r="S398" s="198">
        <f>P398+Q398+R398</f>
        <v>1500</v>
      </c>
      <c r="T398" s="395">
        <v>1000</v>
      </c>
      <c r="U398" s="396"/>
      <c r="V398" s="396">
        <v>500</v>
      </c>
      <c r="W398" s="198">
        <f>T398+U398+V398</f>
        <v>1500</v>
      </c>
      <c r="X398" s="395">
        <v>1000</v>
      </c>
      <c r="Y398" s="396"/>
      <c r="Z398" s="396">
        <v>500</v>
      </c>
      <c r="AA398" s="198">
        <f>X398+Y398+Z398</f>
        <v>1500</v>
      </c>
      <c r="AB398" s="395">
        <v>0</v>
      </c>
      <c r="AC398" s="396">
        <v>0</v>
      </c>
      <c r="AD398" s="396">
        <v>0</v>
      </c>
      <c r="AE398" s="198">
        <f>AB398+AC398+AD398</f>
        <v>0</v>
      </c>
      <c r="AF398" s="395">
        <v>0</v>
      </c>
      <c r="AG398" s="396">
        <v>0</v>
      </c>
      <c r="AH398" s="396">
        <v>0</v>
      </c>
      <c r="AI398" s="198">
        <f>AF398+AG398+AH398</f>
        <v>0</v>
      </c>
      <c r="AJ398" s="395">
        <v>0</v>
      </c>
      <c r="AK398" s="396">
        <v>0</v>
      </c>
      <c r="AL398" s="396">
        <v>0</v>
      </c>
      <c r="AM398" s="198">
        <f>AJ398+AK398+AL398</f>
        <v>0</v>
      </c>
      <c r="AN398" s="395">
        <v>0</v>
      </c>
      <c r="AO398" s="396">
        <v>0</v>
      </c>
      <c r="AP398" s="396">
        <v>0</v>
      </c>
      <c r="AQ398" s="198">
        <f>AN398+AO398+AP398</f>
        <v>0</v>
      </c>
      <c r="AR398" s="201">
        <f>D398+H398+L398+P398+T398+X398+AB398+AF398+AJ398+AN398</f>
        <v>5000</v>
      </c>
      <c r="AS398" s="199"/>
      <c r="AT398" s="201">
        <f>F398+J398+N398+R398+V398+Z398+AD398+AH398+AL398+AP398</f>
        <v>3000</v>
      </c>
      <c r="AU398" s="203">
        <f>AR398+AS398+AT398</f>
        <v>8000</v>
      </c>
    </row>
    <row r="399" spans="2:47" ht="12" customHeight="1">
      <c r="B399" s="225" t="s">
        <v>4</v>
      </c>
      <c r="C399" s="252"/>
      <c r="D399" s="395">
        <v>0</v>
      </c>
      <c r="E399" s="396"/>
      <c r="F399" s="396">
        <v>500</v>
      </c>
      <c r="G399" s="198">
        <f>D399+E399+F399</f>
        <v>500</v>
      </c>
      <c r="H399" s="395">
        <v>1000</v>
      </c>
      <c r="I399" s="396"/>
      <c r="J399" s="396">
        <v>500</v>
      </c>
      <c r="K399" s="198">
        <f>H399+I399+J399</f>
        <v>1500</v>
      </c>
      <c r="L399" s="395">
        <v>1000</v>
      </c>
      <c r="M399" s="396"/>
      <c r="N399" s="396">
        <v>500</v>
      </c>
      <c r="O399" s="198">
        <f>L399+M399+N399</f>
        <v>1500</v>
      </c>
      <c r="P399" s="395">
        <v>1000</v>
      </c>
      <c r="Q399" s="396"/>
      <c r="R399" s="396">
        <v>500</v>
      </c>
      <c r="S399" s="198">
        <f>P399+Q399+R399</f>
        <v>1500</v>
      </c>
      <c r="T399" s="395">
        <v>1000</v>
      </c>
      <c r="U399" s="396"/>
      <c r="V399" s="396">
        <v>500</v>
      </c>
      <c r="W399" s="198">
        <f>T399+U399+V399</f>
        <v>1500</v>
      </c>
      <c r="X399" s="395">
        <v>1000</v>
      </c>
      <c r="Y399" s="396"/>
      <c r="Z399" s="396">
        <v>500</v>
      </c>
      <c r="AA399" s="198">
        <f>X399+Y399+Z399</f>
        <v>1500</v>
      </c>
      <c r="AB399" s="395">
        <v>0</v>
      </c>
      <c r="AC399" s="396">
        <v>0</v>
      </c>
      <c r="AD399" s="396">
        <v>0</v>
      </c>
      <c r="AE399" s="198">
        <f>AB399+AC399+AD399</f>
        <v>0</v>
      </c>
      <c r="AF399" s="395">
        <v>0</v>
      </c>
      <c r="AG399" s="396">
        <v>0</v>
      </c>
      <c r="AH399" s="396">
        <v>0</v>
      </c>
      <c r="AI399" s="198">
        <f>AF399+AG399+AH399</f>
        <v>0</v>
      </c>
      <c r="AJ399" s="395">
        <v>0</v>
      </c>
      <c r="AK399" s="396">
        <v>0</v>
      </c>
      <c r="AL399" s="396">
        <v>0</v>
      </c>
      <c r="AM399" s="198">
        <f>AJ399+AK399+AL399</f>
        <v>0</v>
      </c>
      <c r="AN399" s="395">
        <v>0</v>
      </c>
      <c r="AO399" s="396">
        <v>0</v>
      </c>
      <c r="AP399" s="396">
        <v>0</v>
      </c>
      <c r="AQ399" s="198">
        <f>AN399+AO399+AP399</f>
        <v>0</v>
      </c>
      <c r="AR399" s="201">
        <f>D399+H399+L399+P399+T399+X399+AB399+AF399+AJ399+AN399</f>
        <v>5000</v>
      </c>
      <c r="AS399" s="199"/>
      <c r="AT399" s="201">
        <f>F399+J399+N399+R399+V399+Z399+AD399+AH399+AL399+AP399</f>
        <v>3000</v>
      </c>
      <c r="AU399" s="203">
        <f>AR399+AS399+AT399</f>
        <v>8000</v>
      </c>
    </row>
    <row r="400" spans="2:47" ht="12" customHeight="1">
      <c r="B400" s="225" t="s">
        <v>6</v>
      </c>
      <c r="C400" s="252"/>
      <c r="D400" s="395">
        <v>0</v>
      </c>
      <c r="E400" s="396"/>
      <c r="F400" s="396">
        <v>500</v>
      </c>
      <c r="G400" s="198">
        <f>D400+E400+F400</f>
        <v>500</v>
      </c>
      <c r="H400" s="395">
        <v>1000</v>
      </c>
      <c r="I400" s="396"/>
      <c r="J400" s="396">
        <v>500</v>
      </c>
      <c r="K400" s="198">
        <f>H400+I400+J400</f>
        <v>1500</v>
      </c>
      <c r="L400" s="395">
        <v>1000</v>
      </c>
      <c r="M400" s="396"/>
      <c r="N400" s="396">
        <v>500</v>
      </c>
      <c r="O400" s="198">
        <f>L400+M400+N400</f>
        <v>1500</v>
      </c>
      <c r="P400" s="395">
        <v>1000</v>
      </c>
      <c r="Q400" s="396"/>
      <c r="R400" s="396">
        <v>500</v>
      </c>
      <c r="S400" s="198">
        <f>P400+Q400+R400</f>
        <v>1500</v>
      </c>
      <c r="T400" s="395">
        <v>1000</v>
      </c>
      <c r="U400" s="396"/>
      <c r="V400" s="396">
        <v>500</v>
      </c>
      <c r="W400" s="198">
        <f>T400+U400+V400</f>
        <v>1500</v>
      </c>
      <c r="X400" s="395">
        <v>1000</v>
      </c>
      <c r="Y400" s="396"/>
      <c r="Z400" s="396">
        <v>500</v>
      </c>
      <c r="AA400" s="198">
        <f>X400+Y400+Z400</f>
        <v>1500</v>
      </c>
      <c r="AB400" s="395">
        <v>0</v>
      </c>
      <c r="AC400" s="396">
        <v>0</v>
      </c>
      <c r="AD400" s="396">
        <v>0</v>
      </c>
      <c r="AE400" s="198">
        <f>AB400+AC400+AD400</f>
        <v>0</v>
      </c>
      <c r="AF400" s="395">
        <v>0</v>
      </c>
      <c r="AG400" s="396">
        <v>0</v>
      </c>
      <c r="AH400" s="396">
        <v>0</v>
      </c>
      <c r="AI400" s="198">
        <f>AF400+AG400+AH400</f>
        <v>0</v>
      </c>
      <c r="AJ400" s="395">
        <v>0</v>
      </c>
      <c r="AK400" s="396">
        <v>0</v>
      </c>
      <c r="AL400" s="396">
        <v>0</v>
      </c>
      <c r="AM400" s="198">
        <f>AJ400+AK400+AL400</f>
        <v>0</v>
      </c>
      <c r="AN400" s="395">
        <v>0</v>
      </c>
      <c r="AO400" s="396">
        <v>0</v>
      </c>
      <c r="AP400" s="396">
        <v>0</v>
      </c>
      <c r="AQ400" s="198">
        <f>AN400+AO400+AP400</f>
        <v>0</v>
      </c>
      <c r="AR400" s="201">
        <f>D400+H400+L400+P400+T400+X400+AB400+AF400+AJ400+AN400</f>
        <v>5000</v>
      </c>
      <c r="AS400" s="199"/>
      <c r="AT400" s="201">
        <f>F400+J400+N400+R400+V400+Z400+AD400+AH400+AL400+AP400</f>
        <v>3000</v>
      </c>
      <c r="AU400" s="203">
        <f>AR400+AS400+AT400</f>
        <v>8000</v>
      </c>
    </row>
    <row r="401" spans="2:47" ht="12" customHeight="1">
      <c r="B401" s="228" t="s">
        <v>104</v>
      </c>
      <c r="C401" s="252">
        <f>SUM(C396:C400)</f>
        <v>0</v>
      </c>
      <c r="D401" s="395">
        <f>SUM(D396:D400)</f>
        <v>0</v>
      </c>
      <c r="E401" s="396"/>
      <c r="F401" s="396">
        <f aca="true" t="shared" si="271" ref="F401:AA401">SUM(F396:F400)</f>
        <v>2500</v>
      </c>
      <c r="G401" s="198">
        <f t="shared" si="271"/>
        <v>2500</v>
      </c>
      <c r="H401" s="395">
        <f t="shared" si="271"/>
        <v>5000</v>
      </c>
      <c r="I401" s="396">
        <f t="shared" si="271"/>
        <v>0</v>
      </c>
      <c r="J401" s="396">
        <f t="shared" si="271"/>
        <v>2500</v>
      </c>
      <c r="K401" s="198">
        <f t="shared" si="271"/>
        <v>7500</v>
      </c>
      <c r="L401" s="395">
        <f t="shared" si="271"/>
        <v>5000</v>
      </c>
      <c r="M401" s="396">
        <f t="shared" si="271"/>
        <v>0</v>
      </c>
      <c r="N401" s="396">
        <f t="shared" si="271"/>
        <v>2500</v>
      </c>
      <c r="O401" s="198">
        <f t="shared" si="271"/>
        <v>7500</v>
      </c>
      <c r="P401" s="395">
        <f t="shared" si="271"/>
        <v>5000</v>
      </c>
      <c r="Q401" s="396">
        <f t="shared" si="271"/>
        <v>0</v>
      </c>
      <c r="R401" s="396">
        <f t="shared" si="271"/>
        <v>2500</v>
      </c>
      <c r="S401" s="198">
        <f t="shared" si="271"/>
        <v>7500</v>
      </c>
      <c r="T401" s="395">
        <f t="shared" si="271"/>
        <v>5000</v>
      </c>
      <c r="U401" s="396">
        <f t="shared" si="271"/>
        <v>0</v>
      </c>
      <c r="V401" s="396">
        <f t="shared" si="271"/>
        <v>2500</v>
      </c>
      <c r="W401" s="198">
        <f t="shared" si="271"/>
        <v>7500</v>
      </c>
      <c r="X401" s="395">
        <f t="shared" si="271"/>
        <v>5000</v>
      </c>
      <c r="Y401" s="396">
        <f t="shared" si="271"/>
        <v>0</v>
      </c>
      <c r="Z401" s="396">
        <f t="shared" si="271"/>
        <v>2500</v>
      </c>
      <c r="AA401" s="198">
        <f t="shared" si="271"/>
        <v>7500</v>
      </c>
      <c r="AB401" s="395">
        <f aca="true" t="shared" si="272" ref="AB401:AU401">SUM(AB396:AB400)</f>
        <v>0</v>
      </c>
      <c r="AC401" s="396">
        <f t="shared" si="272"/>
        <v>0</v>
      </c>
      <c r="AD401" s="396">
        <f t="shared" si="272"/>
        <v>0</v>
      </c>
      <c r="AE401" s="198">
        <f t="shared" si="272"/>
        <v>0</v>
      </c>
      <c r="AF401" s="395">
        <f t="shared" si="272"/>
        <v>0</v>
      </c>
      <c r="AG401" s="396">
        <f t="shared" si="272"/>
        <v>0</v>
      </c>
      <c r="AH401" s="396">
        <f t="shared" si="272"/>
        <v>0</v>
      </c>
      <c r="AI401" s="198">
        <f t="shared" si="272"/>
        <v>0</v>
      </c>
      <c r="AJ401" s="395">
        <f t="shared" si="272"/>
        <v>0</v>
      </c>
      <c r="AK401" s="396">
        <f t="shared" si="272"/>
        <v>0</v>
      </c>
      <c r="AL401" s="396">
        <f t="shared" si="272"/>
        <v>0</v>
      </c>
      <c r="AM401" s="198">
        <f t="shared" si="272"/>
        <v>0</v>
      </c>
      <c r="AN401" s="395">
        <f t="shared" si="272"/>
        <v>0</v>
      </c>
      <c r="AO401" s="396">
        <f t="shared" si="272"/>
        <v>0</v>
      </c>
      <c r="AP401" s="396">
        <f t="shared" si="272"/>
        <v>0</v>
      </c>
      <c r="AQ401" s="198">
        <f t="shared" si="272"/>
        <v>0</v>
      </c>
      <c r="AR401" s="201">
        <f t="shared" si="272"/>
        <v>25000</v>
      </c>
      <c r="AS401" s="201"/>
      <c r="AT401" s="202">
        <f t="shared" si="272"/>
        <v>15000</v>
      </c>
      <c r="AU401" s="203">
        <f t="shared" si="272"/>
        <v>40000</v>
      </c>
    </row>
    <row r="402" spans="2:47" ht="12" customHeight="1">
      <c r="B402" s="234" t="s">
        <v>217</v>
      </c>
      <c r="C402" s="253"/>
      <c r="D402" s="403">
        <f>D401-D395</f>
        <v>0</v>
      </c>
      <c r="E402" s="404"/>
      <c r="F402" s="404">
        <f aca="true" t="shared" si="273" ref="F402:AR402">F401-F395</f>
        <v>2500</v>
      </c>
      <c r="G402" s="405">
        <f t="shared" si="273"/>
        <v>2500</v>
      </c>
      <c r="H402" s="403">
        <f t="shared" si="273"/>
        <v>5000</v>
      </c>
      <c r="I402" s="404">
        <f t="shared" si="273"/>
        <v>0</v>
      </c>
      <c r="J402" s="404">
        <f t="shared" si="273"/>
        <v>2500</v>
      </c>
      <c r="K402" s="405">
        <f t="shared" si="273"/>
        <v>7500</v>
      </c>
      <c r="L402" s="403">
        <f t="shared" si="273"/>
        <v>5000</v>
      </c>
      <c r="M402" s="404">
        <f t="shared" si="273"/>
        <v>0</v>
      </c>
      <c r="N402" s="404">
        <f t="shared" si="273"/>
        <v>2500</v>
      </c>
      <c r="O402" s="405">
        <f t="shared" si="273"/>
        <v>7500</v>
      </c>
      <c r="P402" s="403">
        <f t="shared" si="273"/>
        <v>5000</v>
      </c>
      <c r="Q402" s="404">
        <f t="shared" si="273"/>
        <v>0</v>
      </c>
      <c r="R402" s="404">
        <f t="shared" si="273"/>
        <v>2500</v>
      </c>
      <c r="S402" s="405">
        <f t="shared" si="273"/>
        <v>7500</v>
      </c>
      <c r="T402" s="403">
        <f t="shared" si="273"/>
        <v>5000</v>
      </c>
      <c r="U402" s="404">
        <f t="shared" si="273"/>
        <v>0</v>
      </c>
      <c r="V402" s="404">
        <f t="shared" si="273"/>
        <v>2500</v>
      </c>
      <c r="W402" s="405">
        <f t="shared" si="273"/>
        <v>7500</v>
      </c>
      <c r="X402" s="403">
        <f t="shared" si="273"/>
        <v>5000</v>
      </c>
      <c r="Y402" s="404">
        <f t="shared" si="273"/>
        <v>0</v>
      </c>
      <c r="Z402" s="404">
        <f t="shared" si="273"/>
        <v>2500</v>
      </c>
      <c r="AA402" s="405">
        <f t="shared" si="273"/>
        <v>7500</v>
      </c>
      <c r="AB402" s="403">
        <f t="shared" si="273"/>
        <v>0</v>
      </c>
      <c r="AC402" s="404">
        <f t="shared" si="273"/>
        <v>0</v>
      </c>
      <c r="AD402" s="404">
        <f t="shared" si="273"/>
        <v>0</v>
      </c>
      <c r="AE402" s="405">
        <f t="shared" si="273"/>
        <v>0</v>
      </c>
      <c r="AF402" s="403">
        <f t="shared" si="273"/>
        <v>0</v>
      </c>
      <c r="AG402" s="404">
        <f t="shared" si="273"/>
        <v>0</v>
      </c>
      <c r="AH402" s="404">
        <f t="shared" si="273"/>
        <v>0</v>
      </c>
      <c r="AI402" s="405">
        <f t="shared" si="273"/>
        <v>0</v>
      </c>
      <c r="AJ402" s="403">
        <f t="shared" si="273"/>
        <v>0</v>
      </c>
      <c r="AK402" s="404">
        <f t="shared" si="273"/>
        <v>0</v>
      </c>
      <c r="AL402" s="404">
        <f t="shared" si="273"/>
        <v>0</v>
      </c>
      <c r="AM402" s="405">
        <f t="shared" si="273"/>
        <v>0</v>
      </c>
      <c r="AN402" s="403">
        <f t="shared" si="273"/>
        <v>0</v>
      </c>
      <c r="AO402" s="404">
        <f t="shared" si="273"/>
        <v>0</v>
      </c>
      <c r="AP402" s="404">
        <f t="shared" si="273"/>
        <v>0</v>
      </c>
      <c r="AQ402" s="405">
        <f t="shared" si="273"/>
        <v>0</v>
      </c>
      <c r="AR402" s="235">
        <f t="shared" si="273"/>
        <v>25000</v>
      </c>
      <c r="AS402" s="235"/>
      <c r="AT402" s="235">
        <f>AT401-AT395</f>
        <v>15000</v>
      </c>
      <c r="AU402" s="235">
        <f>AU401-AU395</f>
        <v>40000</v>
      </c>
    </row>
    <row r="403" spans="2:47" ht="12" customHeight="1">
      <c r="B403" s="225" t="str">
        <f>'Operating Cost Element'!A106</f>
        <v>New Alternative 44</v>
      </c>
      <c r="C403" s="252"/>
      <c r="D403" s="395"/>
      <c r="E403" s="396"/>
      <c r="F403" s="396"/>
      <c r="G403" s="204"/>
      <c r="H403" s="395"/>
      <c r="I403" s="396"/>
      <c r="J403" s="396"/>
      <c r="K403" s="204"/>
      <c r="L403" s="395"/>
      <c r="M403" s="396"/>
      <c r="N403" s="396"/>
      <c r="O403" s="204"/>
      <c r="P403" s="395"/>
      <c r="Q403" s="396"/>
      <c r="R403" s="396"/>
      <c r="S403" s="204"/>
      <c r="T403" s="395"/>
      <c r="U403" s="396"/>
      <c r="V403" s="396"/>
      <c r="W403" s="204"/>
      <c r="X403" s="395"/>
      <c r="Y403" s="396"/>
      <c r="Z403" s="396"/>
      <c r="AA403" s="204"/>
      <c r="AB403" s="395"/>
      <c r="AC403" s="396"/>
      <c r="AD403" s="396"/>
      <c r="AE403" s="204"/>
      <c r="AF403" s="395"/>
      <c r="AG403" s="396"/>
      <c r="AH403" s="396"/>
      <c r="AI403" s="204"/>
      <c r="AJ403" s="395"/>
      <c r="AK403" s="396"/>
      <c r="AL403" s="396"/>
      <c r="AM403" s="204"/>
      <c r="AN403" s="395"/>
      <c r="AO403" s="396"/>
      <c r="AP403" s="396"/>
      <c r="AQ403" s="204"/>
      <c r="AR403" s="201"/>
      <c r="AS403" s="201"/>
      <c r="AT403" s="202"/>
      <c r="AU403" s="205"/>
    </row>
    <row r="404" spans="2:47" ht="12" customHeight="1">
      <c r="B404" s="225" t="s">
        <v>3</v>
      </c>
      <c r="C404" s="252"/>
      <c r="D404" s="395">
        <v>0</v>
      </c>
      <c r="E404" s="396"/>
      <c r="F404" s="396">
        <v>500</v>
      </c>
      <c r="G404" s="198">
        <f>D404+E404+F404</f>
        <v>500</v>
      </c>
      <c r="H404" s="395">
        <v>1000</v>
      </c>
      <c r="I404" s="396"/>
      <c r="J404" s="396">
        <v>500</v>
      </c>
      <c r="K404" s="198">
        <f>H404+I404+J404</f>
        <v>1500</v>
      </c>
      <c r="L404" s="395">
        <v>1000</v>
      </c>
      <c r="M404" s="396"/>
      <c r="N404" s="396">
        <v>500</v>
      </c>
      <c r="O404" s="198">
        <f>L404+M404+N404</f>
        <v>1500</v>
      </c>
      <c r="P404" s="395">
        <v>1000</v>
      </c>
      <c r="Q404" s="396"/>
      <c r="R404" s="396">
        <v>500</v>
      </c>
      <c r="S404" s="198">
        <f>P404+Q404+R404</f>
        <v>1500</v>
      </c>
      <c r="T404" s="395">
        <v>1000</v>
      </c>
      <c r="U404" s="396"/>
      <c r="V404" s="396">
        <v>500</v>
      </c>
      <c r="W404" s="198">
        <f>T404+U404+V404</f>
        <v>1500</v>
      </c>
      <c r="X404" s="395">
        <v>1000</v>
      </c>
      <c r="Y404" s="396"/>
      <c r="Z404" s="396">
        <v>500</v>
      </c>
      <c r="AA404" s="198">
        <f>X404+Y404+Z404</f>
        <v>1500</v>
      </c>
      <c r="AB404" s="395">
        <v>0</v>
      </c>
      <c r="AC404" s="396">
        <v>0</v>
      </c>
      <c r="AD404" s="396">
        <v>0</v>
      </c>
      <c r="AE404" s="198">
        <f>AB404+AC404+AD404</f>
        <v>0</v>
      </c>
      <c r="AF404" s="395">
        <v>0</v>
      </c>
      <c r="AG404" s="396">
        <v>0</v>
      </c>
      <c r="AH404" s="396">
        <v>0</v>
      </c>
      <c r="AI404" s="198">
        <f>AF404+AG404+AH404</f>
        <v>0</v>
      </c>
      <c r="AJ404" s="395">
        <v>0</v>
      </c>
      <c r="AK404" s="396">
        <v>0</v>
      </c>
      <c r="AL404" s="396">
        <v>0</v>
      </c>
      <c r="AM404" s="198">
        <f>AJ404+AK404+AL404</f>
        <v>0</v>
      </c>
      <c r="AN404" s="395">
        <v>0</v>
      </c>
      <c r="AO404" s="396">
        <v>0</v>
      </c>
      <c r="AP404" s="396">
        <v>0</v>
      </c>
      <c r="AQ404" s="198">
        <f>AN404+AO404+AP404</f>
        <v>0</v>
      </c>
      <c r="AR404" s="201">
        <f>D404+H404+L404+P404+T404+X404+AB404+AF404+AJ404+AN404</f>
        <v>5000</v>
      </c>
      <c r="AS404" s="199"/>
      <c r="AT404" s="201">
        <f>F404+J404+N404+R404+V404+Z404+AD404+AH404+AL404+AP404</f>
        <v>3000</v>
      </c>
      <c r="AU404" s="203">
        <f>AR404+AS404+AT404</f>
        <v>8000</v>
      </c>
    </row>
    <row r="405" spans="2:47" ht="12" customHeight="1">
      <c r="B405" s="225" t="s">
        <v>5</v>
      </c>
      <c r="C405" s="252"/>
      <c r="D405" s="395">
        <v>0</v>
      </c>
      <c r="E405" s="396"/>
      <c r="F405" s="396">
        <v>500</v>
      </c>
      <c r="G405" s="198">
        <f>D405+E405+F405</f>
        <v>500</v>
      </c>
      <c r="H405" s="395">
        <v>1000</v>
      </c>
      <c r="I405" s="396"/>
      <c r="J405" s="396">
        <v>500</v>
      </c>
      <c r="K405" s="198">
        <f>H405+I405+J405</f>
        <v>1500</v>
      </c>
      <c r="L405" s="395">
        <v>1000</v>
      </c>
      <c r="M405" s="396"/>
      <c r="N405" s="396">
        <v>500</v>
      </c>
      <c r="O405" s="198">
        <f>L405+M405+N405</f>
        <v>1500</v>
      </c>
      <c r="P405" s="395">
        <v>1000</v>
      </c>
      <c r="Q405" s="396"/>
      <c r="R405" s="396">
        <v>500</v>
      </c>
      <c r="S405" s="198">
        <f>P405+Q405+R405</f>
        <v>1500</v>
      </c>
      <c r="T405" s="395">
        <v>1000</v>
      </c>
      <c r="U405" s="396"/>
      <c r="V405" s="396">
        <v>500</v>
      </c>
      <c r="W405" s="198">
        <f>T405+U405+V405</f>
        <v>1500</v>
      </c>
      <c r="X405" s="395">
        <v>1000</v>
      </c>
      <c r="Y405" s="396"/>
      <c r="Z405" s="396">
        <v>500</v>
      </c>
      <c r="AA405" s="198">
        <f>X405+Y405+Z405</f>
        <v>1500</v>
      </c>
      <c r="AB405" s="395">
        <v>0</v>
      </c>
      <c r="AC405" s="396">
        <v>0</v>
      </c>
      <c r="AD405" s="396">
        <v>0</v>
      </c>
      <c r="AE405" s="198">
        <f>AB405+AC405+AD405</f>
        <v>0</v>
      </c>
      <c r="AF405" s="395">
        <v>0</v>
      </c>
      <c r="AG405" s="396">
        <v>0</v>
      </c>
      <c r="AH405" s="396">
        <v>0</v>
      </c>
      <c r="AI405" s="198">
        <f>AF405+AG405+AH405</f>
        <v>0</v>
      </c>
      <c r="AJ405" s="395">
        <v>0</v>
      </c>
      <c r="AK405" s="396">
        <v>0</v>
      </c>
      <c r="AL405" s="396">
        <v>0</v>
      </c>
      <c r="AM405" s="198">
        <f>AJ405+AK405+AL405</f>
        <v>0</v>
      </c>
      <c r="AN405" s="395">
        <v>0</v>
      </c>
      <c r="AO405" s="396">
        <v>0</v>
      </c>
      <c r="AP405" s="396">
        <v>0</v>
      </c>
      <c r="AQ405" s="198">
        <f>AN405+AO405+AP405</f>
        <v>0</v>
      </c>
      <c r="AR405" s="201">
        <f>D405+H405+L405+P405+T405+X405+AB405+AF405+AJ405+AN405</f>
        <v>5000</v>
      </c>
      <c r="AS405" s="199"/>
      <c r="AT405" s="201">
        <f>F405+J405+N405+R405+V405+Z405+AD405+AH405+AL405+AP405</f>
        <v>3000</v>
      </c>
      <c r="AU405" s="203">
        <f>AR405+AS405+AT405</f>
        <v>8000</v>
      </c>
    </row>
    <row r="406" spans="2:47" ht="12" customHeight="1">
      <c r="B406" s="225" t="s">
        <v>17</v>
      </c>
      <c r="C406" s="252"/>
      <c r="D406" s="395">
        <v>0</v>
      </c>
      <c r="E406" s="396"/>
      <c r="F406" s="396">
        <v>500</v>
      </c>
      <c r="G406" s="198">
        <f>D406+E406+F406</f>
        <v>500</v>
      </c>
      <c r="H406" s="395">
        <v>1000</v>
      </c>
      <c r="I406" s="396"/>
      <c r="J406" s="396">
        <v>500</v>
      </c>
      <c r="K406" s="198">
        <f>H406+I406+J406</f>
        <v>1500</v>
      </c>
      <c r="L406" s="395">
        <v>1000</v>
      </c>
      <c r="M406" s="396"/>
      <c r="N406" s="396">
        <v>500</v>
      </c>
      <c r="O406" s="198">
        <f>L406+M406+N406</f>
        <v>1500</v>
      </c>
      <c r="P406" s="395">
        <v>1000</v>
      </c>
      <c r="Q406" s="396"/>
      <c r="R406" s="396">
        <v>500</v>
      </c>
      <c r="S406" s="198">
        <f>P406+Q406+R406</f>
        <v>1500</v>
      </c>
      <c r="T406" s="395">
        <v>1000</v>
      </c>
      <c r="U406" s="396"/>
      <c r="V406" s="396">
        <v>500</v>
      </c>
      <c r="W406" s="198">
        <f>T406+U406+V406</f>
        <v>1500</v>
      </c>
      <c r="X406" s="395">
        <v>1000</v>
      </c>
      <c r="Y406" s="396"/>
      <c r="Z406" s="396">
        <v>500</v>
      </c>
      <c r="AA406" s="198">
        <f>X406+Y406+Z406</f>
        <v>1500</v>
      </c>
      <c r="AB406" s="395">
        <v>0</v>
      </c>
      <c r="AC406" s="396">
        <v>0</v>
      </c>
      <c r="AD406" s="396">
        <v>0</v>
      </c>
      <c r="AE406" s="198">
        <f>AB406+AC406+AD406</f>
        <v>0</v>
      </c>
      <c r="AF406" s="395">
        <v>0</v>
      </c>
      <c r="AG406" s="396">
        <v>0</v>
      </c>
      <c r="AH406" s="396">
        <v>0</v>
      </c>
      <c r="AI406" s="198">
        <f>AF406+AG406+AH406</f>
        <v>0</v>
      </c>
      <c r="AJ406" s="395">
        <v>0</v>
      </c>
      <c r="AK406" s="396">
        <v>0</v>
      </c>
      <c r="AL406" s="396">
        <v>0</v>
      </c>
      <c r="AM406" s="198">
        <f>AJ406+AK406+AL406</f>
        <v>0</v>
      </c>
      <c r="AN406" s="395">
        <v>0</v>
      </c>
      <c r="AO406" s="396">
        <v>0</v>
      </c>
      <c r="AP406" s="396">
        <v>0</v>
      </c>
      <c r="AQ406" s="198">
        <f>AN406+AO406+AP406</f>
        <v>0</v>
      </c>
      <c r="AR406" s="201">
        <f>D406+H406+L406+P406+T406+X406+AB406+AF406+AJ406+AN406</f>
        <v>5000</v>
      </c>
      <c r="AS406" s="199"/>
      <c r="AT406" s="201">
        <f>F406+J406+N406+R406+V406+Z406+AD406+AH406+AL406+AP406</f>
        <v>3000</v>
      </c>
      <c r="AU406" s="203">
        <f>AR406+AS406+AT406</f>
        <v>8000</v>
      </c>
    </row>
    <row r="407" spans="2:47" ht="12" customHeight="1">
      <c r="B407" s="225" t="s">
        <v>4</v>
      </c>
      <c r="C407" s="252"/>
      <c r="D407" s="395">
        <v>0</v>
      </c>
      <c r="E407" s="396"/>
      <c r="F407" s="396">
        <v>500</v>
      </c>
      <c r="G407" s="198">
        <f>D407+E407+F407</f>
        <v>500</v>
      </c>
      <c r="H407" s="395">
        <v>1000</v>
      </c>
      <c r="I407" s="396"/>
      <c r="J407" s="396">
        <v>500</v>
      </c>
      <c r="K407" s="198">
        <f>H407+I407+J407</f>
        <v>1500</v>
      </c>
      <c r="L407" s="395">
        <v>1000</v>
      </c>
      <c r="M407" s="396"/>
      <c r="N407" s="396">
        <v>500</v>
      </c>
      <c r="O407" s="198">
        <f>L407+M407+N407</f>
        <v>1500</v>
      </c>
      <c r="P407" s="395">
        <v>1000</v>
      </c>
      <c r="Q407" s="396"/>
      <c r="R407" s="396">
        <v>500</v>
      </c>
      <c r="S407" s="198">
        <f>P407+Q407+R407</f>
        <v>1500</v>
      </c>
      <c r="T407" s="395">
        <v>1000</v>
      </c>
      <c r="U407" s="396"/>
      <c r="V407" s="396">
        <v>500</v>
      </c>
      <c r="W407" s="198">
        <f>T407+U407+V407</f>
        <v>1500</v>
      </c>
      <c r="X407" s="395">
        <v>1000</v>
      </c>
      <c r="Y407" s="396"/>
      <c r="Z407" s="396">
        <v>500</v>
      </c>
      <c r="AA407" s="198">
        <f>X407+Y407+Z407</f>
        <v>1500</v>
      </c>
      <c r="AB407" s="395">
        <v>0</v>
      </c>
      <c r="AC407" s="396">
        <v>0</v>
      </c>
      <c r="AD407" s="396">
        <v>0</v>
      </c>
      <c r="AE407" s="198">
        <f>AB407+AC407+AD407</f>
        <v>0</v>
      </c>
      <c r="AF407" s="395">
        <v>0</v>
      </c>
      <c r="AG407" s="396">
        <v>0</v>
      </c>
      <c r="AH407" s="396">
        <v>0</v>
      </c>
      <c r="AI407" s="198">
        <f>AF407+AG407+AH407</f>
        <v>0</v>
      </c>
      <c r="AJ407" s="395">
        <v>0</v>
      </c>
      <c r="AK407" s="396">
        <v>0</v>
      </c>
      <c r="AL407" s="396">
        <v>0</v>
      </c>
      <c r="AM407" s="198">
        <f>AJ407+AK407+AL407</f>
        <v>0</v>
      </c>
      <c r="AN407" s="395">
        <v>0</v>
      </c>
      <c r="AO407" s="396">
        <v>0</v>
      </c>
      <c r="AP407" s="396">
        <v>0</v>
      </c>
      <c r="AQ407" s="198">
        <f>AN407+AO407+AP407</f>
        <v>0</v>
      </c>
      <c r="AR407" s="201">
        <f>D407+H407+L407+P407+T407+X407+AB407+AF407+AJ407+AN407</f>
        <v>5000</v>
      </c>
      <c r="AS407" s="199"/>
      <c r="AT407" s="201">
        <f>F407+J407+N407+R407+V407+Z407+AD407+AH407+AL407+AP407</f>
        <v>3000</v>
      </c>
      <c r="AU407" s="203">
        <f>AR407+AS407+AT407</f>
        <v>8000</v>
      </c>
    </row>
    <row r="408" spans="2:47" ht="12" customHeight="1">
      <c r="B408" s="225" t="s">
        <v>6</v>
      </c>
      <c r="C408" s="252"/>
      <c r="D408" s="395">
        <v>0</v>
      </c>
      <c r="E408" s="396"/>
      <c r="F408" s="396">
        <v>500</v>
      </c>
      <c r="G408" s="198">
        <f>D408+E408+F408</f>
        <v>500</v>
      </c>
      <c r="H408" s="395">
        <v>1000</v>
      </c>
      <c r="I408" s="396"/>
      <c r="J408" s="396">
        <v>500</v>
      </c>
      <c r="K408" s="198">
        <f>H408+I408+J408</f>
        <v>1500</v>
      </c>
      <c r="L408" s="395">
        <v>1000</v>
      </c>
      <c r="M408" s="396"/>
      <c r="N408" s="396">
        <v>500</v>
      </c>
      <c r="O408" s="198">
        <f>L408+M408+N408</f>
        <v>1500</v>
      </c>
      <c r="P408" s="395">
        <v>1000</v>
      </c>
      <c r="Q408" s="396"/>
      <c r="R408" s="396">
        <v>500</v>
      </c>
      <c r="S408" s="198">
        <f>P408+Q408+R408</f>
        <v>1500</v>
      </c>
      <c r="T408" s="395">
        <v>1000</v>
      </c>
      <c r="U408" s="396"/>
      <c r="V408" s="396">
        <v>500</v>
      </c>
      <c r="W408" s="198">
        <f>T408+U408+V408</f>
        <v>1500</v>
      </c>
      <c r="X408" s="395">
        <v>1000</v>
      </c>
      <c r="Y408" s="396"/>
      <c r="Z408" s="396">
        <v>500</v>
      </c>
      <c r="AA408" s="198">
        <f>X408+Y408+Z408</f>
        <v>1500</v>
      </c>
      <c r="AB408" s="395">
        <v>0</v>
      </c>
      <c r="AC408" s="396">
        <v>0</v>
      </c>
      <c r="AD408" s="396">
        <v>0</v>
      </c>
      <c r="AE408" s="198">
        <f>AB408+AC408+AD408</f>
        <v>0</v>
      </c>
      <c r="AF408" s="395">
        <v>0</v>
      </c>
      <c r="AG408" s="396">
        <v>0</v>
      </c>
      <c r="AH408" s="396">
        <v>0</v>
      </c>
      <c r="AI408" s="198">
        <f>AF408+AG408+AH408</f>
        <v>0</v>
      </c>
      <c r="AJ408" s="395">
        <v>0</v>
      </c>
      <c r="AK408" s="396">
        <v>0</v>
      </c>
      <c r="AL408" s="396">
        <v>0</v>
      </c>
      <c r="AM408" s="198">
        <f>AJ408+AK408+AL408</f>
        <v>0</v>
      </c>
      <c r="AN408" s="395">
        <v>0</v>
      </c>
      <c r="AO408" s="396">
        <v>0</v>
      </c>
      <c r="AP408" s="396">
        <v>0</v>
      </c>
      <c r="AQ408" s="198">
        <f>AN408+AO408+AP408</f>
        <v>0</v>
      </c>
      <c r="AR408" s="201">
        <f>D408+H408+L408+P408+T408+X408+AB408+AF408+AJ408+AN408</f>
        <v>5000</v>
      </c>
      <c r="AS408" s="199"/>
      <c r="AT408" s="201">
        <f>F408+J408+N408+R408+V408+Z408+AD408+AH408+AL408+AP408</f>
        <v>3000</v>
      </c>
      <c r="AU408" s="203">
        <f>AR408+AS408+AT408</f>
        <v>8000</v>
      </c>
    </row>
    <row r="409" spans="2:47" ht="12" customHeight="1">
      <c r="B409" s="228" t="s">
        <v>104</v>
      </c>
      <c r="C409" s="252">
        <f>SUM(C404:C408)</f>
        <v>0</v>
      </c>
      <c r="D409" s="395">
        <f>SUM(D404:D408)</f>
        <v>0</v>
      </c>
      <c r="E409" s="396"/>
      <c r="F409" s="396">
        <f aca="true" t="shared" si="274" ref="F409:AA409">SUM(F404:F408)</f>
        <v>2500</v>
      </c>
      <c r="G409" s="198">
        <f t="shared" si="274"/>
        <v>2500</v>
      </c>
      <c r="H409" s="395">
        <f t="shared" si="274"/>
        <v>5000</v>
      </c>
      <c r="I409" s="396">
        <f t="shared" si="274"/>
        <v>0</v>
      </c>
      <c r="J409" s="396">
        <f t="shared" si="274"/>
        <v>2500</v>
      </c>
      <c r="K409" s="198">
        <f t="shared" si="274"/>
        <v>7500</v>
      </c>
      <c r="L409" s="395">
        <f t="shared" si="274"/>
        <v>5000</v>
      </c>
      <c r="M409" s="396">
        <f t="shared" si="274"/>
        <v>0</v>
      </c>
      <c r="N409" s="396">
        <f t="shared" si="274"/>
        <v>2500</v>
      </c>
      <c r="O409" s="198">
        <f t="shared" si="274"/>
        <v>7500</v>
      </c>
      <c r="P409" s="395">
        <f t="shared" si="274"/>
        <v>5000</v>
      </c>
      <c r="Q409" s="396">
        <f t="shared" si="274"/>
        <v>0</v>
      </c>
      <c r="R409" s="396">
        <f t="shared" si="274"/>
        <v>2500</v>
      </c>
      <c r="S409" s="198">
        <f t="shared" si="274"/>
        <v>7500</v>
      </c>
      <c r="T409" s="395">
        <f t="shared" si="274"/>
        <v>5000</v>
      </c>
      <c r="U409" s="396">
        <f t="shared" si="274"/>
        <v>0</v>
      </c>
      <c r="V409" s="396">
        <f t="shared" si="274"/>
        <v>2500</v>
      </c>
      <c r="W409" s="198">
        <f t="shared" si="274"/>
        <v>7500</v>
      </c>
      <c r="X409" s="395">
        <f t="shared" si="274"/>
        <v>5000</v>
      </c>
      <c r="Y409" s="396">
        <f t="shared" si="274"/>
        <v>0</v>
      </c>
      <c r="Z409" s="396">
        <f t="shared" si="274"/>
        <v>2500</v>
      </c>
      <c r="AA409" s="198">
        <f t="shared" si="274"/>
        <v>7500</v>
      </c>
      <c r="AB409" s="395">
        <f aca="true" t="shared" si="275" ref="AB409:AU409">SUM(AB404:AB408)</f>
        <v>0</v>
      </c>
      <c r="AC409" s="396">
        <f t="shared" si="275"/>
        <v>0</v>
      </c>
      <c r="AD409" s="396">
        <f t="shared" si="275"/>
        <v>0</v>
      </c>
      <c r="AE409" s="198">
        <f t="shared" si="275"/>
        <v>0</v>
      </c>
      <c r="AF409" s="395">
        <f t="shared" si="275"/>
        <v>0</v>
      </c>
      <c r="AG409" s="396">
        <f t="shared" si="275"/>
        <v>0</v>
      </c>
      <c r="AH409" s="396">
        <f t="shared" si="275"/>
        <v>0</v>
      </c>
      <c r="AI409" s="198">
        <f t="shared" si="275"/>
        <v>0</v>
      </c>
      <c r="AJ409" s="395">
        <f t="shared" si="275"/>
        <v>0</v>
      </c>
      <c r="AK409" s="396">
        <f t="shared" si="275"/>
        <v>0</v>
      </c>
      <c r="AL409" s="396">
        <f t="shared" si="275"/>
        <v>0</v>
      </c>
      <c r="AM409" s="198">
        <f t="shared" si="275"/>
        <v>0</v>
      </c>
      <c r="AN409" s="395">
        <f t="shared" si="275"/>
        <v>0</v>
      </c>
      <c r="AO409" s="396">
        <f t="shared" si="275"/>
        <v>0</v>
      </c>
      <c r="AP409" s="396">
        <f t="shared" si="275"/>
        <v>0</v>
      </c>
      <c r="AQ409" s="198">
        <f t="shared" si="275"/>
        <v>0</v>
      </c>
      <c r="AR409" s="201">
        <f t="shared" si="275"/>
        <v>25000</v>
      </c>
      <c r="AS409" s="201"/>
      <c r="AT409" s="202">
        <f t="shared" si="275"/>
        <v>15000</v>
      </c>
      <c r="AU409" s="203">
        <f t="shared" si="275"/>
        <v>40000</v>
      </c>
    </row>
    <row r="410" spans="2:47" ht="12" customHeight="1">
      <c r="B410" s="234" t="s">
        <v>217</v>
      </c>
      <c r="C410" s="253"/>
      <c r="D410" s="403">
        <f>D409-D403</f>
        <v>0</v>
      </c>
      <c r="E410" s="404"/>
      <c r="F410" s="404">
        <f aca="true" t="shared" si="276" ref="F410:AR410">F409-F403</f>
        <v>2500</v>
      </c>
      <c r="G410" s="405">
        <f t="shared" si="276"/>
        <v>2500</v>
      </c>
      <c r="H410" s="403">
        <f t="shared" si="276"/>
        <v>5000</v>
      </c>
      <c r="I410" s="404">
        <f t="shared" si="276"/>
        <v>0</v>
      </c>
      <c r="J410" s="404">
        <f t="shared" si="276"/>
        <v>2500</v>
      </c>
      <c r="K410" s="405">
        <f t="shared" si="276"/>
        <v>7500</v>
      </c>
      <c r="L410" s="403">
        <f t="shared" si="276"/>
        <v>5000</v>
      </c>
      <c r="M410" s="404">
        <f t="shared" si="276"/>
        <v>0</v>
      </c>
      <c r="N410" s="404">
        <f t="shared" si="276"/>
        <v>2500</v>
      </c>
      <c r="O410" s="405">
        <f t="shared" si="276"/>
        <v>7500</v>
      </c>
      <c r="P410" s="403">
        <f t="shared" si="276"/>
        <v>5000</v>
      </c>
      <c r="Q410" s="404">
        <f t="shared" si="276"/>
        <v>0</v>
      </c>
      <c r="R410" s="404">
        <f t="shared" si="276"/>
        <v>2500</v>
      </c>
      <c r="S410" s="405">
        <f t="shared" si="276"/>
        <v>7500</v>
      </c>
      <c r="T410" s="403">
        <f t="shared" si="276"/>
        <v>5000</v>
      </c>
      <c r="U410" s="404">
        <f t="shared" si="276"/>
        <v>0</v>
      </c>
      <c r="V410" s="404">
        <f t="shared" si="276"/>
        <v>2500</v>
      </c>
      <c r="W410" s="405">
        <f t="shared" si="276"/>
        <v>7500</v>
      </c>
      <c r="X410" s="403">
        <f t="shared" si="276"/>
        <v>5000</v>
      </c>
      <c r="Y410" s="404">
        <f t="shared" si="276"/>
        <v>0</v>
      </c>
      <c r="Z410" s="404">
        <f t="shared" si="276"/>
        <v>2500</v>
      </c>
      <c r="AA410" s="405">
        <f t="shared" si="276"/>
        <v>7500</v>
      </c>
      <c r="AB410" s="403">
        <f t="shared" si="276"/>
        <v>0</v>
      </c>
      <c r="AC410" s="404">
        <f t="shared" si="276"/>
        <v>0</v>
      </c>
      <c r="AD410" s="404">
        <f t="shared" si="276"/>
        <v>0</v>
      </c>
      <c r="AE410" s="405">
        <f t="shared" si="276"/>
        <v>0</v>
      </c>
      <c r="AF410" s="403">
        <f t="shared" si="276"/>
        <v>0</v>
      </c>
      <c r="AG410" s="404">
        <f t="shared" si="276"/>
        <v>0</v>
      </c>
      <c r="AH410" s="404">
        <f t="shared" si="276"/>
        <v>0</v>
      </c>
      <c r="AI410" s="405">
        <f t="shared" si="276"/>
        <v>0</v>
      </c>
      <c r="AJ410" s="403">
        <f t="shared" si="276"/>
        <v>0</v>
      </c>
      <c r="AK410" s="404">
        <f t="shared" si="276"/>
        <v>0</v>
      </c>
      <c r="AL410" s="404">
        <f t="shared" si="276"/>
        <v>0</v>
      </c>
      <c r="AM410" s="405">
        <f t="shared" si="276"/>
        <v>0</v>
      </c>
      <c r="AN410" s="403">
        <f t="shared" si="276"/>
        <v>0</v>
      </c>
      <c r="AO410" s="404">
        <f t="shared" si="276"/>
        <v>0</v>
      </c>
      <c r="AP410" s="404">
        <f t="shared" si="276"/>
        <v>0</v>
      </c>
      <c r="AQ410" s="405">
        <f t="shared" si="276"/>
        <v>0</v>
      </c>
      <c r="AR410" s="235">
        <f t="shared" si="276"/>
        <v>25000</v>
      </c>
      <c r="AS410" s="235"/>
      <c r="AT410" s="235">
        <f>AT409-AT403</f>
        <v>15000</v>
      </c>
      <c r="AU410" s="235">
        <f>AU409-AU403</f>
        <v>40000</v>
      </c>
    </row>
    <row r="411" spans="2:47" ht="12" customHeight="1">
      <c r="B411" s="225" t="str">
        <f>'Operating Cost Element'!A107</f>
        <v>New Alternative 45</v>
      </c>
      <c r="C411" s="252"/>
      <c r="D411" s="395"/>
      <c r="E411" s="396"/>
      <c r="F411" s="396"/>
      <c r="G411" s="204"/>
      <c r="H411" s="395"/>
      <c r="I411" s="396"/>
      <c r="J411" s="396"/>
      <c r="K411" s="204"/>
      <c r="L411" s="395"/>
      <c r="M411" s="396"/>
      <c r="N411" s="396"/>
      <c r="O411" s="204"/>
      <c r="P411" s="395"/>
      <c r="Q411" s="396"/>
      <c r="R411" s="396"/>
      <c r="S411" s="204"/>
      <c r="T411" s="395"/>
      <c r="U411" s="396"/>
      <c r="V411" s="396"/>
      <c r="W411" s="204"/>
      <c r="X411" s="395"/>
      <c r="Y411" s="396"/>
      <c r="Z411" s="396"/>
      <c r="AA411" s="204"/>
      <c r="AB411" s="395"/>
      <c r="AC411" s="396"/>
      <c r="AD411" s="396"/>
      <c r="AE411" s="204"/>
      <c r="AF411" s="395"/>
      <c r="AG411" s="396"/>
      <c r="AH411" s="396"/>
      <c r="AI411" s="204"/>
      <c r="AJ411" s="395"/>
      <c r="AK411" s="396"/>
      <c r="AL411" s="396"/>
      <c r="AM411" s="204"/>
      <c r="AN411" s="395"/>
      <c r="AO411" s="396"/>
      <c r="AP411" s="396"/>
      <c r="AQ411" s="204"/>
      <c r="AR411" s="201"/>
      <c r="AS411" s="201"/>
      <c r="AT411" s="202"/>
      <c r="AU411" s="205"/>
    </row>
    <row r="412" spans="2:47" ht="12" customHeight="1">
      <c r="B412" s="225" t="s">
        <v>3</v>
      </c>
      <c r="C412" s="252"/>
      <c r="D412" s="395">
        <v>0</v>
      </c>
      <c r="E412" s="396"/>
      <c r="F412" s="396">
        <v>500</v>
      </c>
      <c r="G412" s="198">
        <f>D412+E412+F412</f>
        <v>500</v>
      </c>
      <c r="H412" s="395">
        <v>1000</v>
      </c>
      <c r="I412" s="396"/>
      <c r="J412" s="396">
        <v>500</v>
      </c>
      <c r="K412" s="198">
        <f>H412+I412+J412</f>
        <v>1500</v>
      </c>
      <c r="L412" s="395">
        <v>1000</v>
      </c>
      <c r="M412" s="396"/>
      <c r="N412" s="396">
        <v>500</v>
      </c>
      <c r="O412" s="198">
        <f>L412+M412+N412</f>
        <v>1500</v>
      </c>
      <c r="P412" s="395">
        <v>1000</v>
      </c>
      <c r="Q412" s="396"/>
      <c r="R412" s="396">
        <v>500</v>
      </c>
      <c r="S412" s="198">
        <f>P412+Q412+R412</f>
        <v>1500</v>
      </c>
      <c r="T412" s="395">
        <v>1000</v>
      </c>
      <c r="U412" s="396"/>
      <c r="V412" s="396">
        <v>500</v>
      </c>
      <c r="W412" s="198">
        <f>T412+U412+V412</f>
        <v>1500</v>
      </c>
      <c r="X412" s="395">
        <v>1000</v>
      </c>
      <c r="Y412" s="396"/>
      <c r="Z412" s="396">
        <v>500</v>
      </c>
      <c r="AA412" s="198">
        <f>X412+Y412+Z412</f>
        <v>1500</v>
      </c>
      <c r="AB412" s="395">
        <v>0</v>
      </c>
      <c r="AC412" s="396">
        <v>0</v>
      </c>
      <c r="AD412" s="396">
        <v>0</v>
      </c>
      <c r="AE412" s="198">
        <f>AB412+AC412+AD412</f>
        <v>0</v>
      </c>
      <c r="AF412" s="395">
        <v>0</v>
      </c>
      <c r="AG412" s="396">
        <v>0</v>
      </c>
      <c r="AH412" s="396">
        <v>0</v>
      </c>
      <c r="AI412" s="198">
        <f>AF412+AG412+AH412</f>
        <v>0</v>
      </c>
      <c r="AJ412" s="395">
        <v>0</v>
      </c>
      <c r="AK412" s="396">
        <v>0</v>
      </c>
      <c r="AL412" s="396">
        <v>0</v>
      </c>
      <c r="AM412" s="198">
        <f>AJ412+AK412+AL412</f>
        <v>0</v>
      </c>
      <c r="AN412" s="395">
        <v>0</v>
      </c>
      <c r="AO412" s="396">
        <v>0</v>
      </c>
      <c r="AP412" s="396">
        <v>0</v>
      </c>
      <c r="AQ412" s="198">
        <f>AN412+AO412+AP412</f>
        <v>0</v>
      </c>
      <c r="AR412" s="201">
        <f>D412+H412+L412+P412+T412+X412+AB412+AF412+AJ412+AN412</f>
        <v>5000</v>
      </c>
      <c r="AS412" s="199"/>
      <c r="AT412" s="201">
        <f>F412+J412+N412+R412+V412+Z412+AD412+AH412+AL412+AP412</f>
        <v>3000</v>
      </c>
      <c r="AU412" s="203">
        <f>AR412+AS412+AT412</f>
        <v>8000</v>
      </c>
    </row>
    <row r="413" spans="2:47" ht="12" customHeight="1">
      <c r="B413" s="225" t="s">
        <v>5</v>
      </c>
      <c r="C413" s="252"/>
      <c r="D413" s="395">
        <v>0</v>
      </c>
      <c r="E413" s="396"/>
      <c r="F413" s="396">
        <v>500</v>
      </c>
      <c r="G413" s="198">
        <f>D413+E413+F413</f>
        <v>500</v>
      </c>
      <c r="H413" s="395">
        <v>1000</v>
      </c>
      <c r="I413" s="396"/>
      <c r="J413" s="396">
        <v>500</v>
      </c>
      <c r="K413" s="198">
        <f>H413+I413+J413</f>
        <v>1500</v>
      </c>
      <c r="L413" s="395">
        <v>1000</v>
      </c>
      <c r="M413" s="396"/>
      <c r="N413" s="396">
        <v>500</v>
      </c>
      <c r="O413" s="198">
        <f>L413+M413+N413</f>
        <v>1500</v>
      </c>
      <c r="P413" s="395">
        <v>1000</v>
      </c>
      <c r="Q413" s="396"/>
      <c r="R413" s="396">
        <v>500</v>
      </c>
      <c r="S413" s="198">
        <f>P413+Q413+R413</f>
        <v>1500</v>
      </c>
      <c r="T413" s="395">
        <v>1000</v>
      </c>
      <c r="U413" s="396"/>
      <c r="V413" s="396">
        <v>500</v>
      </c>
      <c r="W413" s="198">
        <f>T413+U413+V413</f>
        <v>1500</v>
      </c>
      <c r="X413" s="395">
        <v>1000</v>
      </c>
      <c r="Y413" s="396"/>
      <c r="Z413" s="396">
        <v>500</v>
      </c>
      <c r="AA413" s="198">
        <f>X413+Y413+Z413</f>
        <v>1500</v>
      </c>
      <c r="AB413" s="395">
        <v>0</v>
      </c>
      <c r="AC413" s="396">
        <v>0</v>
      </c>
      <c r="AD413" s="396">
        <v>0</v>
      </c>
      <c r="AE413" s="198">
        <f>AB413+AC413+AD413</f>
        <v>0</v>
      </c>
      <c r="AF413" s="395">
        <v>0</v>
      </c>
      <c r="AG413" s="396">
        <v>0</v>
      </c>
      <c r="AH413" s="396">
        <v>0</v>
      </c>
      <c r="AI413" s="198">
        <f>AF413+AG413+AH413</f>
        <v>0</v>
      </c>
      <c r="AJ413" s="395">
        <v>0</v>
      </c>
      <c r="AK413" s="396">
        <v>0</v>
      </c>
      <c r="AL413" s="396">
        <v>0</v>
      </c>
      <c r="AM413" s="198">
        <f>AJ413+AK413+AL413</f>
        <v>0</v>
      </c>
      <c r="AN413" s="395">
        <v>0</v>
      </c>
      <c r="AO413" s="396">
        <v>0</v>
      </c>
      <c r="AP413" s="396">
        <v>0</v>
      </c>
      <c r="AQ413" s="198">
        <f>AN413+AO413+AP413</f>
        <v>0</v>
      </c>
      <c r="AR413" s="201">
        <f>D413+H413+L413+P413+T413+X413+AB413+AF413+AJ413+AN413</f>
        <v>5000</v>
      </c>
      <c r="AS413" s="199"/>
      <c r="AT413" s="201">
        <f>F413+J413+N413+R413+V413+Z413+AD413+AH413+AL413+AP413</f>
        <v>3000</v>
      </c>
      <c r="AU413" s="203">
        <f>AR413+AS413+AT413</f>
        <v>8000</v>
      </c>
    </row>
    <row r="414" spans="2:47" ht="12" customHeight="1">
      <c r="B414" s="225" t="s">
        <v>17</v>
      </c>
      <c r="C414" s="252"/>
      <c r="D414" s="395">
        <v>0</v>
      </c>
      <c r="E414" s="396"/>
      <c r="F414" s="396">
        <v>500</v>
      </c>
      <c r="G414" s="198">
        <f>D414+E414+F414</f>
        <v>500</v>
      </c>
      <c r="H414" s="395">
        <v>1000</v>
      </c>
      <c r="I414" s="396"/>
      <c r="J414" s="396">
        <v>500</v>
      </c>
      <c r="K414" s="198">
        <f>H414+I414+J414</f>
        <v>1500</v>
      </c>
      <c r="L414" s="395">
        <v>1000</v>
      </c>
      <c r="M414" s="396"/>
      <c r="N414" s="396">
        <v>500</v>
      </c>
      <c r="O414" s="198">
        <f>L414+M414+N414</f>
        <v>1500</v>
      </c>
      <c r="P414" s="395">
        <v>1000</v>
      </c>
      <c r="Q414" s="396"/>
      <c r="R414" s="396">
        <v>500</v>
      </c>
      <c r="S414" s="198">
        <f>P414+Q414+R414</f>
        <v>1500</v>
      </c>
      <c r="T414" s="395">
        <v>1000</v>
      </c>
      <c r="U414" s="396"/>
      <c r="V414" s="396">
        <v>500</v>
      </c>
      <c r="W414" s="198">
        <f>T414+U414+V414</f>
        <v>1500</v>
      </c>
      <c r="X414" s="395">
        <v>1000</v>
      </c>
      <c r="Y414" s="396"/>
      <c r="Z414" s="396">
        <v>500</v>
      </c>
      <c r="AA414" s="198">
        <f>X414+Y414+Z414</f>
        <v>1500</v>
      </c>
      <c r="AB414" s="395">
        <v>0</v>
      </c>
      <c r="AC414" s="396">
        <v>0</v>
      </c>
      <c r="AD414" s="396">
        <v>0</v>
      </c>
      <c r="AE414" s="198">
        <f>AB414+AC414+AD414</f>
        <v>0</v>
      </c>
      <c r="AF414" s="395">
        <v>0</v>
      </c>
      <c r="AG414" s="396">
        <v>0</v>
      </c>
      <c r="AH414" s="396">
        <v>0</v>
      </c>
      <c r="AI414" s="198">
        <f>AF414+AG414+AH414</f>
        <v>0</v>
      </c>
      <c r="AJ414" s="395">
        <v>0</v>
      </c>
      <c r="AK414" s="396">
        <v>0</v>
      </c>
      <c r="AL414" s="396">
        <v>0</v>
      </c>
      <c r="AM414" s="198">
        <f>AJ414+AK414+AL414</f>
        <v>0</v>
      </c>
      <c r="AN414" s="395">
        <v>0</v>
      </c>
      <c r="AO414" s="396">
        <v>0</v>
      </c>
      <c r="AP414" s="396">
        <v>0</v>
      </c>
      <c r="AQ414" s="198">
        <f>AN414+AO414+AP414</f>
        <v>0</v>
      </c>
      <c r="AR414" s="201">
        <f>D414+H414+L414+P414+T414+X414+AB414+AF414+AJ414+AN414</f>
        <v>5000</v>
      </c>
      <c r="AS414" s="199"/>
      <c r="AT414" s="201">
        <f>F414+J414+N414+R414+V414+Z414+AD414+AH414+AL414+AP414</f>
        <v>3000</v>
      </c>
      <c r="AU414" s="203">
        <f>AR414+AS414+AT414</f>
        <v>8000</v>
      </c>
    </row>
    <row r="415" spans="2:47" ht="12" customHeight="1">
      <c r="B415" s="225" t="s">
        <v>4</v>
      </c>
      <c r="C415" s="252"/>
      <c r="D415" s="395">
        <v>0</v>
      </c>
      <c r="E415" s="396"/>
      <c r="F415" s="396">
        <v>500</v>
      </c>
      <c r="G415" s="198">
        <f>D415+E415+F415</f>
        <v>500</v>
      </c>
      <c r="H415" s="395">
        <v>1000</v>
      </c>
      <c r="I415" s="396"/>
      <c r="J415" s="396">
        <v>500</v>
      </c>
      <c r="K415" s="198">
        <f>H415+I415+J415</f>
        <v>1500</v>
      </c>
      <c r="L415" s="395">
        <v>1000</v>
      </c>
      <c r="M415" s="396"/>
      <c r="N415" s="396">
        <v>500</v>
      </c>
      <c r="O415" s="198">
        <f>L415+M415+N415</f>
        <v>1500</v>
      </c>
      <c r="P415" s="395">
        <v>1000</v>
      </c>
      <c r="Q415" s="396"/>
      <c r="R415" s="396">
        <v>500</v>
      </c>
      <c r="S415" s="198">
        <f>P415+Q415+R415</f>
        <v>1500</v>
      </c>
      <c r="T415" s="395">
        <v>1000</v>
      </c>
      <c r="U415" s="396"/>
      <c r="V415" s="396">
        <v>500</v>
      </c>
      <c r="W415" s="198">
        <f>T415+U415+V415</f>
        <v>1500</v>
      </c>
      <c r="X415" s="395">
        <v>1000</v>
      </c>
      <c r="Y415" s="396"/>
      <c r="Z415" s="396">
        <v>500</v>
      </c>
      <c r="AA415" s="198">
        <f>X415+Y415+Z415</f>
        <v>1500</v>
      </c>
      <c r="AB415" s="395">
        <v>0</v>
      </c>
      <c r="AC415" s="396">
        <v>0</v>
      </c>
      <c r="AD415" s="396">
        <v>0</v>
      </c>
      <c r="AE415" s="198">
        <f>AB415+AC415+AD415</f>
        <v>0</v>
      </c>
      <c r="AF415" s="395">
        <v>0</v>
      </c>
      <c r="AG415" s="396">
        <v>0</v>
      </c>
      <c r="AH415" s="396">
        <v>0</v>
      </c>
      <c r="AI415" s="198">
        <f>AF415+AG415+AH415</f>
        <v>0</v>
      </c>
      <c r="AJ415" s="395">
        <v>0</v>
      </c>
      <c r="AK415" s="396">
        <v>0</v>
      </c>
      <c r="AL415" s="396">
        <v>0</v>
      </c>
      <c r="AM415" s="198">
        <f>AJ415+AK415+AL415</f>
        <v>0</v>
      </c>
      <c r="AN415" s="395">
        <v>0</v>
      </c>
      <c r="AO415" s="396">
        <v>0</v>
      </c>
      <c r="AP415" s="396">
        <v>0</v>
      </c>
      <c r="AQ415" s="198">
        <f>AN415+AO415+AP415</f>
        <v>0</v>
      </c>
      <c r="AR415" s="201">
        <f>D415+H415+L415+P415+T415+X415+AB415+AF415+AJ415+AN415</f>
        <v>5000</v>
      </c>
      <c r="AS415" s="199"/>
      <c r="AT415" s="201">
        <f>F415+J415+N415+R415+V415+Z415+AD415+AH415+AL415+AP415</f>
        <v>3000</v>
      </c>
      <c r="AU415" s="203">
        <f>AR415+AS415+AT415</f>
        <v>8000</v>
      </c>
    </row>
    <row r="416" spans="2:47" ht="12" customHeight="1">
      <c r="B416" s="225" t="s">
        <v>6</v>
      </c>
      <c r="C416" s="252"/>
      <c r="D416" s="395">
        <v>0</v>
      </c>
      <c r="E416" s="396"/>
      <c r="F416" s="396">
        <v>500</v>
      </c>
      <c r="G416" s="198">
        <f>D416+E416+F416</f>
        <v>500</v>
      </c>
      <c r="H416" s="395">
        <v>1000</v>
      </c>
      <c r="I416" s="396"/>
      <c r="J416" s="396">
        <v>500</v>
      </c>
      <c r="K416" s="198">
        <f>H416+I416+J416</f>
        <v>1500</v>
      </c>
      <c r="L416" s="395">
        <v>1000</v>
      </c>
      <c r="M416" s="396"/>
      <c r="N416" s="396">
        <v>500</v>
      </c>
      <c r="O416" s="198">
        <f>L416+M416+N416</f>
        <v>1500</v>
      </c>
      <c r="P416" s="395">
        <v>1000</v>
      </c>
      <c r="Q416" s="396"/>
      <c r="R416" s="396">
        <v>500</v>
      </c>
      <c r="S416" s="198">
        <f>P416+Q416+R416</f>
        <v>1500</v>
      </c>
      <c r="T416" s="395">
        <v>1000</v>
      </c>
      <c r="U416" s="396"/>
      <c r="V416" s="396">
        <v>500</v>
      </c>
      <c r="W416" s="198">
        <f>T416+U416+V416</f>
        <v>1500</v>
      </c>
      <c r="X416" s="395">
        <v>1000</v>
      </c>
      <c r="Y416" s="396"/>
      <c r="Z416" s="396">
        <v>500</v>
      </c>
      <c r="AA416" s="198">
        <f>X416+Y416+Z416</f>
        <v>1500</v>
      </c>
      <c r="AB416" s="395">
        <v>0</v>
      </c>
      <c r="AC416" s="396">
        <v>0</v>
      </c>
      <c r="AD416" s="396">
        <v>0</v>
      </c>
      <c r="AE416" s="198">
        <f>AB416+AC416+AD416</f>
        <v>0</v>
      </c>
      <c r="AF416" s="395">
        <v>0</v>
      </c>
      <c r="AG416" s="396">
        <v>0</v>
      </c>
      <c r="AH416" s="396">
        <v>0</v>
      </c>
      <c r="AI416" s="198">
        <f>AF416+AG416+AH416</f>
        <v>0</v>
      </c>
      <c r="AJ416" s="395">
        <v>0</v>
      </c>
      <c r="AK416" s="396">
        <v>0</v>
      </c>
      <c r="AL416" s="396">
        <v>0</v>
      </c>
      <c r="AM416" s="198">
        <f>AJ416+AK416+AL416</f>
        <v>0</v>
      </c>
      <c r="AN416" s="395">
        <v>0</v>
      </c>
      <c r="AO416" s="396">
        <v>0</v>
      </c>
      <c r="AP416" s="396">
        <v>0</v>
      </c>
      <c r="AQ416" s="198">
        <f>AN416+AO416+AP416</f>
        <v>0</v>
      </c>
      <c r="AR416" s="201">
        <f>D416+H416+L416+P416+T416+X416+AB416+AF416+AJ416+AN416</f>
        <v>5000</v>
      </c>
      <c r="AS416" s="199"/>
      <c r="AT416" s="201">
        <f>F416+J416+N416+R416+V416+Z416+AD416+AH416+AL416+AP416</f>
        <v>3000</v>
      </c>
      <c r="AU416" s="203">
        <f>AR416+AS416+AT416</f>
        <v>8000</v>
      </c>
    </row>
    <row r="417" spans="2:47" ht="12" customHeight="1">
      <c r="B417" s="228" t="s">
        <v>104</v>
      </c>
      <c r="C417" s="252">
        <f>SUM(C412:C416)</f>
        <v>0</v>
      </c>
      <c r="D417" s="395">
        <f>SUM(D412:D416)</f>
        <v>0</v>
      </c>
      <c r="E417" s="396"/>
      <c r="F417" s="396">
        <f aca="true" t="shared" si="277" ref="F417:AA417">SUM(F412:F416)</f>
        <v>2500</v>
      </c>
      <c r="G417" s="198">
        <f t="shared" si="277"/>
        <v>2500</v>
      </c>
      <c r="H417" s="395">
        <f t="shared" si="277"/>
        <v>5000</v>
      </c>
      <c r="I417" s="396">
        <f t="shared" si="277"/>
        <v>0</v>
      </c>
      <c r="J417" s="396">
        <f t="shared" si="277"/>
        <v>2500</v>
      </c>
      <c r="K417" s="198">
        <f t="shared" si="277"/>
        <v>7500</v>
      </c>
      <c r="L417" s="395">
        <f t="shared" si="277"/>
        <v>5000</v>
      </c>
      <c r="M417" s="396">
        <f t="shared" si="277"/>
        <v>0</v>
      </c>
      <c r="N417" s="396">
        <f t="shared" si="277"/>
        <v>2500</v>
      </c>
      <c r="O417" s="198">
        <f t="shared" si="277"/>
        <v>7500</v>
      </c>
      <c r="P417" s="395">
        <f t="shared" si="277"/>
        <v>5000</v>
      </c>
      <c r="Q417" s="396">
        <f t="shared" si="277"/>
        <v>0</v>
      </c>
      <c r="R417" s="396">
        <f t="shared" si="277"/>
        <v>2500</v>
      </c>
      <c r="S417" s="198">
        <f t="shared" si="277"/>
        <v>7500</v>
      </c>
      <c r="T417" s="395">
        <f t="shared" si="277"/>
        <v>5000</v>
      </c>
      <c r="U417" s="396">
        <f t="shared" si="277"/>
        <v>0</v>
      </c>
      <c r="V417" s="396">
        <f t="shared" si="277"/>
        <v>2500</v>
      </c>
      <c r="W417" s="198">
        <f t="shared" si="277"/>
        <v>7500</v>
      </c>
      <c r="X417" s="395">
        <f t="shared" si="277"/>
        <v>5000</v>
      </c>
      <c r="Y417" s="396">
        <f t="shared" si="277"/>
        <v>0</v>
      </c>
      <c r="Z417" s="396">
        <f t="shared" si="277"/>
        <v>2500</v>
      </c>
      <c r="AA417" s="198">
        <f t="shared" si="277"/>
        <v>7500</v>
      </c>
      <c r="AB417" s="395">
        <f aca="true" t="shared" si="278" ref="AB417:AU417">SUM(AB412:AB416)</f>
        <v>0</v>
      </c>
      <c r="AC417" s="396">
        <f t="shared" si="278"/>
        <v>0</v>
      </c>
      <c r="AD417" s="396">
        <f t="shared" si="278"/>
        <v>0</v>
      </c>
      <c r="AE417" s="198">
        <f t="shared" si="278"/>
        <v>0</v>
      </c>
      <c r="AF417" s="395">
        <f t="shared" si="278"/>
        <v>0</v>
      </c>
      <c r="AG417" s="396">
        <f t="shared" si="278"/>
        <v>0</v>
      </c>
      <c r="AH417" s="396">
        <f t="shared" si="278"/>
        <v>0</v>
      </c>
      <c r="AI417" s="198">
        <f t="shared" si="278"/>
        <v>0</v>
      </c>
      <c r="AJ417" s="395">
        <f t="shared" si="278"/>
        <v>0</v>
      </c>
      <c r="AK417" s="396">
        <f t="shared" si="278"/>
        <v>0</v>
      </c>
      <c r="AL417" s="396">
        <f t="shared" si="278"/>
        <v>0</v>
      </c>
      <c r="AM417" s="198">
        <f t="shared" si="278"/>
        <v>0</v>
      </c>
      <c r="AN417" s="395">
        <f t="shared" si="278"/>
        <v>0</v>
      </c>
      <c r="AO417" s="396">
        <f t="shared" si="278"/>
        <v>0</v>
      </c>
      <c r="AP417" s="396">
        <f t="shared" si="278"/>
        <v>0</v>
      </c>
      <c r="AQ417" s="198">
        <f t="shared" si="278"/>
        <v>0</v>
      </c>
      <c r="AR417" s="201">
        <f t="shared" si="278"/>
        <v>25000</v>
      </c>
      <c r="AS417" s="201"/>
      <c r="AT417" s="202">
        <f t="shared" si="278"/>
        <v>15000</v>
      </c>
      <c r="AU417" s="203">
        <f t="shared" si="278"/>
        <v>40000</v>
      </c>
    </row>
    <row r="418" spans="2:47" ht="12" customHeight="1">
      <c r="B418" s="234" t="s">
        <v>217</v>
      </c>
      <c r="C418" s="253"/>
      <c r="D418" s="403">
        <f>D417-D411</f>
        <v>0</v>
      </c>
      <c r="E418" s="404"/>
      <c r="F418" s="404">
        <f aca="true" t="shared" si="279" ref="F418:AR418">F417-F411</f>
        <v>2500</v>
      </c>
      <c r="G418" s="405">
        <f t="shared" si="279"/>
        <v>2500</v>
      </c>
      <c r="H418" s="403">
        <f t="shared" si="279"/>
        <v>5000</v>
      </c>
      <c r="I418" s="404">
        <f t="shared" si="279"/>
        <v>0</v>
      </c>
      <c r="J418" s="404">
        <f t="shared" si="279"/>
        <v>2500</v>
      </c>
      <c r="K418" s="405">
        <f t="shared" si="279"/>
        <v>7500</v>
      </c>
      <c r="L418" s="403">
        <f t="shared" si="279"/>
        <v>5000</v>
      </c>
      <c r="M418" s="404">
        <f t="shared" si="279"/>
        <v>0</v>
      </c>
      <c r="N418" s="404">
        <f t="shared" si="279"/>
        <v>2500</v>
      </c>
      <c r="O418" s="405">
        <f t="shared" si="279"/>
        <v>7500</v>
      </c>
      <c r="P418" s="403">
        <f t="shared" si="279"/>
        <v>5000</v>
      </c>
      <c r="Q418" s="404">
        <f t="shared" si="279"/>
        <v>0</v>
      </c>
      <c r="R418" s="404">
        <f t="shared" si="279"/>
        <v>2500</v>
      </c>
      <c r="S418" s="405">
        <f t="shared" si="279"/>
        <v>7500</v>
      </c>
      <c r="T418" s="403">
        <f t="shared" si="279"/>
        <v>5000</v>
      </c>
      <c r="U418" s="404">
        <f t="shared" si="279"/>
        <v>0</v>
      </c>
      <c r="V418" s="404">
        <f t="shared" si="279"/>
        <v>2500</v>
      </c>
      <c r="W418" s="405">
        <f t="shared" si="279"/>
        <v>7500</v>
      </c>
      <c r="X418" s="403">
        <f t="shared" si="279"/>
        <v>5000</v>
      </c>
      <c r="Y418" s="404">
        <f t="shared" si="279"/>
        <v>0</v>
      </c>
      <c r="Z418" s="404">
        <f t="shared" si="279"/>
        <v>2500</v>
      </c>
      <c r="AA418" s="405">
        <f t="shared" si="279"/>
        <v>7500</v>
      </c>
      <c r="AB418" s="403">
        <f t="shared" si="279"/>
        <v>0</v>
      </c>
      <c r="AC418" s="404">
        <f t="shared" si="279"/>
        <v>0</v>
      </c>
      <c r="AD418" s="404">
        <f t="shared" si="279"/>
        <v>0</v>
      </c>
      <c r="AE418" s="405">
        <f t="shared" si="279"/>
        <v>0</v>
      </c>
      <c r="AF418" s="403">
        <f t="shared" si="279"/>
        <v>0</v>
      </c>
      <c r="AG418" s="404">
        <f t="shared" si="279"/>
        <v>0</v>
      </c>
      <c r="AH418" s="404">
        <f t="shared" si="279"/>
        <v>0</v>
      </c>
      <c r="AI418" s="405">
        <f t="shared" si="279"/>
        <v>0</v>
      </c>
      <c r="AJ418" s="403">
        <f t="shared" si="279"/>
        <v>0</v>
      </c>
      <c r="AK418" s="404">
        <f t="shared" si="279"/>
        <v>0</v>
      </c>
      <c r="AL418" s="404">
        <f t="shared" si="279"/>
        <v>0</v>
      </c>
      <c r="AM418" s="405">
        <f t="shared" si="279"/>
        <v>0</v>
      </c>
      <c r="AN418" s="403">
        <f t="shared" si="279"/>
        <v>0</v>
      </c>
      <c r="AO418" s="404">
        <f t="shared" si="279"/>
        <v>0</v>
      </c>
      <c r="AP418" s="404">
        <f t="shared" si="279"/>
        <v>0</v>
      </c>
      <c r="AQ418" s="405">
        <f t="shared" si="279"/>
        <v>0</v>
      </c>
      <c r="AR418" s="235">
        <f t="shared" si="279"/>
        <v>25000</v>
      </c>
      <c r="AS418" s="235"/>
      <c r="AT418" s="235">
        <f>AT417-AT411</f>
        <v>15000</v>
      </c>
      <c r="AU418" s="235">
        <f>AU417-AU411</f>
        <v>40000</v>
      </c>
    </row>
    <row r="419" spans="2:47" ht="12" customHeight="1">
      <c r="B419" s="225" t="str">
        <f>'Operating Cost Element'!A108</f>
        <v>New Alternative 46</v>
      </c>
      <c r="C419" s="252"/>
      <c r="D419" s="395"/>
      <c r="E419" s="396"/>
      <c r="F419" s="396"/>
      <c r="G419" s="204"/>
      <c r="H419" s="395"/>
      <c r="I419" s="396"/>
      <c r="J419" s="396"/>
      <c r="K419" s="204"/>
      <c r="L419" s="395"/>
      <c r="M419" s="396"/>
      <c r="N419" s="396"/>
      <c r="O419" s="204"/>
      <c r="P419" s="395"/>
      <c r="Q419" s="396"/>
      <c r="R419" s="396"/>
      <c r="S419" s="204"/>
      <c r="T419" s="395"/>
      <c r="U419" s="396"/>
      <c r="V419" s="396"/>
      <c r="W419" s="204"/>
      <c r="X419" s="395"/>
      <c r="Y419" s="396"/>
      <c r="Z419" s="396"/>
      <c r="AA419" s="204"/>
      <c r="AB419" s="395"/>
      <c r="AC419" s="396"/>
      <c r="AD419" s="396"/>
      <c r="AE419" s="204"/>
      <c r="AF419" s="395"/>
      <c r="AG419" s="396"/>
      <c r="AH419" s="396"/>
      <c r="AI419" s="204"/>
      <c r="AJ419" s="395"/>
      <c r="AK419" s="396"/>
      <c r="AL419" s="396"/>
      <c r="AM419" s="204"/>
      <c r="AN419" s="395"/>
      <c r="AO419" s="396"/>
      <c r="AP419" s="396"/>
      <c r="AQ419" s="204"/>
      <c r="AR419" s="201"/>
      <c r="AS419" s="201"/>
      <c r="AT419" s="202"/>
      <c r="AU419" s="205"/>
    </row>
    <row r="420" spans="2:47" ht="12" customHeight="1">
      <c r="B420" s="225" t="s">
        <v>3</v>
      </c>
      <c r="C420" s="252"/>
      <c r="D420" s="395">
        <v>0</v>
      </c>
      <c r="E420" s="396"/>
      <c r="F420" s="396">
        <v>500</v>
      </c>
      <c r="G420" s="198">
        <f>D420+E420+F420</f>
        <v>500</v>
      </c>
      <c r="H420" s="395">
        <v>1000</v>
      </c>
      <c r="I420" s="396"/>
      <c r="J420" s="396">
        <v>500</v>
      </c>
      <c r="K420" s="198">
        <f>H420+I420+J420</f>
        <v>1500</v>
      </c>
      <c r="L420" s="395">
        <v>1000</v>
      </c>
      <c r="M420" s="396"/>
      <c r="N420" s="396">
        <v>500</v>
      </c>
      <c r="O420" s="198">
        <f>L420+M420+N420</f>
        <v>1500</v>
      </c>
      <c r="P420" s="395">
        <v>1000</v>
      </c>
      <c r="Q420" s="396"/>
      <c r="R420" s="396">
        <v>500</v>
      </c>
      <c r="S420" s="198">
        <f>P420+Q420+R420</f>
        <v>1500</v>
      </c>
      <c r="T420" s="395">
        <v>1000</v>
      </c>
      <c r="U420" s="396"/>
      <c r="V420" s="396">
        <v>500</v>
      </c>
      <c r="W420" s="198">
        <f>T420+U420+V420</f>
        <v>1500</v>
      </c>
      <c r="X420" s="395">
        <v>1000</v>
      </c>
      <c r="Y420" s="396"/>
      <c r="Z420" s="396">
        <v>500</v>
      </c>
      <c r="AA420" s="198">
        <f>X420+Y420+Z420</f>
        <v>1500</v>
      </c>
      <c r="AB420" s="395">
        <v>0</v>
      </c>
      <c r="AC420" s="396">
        <v>0</v>
      </c>
      <c r="AD420" s="396">
        <v>0</v>
      </c>
      <c r="AE420" s="198">
        <f>AB420+AC420+AD420</f>
        <v>0</v>
      </c>
      <c r="AF420" s="395">
        <v>0</v>
      </c>
      <c r="AG420" s="396">
        <v>0</v>
      </c>
      <c r="AH420" s="396">
        <v>0</v>
      </c>
      <c r="AI420" s="198">
        <f>AF420+AG420+AH420</f>
        <v>0</v>
      </c>
      <c r="AJ420" s="395">
        <v>0</v>
      </c>
      <c r="AK420" s="396">
        <v>0</v>
      </c>
      <c r="AL420" s="396">
        <v>0</v>
      </c>
      <c r="AM420" s="198">
        <f>AJ420+AK420+AL420</f>
        <v>0</v>
      </c>
      <c r="AN420" s="395">
        <v>0</v>
      </c>
      <c r="AO420" s="396">
        <v>0</v>
      </c>
      <c r="AP420" s="396">
        <v>0</v>
      </c>
      <c r="AQ420" s="198">
        <f>AN420+AO420+AP420</f>
        <v>0</v>
      </c>
      <c r="AR420" s="201">
        <f>D420+H420+L420+P420+T420+X420+AB420+AF420+AJ420+AN420</f>
        <v>5000</v>
      </c>
      <c r="AS420" s="199"/>
      <c r="AT420" s="201">
        <f>F420+J420+N420+R420+V420+Z420+AD420+AH420+AL420+AP420</f>
        <v>3000</v>
      </c>
      <c r="AU420" s="203">
        <f>AR420+AS420+AT420</f>
        <v>8000</v>
      </c>
    </row>
    <row r="421" spans="2:47" ht="12" customHeight="1">
      <c r="B421" s="225" t="s">
        <v>5</v>
      </c>
      <c r="C421" s="252"/>
      <c r="D421" s="395">
        <v>0</v>
      </c>
      <c r="E421" s="396"/>
      <c r="F421" s="396">
        <v>500</v>
      </c>
      <c r="G421" s="198">
        <f>D421+E421+F421</f>
        <v>500</v>
      </c>
      <c r="H421" s="395">
        <v>1000</v>
      </c>
      <c r="I421" s="396"/>
      <c r="J421" s="396">
        <v>500</v>
      </c>
      <c r="K421" s="198">
        <f>H421+I421+J421</f>
        <v>1500</v>
      </c>
      <c r="L421" s="395">
        <v>1000</v>
      </c>
      <c r="M421" s="396"/>
      <c r="N421" s="396">
        <v>500</v>
      </c>
      <c r="O421" s="198">
        <f>L421+M421+N421</f>
        <v>1500</v>
      </c>
      <c r="P421" s="395">
        <v>1000</v>
      </c>
      <c r="Q421" s="396"/>
      <c r="R421" s="396">
        <v>500</v>
      </c>
      <c r="S421" s="198">
        <f>P421+Q421+R421</f>
        <v>1500</v>
      </c>
      <c r="T421" s="395">
        <v>1000</v>
      </c>
      <c r="U421" s="396"/>
      <c r="V421" s="396">
        <v>500</v>
      </c>
      <c r="W421" s="198">
        <f>T421+U421+V421</f>
        <v>1500</v>
      </c>
      <c r="X421" s="395">
        <v>1000</v>
      </c>
      <c r="Y421" s="396"/>
      <c r="Z421" s="396">
        <v>500</v>
      </c>
      <c r="AA421" s="198">
        <f>X421+Y421+Z421</f>
        <v>1500</v>
      </c>
      <c r="AB421" s="395">
        <v>0</v>
      </c>
      <c r="AC421" s="396">
        <v>0</v>
      </c>
      <c r="AD421" s="396">
        <v>0</v>
      </c>
      <c r="AE421" s="198">
        <f>AB421+AC421+AD421</f>
        <v>0</v>
      </c>
      <c r="AF421" s="395">
        <v>0</v>
      </c>
      <c r="AG421" s="396">
        <v>0</v>
      </c>
      <c r="AH421" s="396">
        <v>0</v>
      </c>
      <c r="AI421" s="198">
        <f>AF421+AG421+AH421</f>
        <v>0</v>
      </c>
      <c r="AJ421" s="395">
        <v>0</v>
      </c>
      <c r="AK421" s="396">
        <v>0</v>
      </c>
      <c r="AL421" s="396">
        <v>0</v>
      </c>
      <c r="AM421" s="198">
        <f>AJ421+AK421+AL421</f>
        <v>0</v>
      </c>
      <c r="AN421" s="395">
        <v>0</v>
      </c>
      <c r="AO421" s="396">
        <v>0</v>
      </c>
      <c r="AP421" s="396">
        <v>0</v>
      </c>
      <c r="AQ421" s="198">
        <f>AN421+AO421+AP421</f>
        <v>0</v>
      </c>
      <c r="AR421" s="201">
        <f>D421+H421+L421+P421+T421+X421+AB421+AF421+AJ421+AN421</f>
        <v>5000</v>
      </c>
      <c r="AS421" s="199"/>
      <c r="AT421" s="201">
        <f>F421+J421+N421+R421+V421+Z421+AD421+AH421+AL421+AP421</f>
        <v>3000</v>
      </c>
      <c r="AU421" s="203">
        <f>AR421+AS421+AT421</f>
        <v>8000</v>
      </c>
    </row>
    <row r="422" spans="2:47" ht="12" customHeight="1">
      <c r="B422" s="225" t="s">
        <v>17</v>
      </c>
      <c r="C422" s="252"/>
      <c r="D422" s="395">
        <v>0</v>
      </c>
      <c r="E422" s="396"/>
      <c r="F422" s="396">
        <v>500</v>
      </c>
      <c r="G422" s="198">
        <f>D422+E422+F422</f>
        <v>500</v>
      </c>
      <c r="H422" s="395">
        <v>1000</v>
      </c>
      <c r="I422" s="396"/>
      <c r="J422" s="396">
        <v>500</v>
      </c>
      <c r="K422" s="198">
        <f>H422+I422+J422</f>
        <v>1500</v>
      </c>
      <c r="L422" s="395">
        <v>1000</v>
      </c>
      <c r="M422" s="396"/>
      <c r="N422" s="396">
        <v>500</v>
      </c>
      <c r="O422" s="198">
        <f>L422+M422+N422</f>
        <v>1500</v>
      </c>
      <c r="P422" s="395">
        <v>1000</v>
      </c>
      <c r="Q422" s="396"/>
      <c r="R422" s="396">
        <v>500</v>
      </c>
      <c r="S422" s="198">
        <f>P422+Q422+R422</f>
        <v>1500</v>
      </c>
      <c r="T422" s="395">
        <v>1000</v>
      </c>
      <c r="U422" s="396"/>
      <c r="V422" s="396">
        <v>500</v>
      </c>
      <c r="W422" s="198">
        <f>T422+U422+V422</f>
        <v>1500</v>
      </c>
      <c r="X422" s="395">
        <v>1000</v>
      </c>
      <c r="Y422" s="396"/>
      <c r="Z422" s="396">
        <v>500</v>
      </c>
      <c r="AA422" s="198">
        <f>X422+Y422+Z422</f>
        <v>1500</v>
      </c>
      <c r="AB422" s="395">
        <v>0</v>
      </c>
      <c r="AC422" s="396">
        <v>0</v>
      </c>
      <c r="AD422" s="396">
        <v>0</v>
      </c>
      <c r="AE422" s="198">
        <f>AB422+AC422+AD422</f>
        <v>0</v>
      </c>
      <c r="AF422" s="395">
        <v>0</v>
      </c>
      <c r="AG422" s="396">
        <v>0</v>
      </c>
      <c r="AH422" s="396">
        <v>0</v>
      </c>
      <c r="AI422" s="198">
        <f>AF422+AG422+AH422</f>
        <v>0</v>
      </c>
      <c r="AJ422" s="395">
        <v>0</v>
      </c>
      <c r="AK422" s="396">
        <v>0</v>
      </c>
      <c r="AL422" s="396">
        <v>0</v>
      </c>
      <c r="AM422" s="198">
        <f>AJ422+AK422+AL422</f>
        <v>0</v>
      </c>
      <c r="AN422" s="395">
        <v>0</v>
      </c>
      <c r="AO422" s="396">
        <v>0</v>
      </c>
      <c r="AP422" s="396">
        <v>0</v>
      </c>
      <c r="AQ422" s="198">
        <f>AN422+AO422+AP422</f>
        <v>0</v>
      </c>
      <c r="AR422" s="201">
        <f>D422+H422+L422+P422+T422+X422+AB422+AF422+AJ422+AN422</f>
        <v>5000</v>
      </c>
      <c r="AS422" s="199"/>
      <c r="AT422" s="201">
        <f>F422+J422+N422+R422+V422+Z422+AD422+AH422+AL422+AP422</f>
        <v>3000</v>
      </c>
      <c r="AU422" s="203">
        <f>AR422+AS422+AT422</f>
        <v>8000</v>
      </c>
    </row>
    <row r="423" spans="2:47" ht="12" customHeight="1">
      <c r="B423" s="225" t="s">
        <v>4</v>
      </c>
      <c r="C423" s="252"/>
      <c r="D423" s="395">
        <v>0</v>
      </c>
      <c r="E423" s="396"/>
      <c r="F423" s="396">
        <v>500</v>
      </c>
      <c r="G423" s="198">
        <f>D423+E423+F423</f>
        <v>500</v>
      </c>
      <c r="H423" s="395">
        <v>1000</v>
      </c>
      <c r="I423" s="396"/>
      <c r="J423" s="396">
        <v>500</v>
      </c>
      <c r="K423" s="198">
        <f>H423+I423+J423</f>
        <v>1500</v>
      </c>
      <c r="L423" s="395">
        <v>1000</v>
      </c>
      <c r="M423" s="396"/>
      <c r="N423" s="396">
        <v>500</v>
      </c>
      <c r="O423" s="198">
        <f>L423+M423+N423</f>
        <v>1500</v>
      </c>
      <c r="P423" s="395">
        <v>1000</v>
      </c>
      <c r="Q423" s="396"/>
      <c r="R423" s="396">
        <v>500</v>
      </c>
      <c r="S423" s="198">
        <f>P423+Q423+R423</f>
        <v>1500</v>
      </c>
      <c r="T423" s="395">
        <v>1000</v>
      </c>
      <c r="U423" s="396"/>
      <c r="V423" s="396">
        <v>500</v>
      </c>
      <c r="W423" s="198">
        <f>T423+U423+V423</f>
        <v>1500</v>
      </c>
      <c r="X423" s="395">
        <v>1000</v>
      </c>
      <c r="Y423" s="396"/>
      <c r="Z423" s="396">
        <v>500</v>
      </c>
      <c r="AA423" s="198">
        <f>X423+Y423+Z423</f>
        <v>1500</v>
      </c>
      <c r="AB423" s="395">
        <v>0</v>
      </c>
      <c r="AC423" s="396">
        <v>0</v>
      </c>
      <c r="AD423" s="396">
        <v>0</v>
      </c>
      <c r="AE423" s="198">
        <f>AB423+AC423+AD423</f>
        <v>0</v>
      </c>
      <c r="AF423" s="395">
        <v>0</v>
      </c>
      <c r="AG423" s="396">
        <v>0</v>
      </c>
      <c r="AH423" s="396">
        <v>0</v>
      </c>
      <c r="AI423" s="198">
        <f>AF423+AG423+AH423</f>
        <v>0</v>
      </c>
      <c r="AJ423" s="395">
        <v>0</v>
      </c>
      <c r="AK423" s="396">
        <v>0</v>
      </c>
      <c r="AL423" s="396">
        <v>0</v>
      </c>
      <c r="AM423" s="198">
        <f>AJ423+AK423+AL423</f>
        <v>0</v>
      </c>
      <c r="AN423" s="395">
        <v>0</v>
      </c>
      <c r="AO423" s="396">
        <v>0</v>
      </c>
      <c r="AP423" s="396">
        <v>0</v>
      </c>
      <c r="AQ423" s="198">
        <f>AN423+AO423+AP423</f>
        <v>0</v>
      </c>
      <c r="AR423" s="201">
        <f>D423+H423+L423+P423+T423+X423+AB423+AF423+AJ423+AN423</f>
        <v>5000</v>
      </c>
      <c r="AS423" s="199"/>
      <c r="AT423" s="201">
        <f>F423+J423+N423+R423+V423+Z423+AD423+AH423+AL423+AP423</f>
        <v>3000</v>
      </c>
      <c r="AU423" s="203">
        <f>AR423+AS423+AT423</f>
        <v>8000</v>
      </c>
    </row>
    <row r="424" spans="2:47" ht="12" customHeight="1">
      <c r="B424" s="225" t="s">
        <v>6</v>
      </c>
      <c r="C424" s="252"/>
      <c r="D424" s="395">
        <v>0</v>
      </c>
      <c r="E424" s="396"/>
      <c r="F424" s="396">
        <v>500</v>
      </c>
      <c r="G424" s="198">
        <f>D424+E424+F424</f>
        <v>500</v>
      </c>
      <c r="H424" s="395">
        <v>1000</v>
      </c>
      <c r="I424" s="396"/>
      <c r="J424" s="396">
        <v>500</v>
      </c>
      <c r="K424" s="198">
        <f>H424+I424+J424</f>
        <v>1500</v>
      </c>
      <c r="L424" s="395">
        <v>1000</v>
      </c>
      <c r="M424" s="396"/>
      <c r="N424" s="396">
        <v>500</v>
      </c>
      <c r="O424" s="198">
        <f>L424+M424+N424</f>
        <v>1500</v>
      </c>
      <c r="P424" s="395">
        <v>1000</v>
      </c>
      <c r="Q424" s="396"/>
      <c r="R424" s="396">
        <v>500</v>
      </c>
      <c r="S424" s="198">
        <f>P424+Q424+R424</f>
        <v>1500</v>
      </c>
      <c r="T424" s="395">
        <v>1000</v>
      </c>
      <c r="U424" s="396"/>
      <c r="V424" s="396">
        <v>500</v>
      </c>
      <c r="W424" s="198">
        <f>T424+U424+V424</f>
        <v>1500</v>
      </c>
      <c r="X424" s="395">
        <v>1000</v>
      </c>
      <c r="Y424" s="396"/>
      <c r="Z424" s="396">
        <v>500</v>
      </c>
      <c r="AA424" s="198">
        <f>X424+Y424+Z424</f>
        <v>1500</v>
      </c>
      <c r="AB424" s="395">
        <v>0</v>
      </c>
      <c r="AC424" s="396">
        <v>0</v>
      </c>
      <c r="AD424" s="396">
        <v>0</v>
      </c>
      <c r="AE424" s="198">
        <f>AB424+AC424+AD424</f>
        <v>0</v>
      </c>
      <c r="AF424" s="395">
        <v>0</v>
      </c>
      <c r="AG424" s="396">
        <v>0</v>
      </c>
      <c r="AH424" s="396">
        <v>0</v>
      </c>
      <c r="AI424" s="198">
        <f>AF424+AG424+AH424</f>
        <v>0</v>
      </c>
      <c r="AJ424" s="395">
        <v>0</v>
      </c>
      <c r="AK424" s="396">
        <v>0</v>
      </c>
      <c r="AL424" s="396">
        <v>0</v>
      </c>
      <c r="AM424" s="198">
        <f>AJ424+AK424+AL424</f>
        <v>0</v>
      </c>
      <c r="AN424" s="395">
        <v>0</v>
      </c>
      <c r="AO424" s="396">
        <v>0</v>
      </c>
      <c r="AP424" s="396">
        <v>0</v>
      </c>
      <c r="AQ424" s="198">
        <f>AN424+AO424+AP424</f>
        <v>0</v>
      </c>
      <c r="AR424" s="201">
        <f>D424+H424+L424+P424+T424+X424+AB424+AF424+AJ424+AN424</f>
        <v>5000</v>
      </c>
      <c r="AS424" s="199"/>
      <c r="AT424" s="201">
        <f>F424+J424+N424+R424+V424+Z424+AD424+AH424+AL424+AP424</f>
        <v>3000</v>
      </c>
      <c r="AU424" s="203">
        <f>AR424+AS424+AT424</f>
        <v>8000</v>
      </c>
    </row>
    <row r="425" spans="2:47" ht="12" customHeight="1">
      <c r="B425" s="228" t="s">
        <v>104</v>
      </c>
      <c r="C425" s="252">
        <f>SUM(C420:C424)</f>
        <v>0</v>
      </c>
      <c r="D425" s="395">
        <f>SUM(D420:D424)</f>
        <v>0</v>
      </c>
      <c r="E425" s="396"/>
      <c r="F425" s="396">
        <f aca="true" t="shared" si="280" ref="F425:AA425">SUM(F420:F424)</f>
        <v>2500</v>
      </c>
      <c r="G425" s="198">
        <f t="shared" si="280"/>
        <v>2500</v>
      </c>
      <c r="H425" s="395">
        <f t="shared" si="280"/>
        <v>5000</v>
      </c>
      <c r="I425" s="396">
        <f t="shared" si="280"/>
        <v>0</v>
      </c>
      <c r="J425" s="396">
        <f t="shared" si="280"/>
        <v>2500</v>
      </c>
      <c r="K425" s="198">
        <f t="shared" si="280"/>
        <v>7500</v>
      </c>
      <c r="L425" s="395">
        <f t="shared" si="280"/>
        <v>5000</v>
      </c>
      <c r="M425" s="396">
        <f t="shared" si="280"/>
        <v>0</v>
      </c>
      <c r="N425" s="396">
        <f t="shared" si="280"/>
        <v>2500</v>
      </c>
      <c r="O425" s="198">
        <f t="shared" si="280"/>
        <v>7500</v>
      </c>
      <c r="P425" s="395">
        <f t="shared" si="280"/>
        <v>5000</v>
      </c>
      <c r="Q425" s="396">
        <f t="shared" si="280"/>
        <v>0</v>
      </c>
      <c r="R425" s="396">
        <f t="shared" si="280"/>
        <v>2500</v>
      </c>
      <c r="S425" s="198">
        <f t="shared" si="280"/>
        <v>7500</v>
      </c>
      <c r="T425" s="395">
        <f t="shared" si="280"/>
        <v>5000</v>
      </c>
      <c r="U425" s="396">
        <f t="shared" si="280"/>
        <v>0</v>
      </c>
      <c r="V425" s="396">
        <f t="shared" si="280"/>
        <v>2500</v>
      </c>
      <c r="W425" s="198">
        <f t="shared" si="280"/>
        <v>7500</v>
      </c>
      <c r="X425" s="395">
        <f t="shared" si="280"/>
        <v>5000</v>
      </c>
      <c r="Y425" s="396">
        <f t="shared" si="280"/>
        <v>0</v>
      </c>
      <c r="Z425" s="396">
        <f t="shared" si="280"/>
        <v>2500</v>
      </c>
      <c r="AA425" s="198">
        <f t="shared" si="280"/>
        <v>7500</v>
      </c>
      <c r="AB425" s="395">
        <f aca="true" t="shared" si="281" ref="AB425:AU425">SUM(AB420:AB424)</f>
        <v>0</v>
      </c>
      <c r="AC425" s="396">
        <f t="shared" si="281"/>
        <v>0</v>
      </c>
      <c r="AD425" s="396">
        <f t="shared" si="281"/>
        <v>0</v>
      </c>
      <c r="AE425" s="198">
        <f t="shared" si="281"/>
        <v>0</v>
      </c>
      <c r="AF425" s="395">
        <f t="shared" si="281"/>
        <v>0</v>
      </c>
      <c r="AG425" s="396">
        <f t="shared" si="281"/>
        <v>0</v>
      </c>
      <c r="AH425" s="396">
        <f t="shared" si="281"/>
        <v>0</v>
      </c>
      <c r="AI425" s="198">
        <f t="shared" si="281"/>
        <v>0</v>
      </c>
      <c r="AJ425" s="395">
        <f t="shared" si="281"/>
        <v>0</v>
      </c>
      <c r="AK425" s="396">
        <f t="shared" si="281"/>
        <v>0</v>
      </c>
      <c r="AL425" s="396">
        <f t="shared" si="281"/>
        <v>0</v>
      </c>
      <c r="AM425" s="198">
        <f t="shared" si="281"/>
        <v>0</v>
      </c>
      <c r="AN425" s="395">
        <f t="shared" si="281"/>
        <v>0</v>
      </c>
      <c r="AO425" s="396">
        <f t="shared" si="281"/>
        <v>0</v>
      </c>
      <c r="AP425" s="396">
        <f t="shared" si="281"/>
        <v>0</v>
      </c>
      <c r="AQ425" s="198">
        <f t="shared" si="281"/>
        <v>0</v>
      </c>
      <c r="AR425" s="201">
        <f t="shared" si="281"/>
        <v>25000</v>
      </c>
      <c r="AS425" s="201"/>
      <c r="AT425" s="202">
        <f t="shared" si="281"/>
        <v>15000</v>
      </c>
      <c r="AU425" s="203">
        <f t="shared" si="281"/>
        <v>40000</v>
      </c>
    </row>
    <row r="426" spans="2:47" ht="12" customHeight="1">
      <c r="B426" s="234" t="s">
        <v>217</v>
      </c>
      <c r="C426" s="253"/>
      <c r="D426" s="403">
        <f>D425-D419</f>
        <v>0</v>
      </c>
      <c r="E426" s="404"/>
      <c r="F426" s="404">
        <f aca="true" t="shared" si="282" ref="F426:AR426">F425-F419</f>
        <v>2500</v>
      </c>
      <c r="G426" s="405">
        <f t="shared" si="282"/>
        <v>2500</v>
      </c>
      <c r="H426" s="403">
        <f t="shared" si="282"/>
        <v>5000</v>
      </c>
      <c r="I426" s="404">
        <f t="shared" si="282"/>
        <v>0</v>
      </c>
      <c r="J426" s="404">
        <f t="shared" si="282"/>
        <v>2500</v>
      </c>
      <c r="K426" s="405">
        <f t="shared" si="282"/>
        <v>7500</v>
      </c>
      <c r="L426" s="403">
        <f t="shared" si="282"/>
        <v>5000</v>
      </c>
      <c r="M426" s="404">
        <f t="shared" si="282"/>
        <v>0</v>
      </c>
      <c r="N426" s="404">
        <f t="shared" si="282"/>
        <v>2500</v>
      </c>
      <c r="O426" s="405">
        <f t="shared" si="282"/>
        <v>7500</v>
      </c>
      <c r="P426" s="403">
        <f t="shared" si="282"/>
        <v>5000</v>
      </c>
      <c r="Q426" s="404">
        <f t="shared" si="282"/>
        <v>0</v>
      </c>
      <c r="R426" s="404">
        <f t="shared" si="282"/>
        <v>2500</v>
      </c>
      <c r="S426" s="405">
        <f t="shared" si="282"/>
        <v>7500</v>
      </c>
      <c r="T426" s="403">
        <f t="shared" si="282"/>
        <v>5000</v>
      </c>
      <c r="U426" s="404">
        <f t="shared" si="282"/>
        <v>0</v>
      </c>
      <c r="V426" s="404">
        <f t="shared" si="282"/>
        <v>2500</v>
      </c>
      <c r="W426" s="405">
        <f t="shared" si="282"/>
        <v>7500</v>
      </c>
      <c r="X426" s="403">
        <f t="shared" si="282"/>
        <v>5000</v>
      </c>
      <c r="Y426" s="404">
        <f t="shared" si="282"/>
        <v>0</v>
      </c>
      <c r="Z426" s="404">
        <f t="shared" si="282"/>
        <v>2500</v>
      </c>
      <c r="AA426" s="405">
        <f t="shared" si="282"/>
        <v>7500</v>
      </c>
      <c r="AB426" s="403">
        <f t="shared" si="282"/>
        <v>0</v>
      </c>
      <c r="AC426" s="404">
        <f t="shared" si="282"/>
        <v>0</v>
      </c>
      <c r="AD426" s="404">
        <f t="shared" si="282"/>
        <v>0</v>
      </c>
      <c r="AE426" s="405">
        <f t="shared" si="282"/>
        <v>0</v>
      </c>
      <c r="AF426" s="403">
        <f t="shared" si="282"/>
        <v>0</v>
      </c>
      <c r="AG426" s="404">
        <f t="shared" si="282"/>
        <v>0</v>
      </c>
      <c r="AH426" s="404">
        <f t="shared" si="282"/>
        <v>0</v>
      </c>
      <c r="AI426" s="405">
        <f t="shared" si="282"/>
        <v>0</v>
      </c>
      <c r="AJ426" s="403">
        <f t="shared" si="282"/>
        <v>0</v>
      </c>
      <c r="AK426" s="404">
        <f t="shared" si="282"/>
        <v>0</v>
      </c>
      <c r="AL426" s="404">
        <f t="shared" si="282"/>
        <v>0</v>
      </c>
      <c r="AM426" s="405">
        <f t="shared" si="282"/>
        <v>0</v>
      </c>
      <c r="AN426" s="403">
        <f t="shared" si="282"/>
        <v>0</v>
      </c>
      <c r="AO426" s="404">
        <f t="shared" si="282"/>
        <v>0</v>
      </c>
      <c r="AP426" s="404">
        <f t="shared" si="282"/>
        <v>0</v>
      </c>
      <c r="AQ426" s="405">
        <f t="shared" si="282"/>
        <v>0</v>
      </c>
      <c r="AR426" s="235">
        <f t="shared" si="282"/>
        <v>25000</v>
      </c>
      <c r="AS426" s="235"/>
      <c r="AT426" s="235">
        <f>AT425-AT419</f>
        <v>15000</v>
      </c>
      <c r="AU426" s="235">
        <f>AU425-AU419</f>
        <v>40000</v>
      </c>
    </row>
    <row r="427" spans="2:47" ht="12" customHeight="1">
      <c r="B427" s="225" t="str">
        <f>'Operating Cost Element'!A109</f>
        <v>New Alternative 47</v>
      </c>
      <c r="C427" s="252"/>
      <c r="D427" s="395"/>
      <c r="E427" s="396"/>
      <c r="F427" s="396"/>
      <c r="G427" s="204"/>
      <c r="H427" s="395"/>
      <c r="I427" s="396"/>
      <c r="J427" s="396"/>
      <c r="K427" s="204"/>
      <c r="L427" s="395"/>
      <c r="M427" s="396"/>
      <c r="N427" s="396"/>
      <c r="O427" s="204"/>
      <c r="P427" s="395"/>
      <c r="Q427" s="396"/>
      <c r="R427" s="396"/>
      <c r="S427" s="204"/>
      <c r="T427" s="395"/>
      <c r="U427" s="396"/>
      <c r="V427" s="396"/>
      <c r="W427" s="204"/>
      <c r="X427" s="395"/>
      <c r="Y427" s="396"/>
      <c r="Z427" s="396"/>
      <c r="AA427" s="204"/>
      <c r="AB427" s="395"/>
      <c r="AC427" s="396"/>
      <c r="AD427" s="396"/>
      <c r="AE427" s="204"/>
      <c r="AF427" s="395"/>
      <c r="AG427" s="396"/>
      <c r="AH427" s="396"/>
      <c r="AI427" s="204"/>
      <c r="AJ427" s="395"/>
      <c r="AK427" s="396"/>
      <c r="AL427" s="396"/>
      <c r="AM427" s="204"/>
      <c r="AN427" s="395"/>
      <c r="AO427" s="396"/>
      <c r="AP427" s="396"/>
      <c r="AQ427" s="204"/>
      <c r="AR427" s="201"/>
      <c r="AS427" s="201"/>
      <c r="AT427" s="202"/>
      <c r="AU427" s="205"/>
    </row>
    <row r="428" spans="2:47" ht="12" customHeight="1">
      <c r="B428" s="225" t="s">
        <v>3</v>
      </c>
      <c r="C428" s="252"/>
      <c r="D428" s="395">
        <v>0</v>
      </c>
      <c r="E428" s="396"/>
      <c r="F428" s="396">
        <v>500</v>
      </c>
      <c r="G428" s="198">
        <f>D428+E428+F428</f>
        <v>500</v>
      </c>
      <c r="H428" s="395">
        <v>1000</v>
      </c>
      <c r="I428" s="396"/>
      <c r="J428" s="396">
        <v>500</v>
      </c>
      <c r="K428" s="198">
        <f>H428+I428+J428</f>
        <v>1500</v>
      </c>
      <c r="L428" s="395">
        <v>1000</v>
      </c>
      <c r="M428" s="396"/>
      <c r="N428" s="396">
        <v>500</v>
      </c>
      <c r="O428" s="198">
        <f>L428+M428+N428</f>
        <v>1500</v>
      </c>
      <c r="P428" s="395">
        <v>1000</v>
      </c>
      <c r="Q428" s="396"/>
      <c r="R428" s="396">
        <v>500</v>
      </c>
      <c r="S428" s="198">
        <f>P428+Q428+R428</f>
        <v>1500</v>
      </c>
      <c r="T428" s="395">
        <v>1000</v>
      </c>
      <c r="U428" s="396"/>
      <c r="V428" s="396">
        <v>500</v>
      </c>
      <c r="W428" s="198">
        <f>T428+U428+V428</f>
        <v>1500</v>
      </c>
      <c r="X428" s="395">
        <v>1000</v>
      </c>
      <c r="Y428" s="396"/>
      <c r="Z428" s="396">
        <v>500</v>
      </c>
      <c r="AA428" s="198">
        <f>X428+Y428+Z428</f>
        <v>1500</v>
      </c>
      <c r="AB428" s="395">
        <v>0</v>
      </c>
      <c r="AC428" s="396">
        <v>0</v>
      </c>
      <c r="AD428" s="396">
        <v>0</v>
      </c>
      <c r="AE428" s="198">
        <f>AB428+AC428+AD428</f>
        <v>0</v>
      </c>
      <c r="AF428" s="395">
        <v>0</v>
      </c>
      <c r="AG428" s="396">
        <v>0</v>
      </c>
      <c r="AH428" s="396">
        <v>0</v>
      </c>
      <c r="AI428" s="198">
        <f>AF428+AG428+AH428</f>
        <v>0</v>
      </c>
      <c r="AJ428" s="395">
        <v>0</v>
      </c>
      <c r="AK428" s="396">
        <v>0</v>
      </c>
      <c r="AL428" s="396">
        <v>0</v>
      </c>
      <c r="AM428" s="198">
        <f>AJ428+AK428+AL428</f>
        <v>0</v>
      </c>
      <c r="AN428" s="395">
        <v>0</v>
      </c>
      <c r="AO428" s="396">
        <v>0</v>
      </c>
      <c r="AP428" s="396">
        <v>0</v>
      </c>
      <c r="AQ428" s="198">
        <f>AN428+AO428+AP428</f>
        <v>0</v>
      </c>
      <c r="AR428" s="201">
        <f>D428+H428+L428+P428+T428+X428+AB428+AF428+AJ428+AN428</f>
        <v>5000</v>
      </c>
      <c r="AS428" s="199"/>
      <c r="AT428" s="201">
        <f>F428+J428+N428+R428+V428+Z428+AD428+AH428+AL428+AP428</f>
        <v>3000</v>
      </c>
      <c r="AU428" s="203">
        <f>AR428+AS428+AT428</f>
        <v>8000</v>
      </c>
    </row>
    <row r="429" spans="2:47" ht="12" customHeight="1">
      <c r="B429" s="225" t="s">
        <v>5</v>
      </c>
      <c r="C429" s="252"/>
      <c r="D429" s="395">
        <v>0</v>
      </c>
      <c r="E429" s="396"/>
      <c r="F429" s="396">
        <v>500</v>
      </c>
      <c r="G429" s="198">
        <f>D429+E429+F429</f>
        <v>500</v>
      </c>
      <c r="H429" s="395">
        <v>1000</v>
      </c>
      <c r="I429" s="396"/>
      <c r="J429" s="396">
        <v>500</v>
      </c>
      <c r="K429" s="198">
        <f>H429+I429+J429</f>
        <v>1500</v>
      </c>
      <c r="L429" s="395">
        <v>1000</v>
      </c>
      <c r="M429" s="396"/>
      <c r="N429" s="396">
        <v>500</v>
      </c>
      <c r="O429" s="198">
        <f>L429+M429+N429</f>
        <v>1500</v>
      </c>
      <c r="P429" s="395">
        <v>1000</v>
      </c>
      <c r="Q429" s="396"/>
      <c r="R429" s="396">
        <v>500</v>
      </c>
      <c r="S429" s="198">
        <f>P429+Q429+R429</f>
        <v>1500</v>
      </c>
      <c r="T429" s="395">
        <v>1000</v>
      </c>
      <c r="U429" s="396"/>
      <c r="V429" s="396">
        <v>500</v>
      </c>
      <c r="W429" s="198">
        <f>T429+U429+V429</f>
        <v>1500</v>
      </c>
      <c r="X429" s="395">
        <v>1000</v>
      </c>
      <c r="Y429" s="396"/>
      <c r="Z429" s="396">
        <v>500</v>
      </c>
      <c r="AA429" s="198">
        <f>X429+Y429+Z429</f>
        <v>1500</v>
      </c>
      <c r="AB429" s="395">
        <v>0</v>
      </c>
      <c r="AC429" s="396">
        <v>0</v>
      </c>
      <c r="AD429" s="396">
        <v>0</v>
      </c>
      <c r="AE429" s="198">
        <f>AB429+AC429+AD429</f>
        <v>0</v>
      </c>
      <c r="AF429" s="395">
        <v>0</v>
      </c>
      <c r="AG429" s="396">
        <v>0</v>
      </c>
      <c r="AH429" s="396">
        <v>0</v>
      </c>
      <c r="AI429" s="198">
        <f>AF429+AG429+AH429</f>
        <v>0</v>
      </c>
      <c r="AJ429" s="395">
        <v>0</v>
      </c>
      <c r="AK429" s="396">
        <v>0</v>
      </c>
      <c r="AL429" s="396">
        <v>0</v>
      </c>
      <c r="AM429" s="198">
        <f>AJ429+AK429+AL429</f>
        <v>0</v>
      </c>
      <c r="AN429" s="395">
        <v>0</v>
      </c>
      <c r="AO429" s="396">
        <v>0</v>
      </c>
      <c r="AP429" s="396">
        <v>0</v>
      </c>
      <c r="AQ429" s="198">
        <f>AN429+AO429+AP429</f>
        <v>0</v>
      </c>
      <c r="AR429" s="201">
        <f>D429+H429+L429+P429+T429+X429+AB429+AF429+AJ429+AN429</f>
        <v>5000</v>
      </c>
      <c r="AS429" s="199"/>
      <c r="AT429" s="201">
        <f>F429+J429+N429+R429+V429+Z429+AD429+AH429+AL429+AP429</f>
        <v>3000</v>
      </c>
      <c r="AU429" s="203">
        <f>AR429+AS429+AT429</f>
        <v>8000</v>
      </c>
    </row>
    <row r="430" spans="2:47" ht="12" customHeight="1">
      <c r="B430" s="225" t="s">
        <v>17</v>
      </c>
      <c r="C430" s="252"/>
      <c r="D430" s="395">
        <v>0</v>
      </c>
      <c r="E430" s="396"/>
      <c r="F430" s="396">
        <v>500</v>
      </c>
      <c r="G430" s="198">
        <f>D430+E430+F430</f>
        <v>500</v>
      </c>
      <c r="H430" s="395">
        <v>1000</v>
      </c>
      <c r="I430" s="396"/>
      <c r="J430" s="396">
        <v>500</v>
      </c>
      <c r="K430" s="198">
        <f>H430+I430+J430</f>
        <v>1500</v>
      </c>
      <c r="L430" s="395">
        <v>1000</v>
      </c>
      <c r="M430" s="396"/>
      <c r="N430" s="396">
        <v>500</v>
      </c>
      <c r="O430" s="198">
        <f>L430+M430+N430</f>
        <v>1500</v>
      </c>
      <c r="P430" s="395">
        <v>1000</v>
      </c>
      <c r="Q430" s="396"/>
      <c r="R430" s="396">
        <v>500</v>
      </c>
      <c r="S430" s="198">
        <f>P430+Q430+R430</f>
        <v>1500</v>
      </c>
      <c r="T430" s="395">
        <v>1000</v>
      </c>
      <c r="U430" s="396"/>
      <c r="V430" s="396">
        <v>500</v>
      </c>
      <c r="W430" s="198">
        <f>T430+U430+V430</f>
        <v>1500</v>
      </c>
      <c r="X430" s="395">
        <v>1000</v>
      </c>
      <c r="Y430" s="396"/>
      <c r="Z430" s="396">
        <v>500</v>
      </c>
      <c r="AA430" s="198">
        <f>X430+Y430+Z430</f>
        <v>1500</v>
      </c>
      <c r="AB430" s="395">
        <v>0</v>
      </c>
      <c r="AC430" s="396">
        <v>0</v>
      </c>
      <c r="AD430" s="396">
        <v>0</v>
      </c>
      <c r="AE430" s="198">
        <f>AB430+AC430+AD430</f>
        <v>0</v>
      </c>
      <c r="AF430" s="395">
        <v>0</v>
      </c>
      <c r="AG430" s="396">
        <v>0</v>
      </c>
      <c r="AH430" s="396">
        <v>0</v>
      </c>
      <c r="AI430" s="198">
        <f>AF430+AG430+AH430</f>
        <v>0</v>
      </c>
      <c r="AJ430" s="395">
        <v>0</v>
      </c>
      <c r="AK430" s="396">
        <v>0</v>
      </c>
      <c r="AL430" s="396">
        <v>0</v>
      </c>
      <c r="AM430" s="198">
        <f>AJ430+AK430+AL430</f>
        <v>0</v>
      </c>
      <c r="AN430" s="395">
        <v>0</v>
      </c>
      <c r="AO430" s="396">
        <v>0</v>
      </c>
      <c r="AP430" s="396">
        <v>0</v>
      </c>
      <c r="AQ430" s="198">
        <f>AN430+AO430+AP430</f>
        <v>0</v>
      </c>
      <c r="AR430" s="201">
        <f>D430+H430+L430+P430+T430+X430+AB430+AF430+AJ430+AN430</f>
        <v>5000</v>
      </c>
      <c r="AS430" s="199"/>
      <c r="AT430" s="201">
        <f>F430+J430+N430+R430+V430+Z430+AD430+AH430+AL430+AP430</f>
        <v>3000</v>
      </c>
      <c r="AU430" s="203">
        <f>AR430+AS430+AT430</f>
        <v>8000</v>
      </c>
    </row>
    <row r="431" spans="2:47" ht="12" customHeight="1">
      <c r="B431" s="225" t="s">
        <v>4</v>
      </c>
      <c r="C431" s="252"/>
      <c r="D431" s="395">
        <v>0</v>
      </c>
      <c r="E431" s="396"/>
      <c r="F431" s="396">
        <v>500</v>
      </c>
      <c r="G431" s="198">
        <f>D431+E431+F431</f>
        <v>500</v>
      </c>
      <c r="H431" s="395">
        <v>1000</v>
      </c>
      <c r="I431" s="396"/>
      <c r="J431" s="396">
        <v>500</v>
      </c>
      <c r="K431" s="198">
        <f>H431+I431+J431</f>
        <v>1500</v>
      </c>
      <c r="L431" s="395">
        <v>1000</v>
      </c>
      <c r="M431" s="396"/>
      <c r="N431" s="396">
        <v>500</v>
      </c>
      <c r="O431" s="198">
        <f>L431+M431+N431</f>
        <v>1500</v>
      </c>
      <c r="P431" s="395">
        <v>1000</v>
      </c>
      <c r="Q431" s="396"/>
      <c r="R431" s="396">
        <v>500</v>
      </c>
      <c r="S431" s="198">
        <f>P431+Q431+R431</f>
        <v>1500</v>
      </c>
      <c r="T431" s="395">
        <v>1000</v>
      </c>
      <c r="U431" s="396"/>
      <c r="V431" s="396">
        <v>500</v>
      </c>
      <c r="W431" s="198">
        <f>T431+U431+V431</f>
        <v>1500</v>
      </c>
      <c r="X431" s="395">
        <v>1000</v>
      </c>
      <c r="Y431" s="396"/>
      <c r="Z431" s="396">
        <v>500</v>
      </c>
      <c r="AA431" s="198">
        <f>X431+Y431+Z431</f>
        <v>1500</v>
      </c>
      <c r="AB431" s="395">
        <v>0</v>
      </c>
      <c r="AC431" s="396">
        <v>0</v>
      </c>
      <c r="AD431" s="396">
        <v>0</v>
      </c>
      <c r="AE431" s="198">
        <f>AB431+AC431+AD431</f>
        <v>0</v>
      </c>
      <c r="AF431" s="395">
        <v>0</v>
      </c>
      <c r="AG431" s="396">
        <v>0</v>
      </c>
      <c r="AH431" s="396">
        <v>0</v>
      </c>
      <c r="AI431" s="198">
        <f>AF431+AG431+AH431</f>
        <v>0</v>
      </c>
      <c r="AJ431" s="395">
        <v>0</v>
      </c>
      <c r="AK431" s="396">
        <v>0</v>
      </c>
      <c r="AL431" s="396">
        <v>0</v>
      </c>
      <c r="AM431" s="198">
        <f>AJ431+AK431+AL431</f>
        <v>0</v>
      </c>
      <c r="AN431" s="395">
        <v>0</v>
      </c>
      <c r="AO431" s="396">
        <v>0</v>
      </c>
      <c r="AP431" s="396">
        <v>0</v>
      </c>
      <c r="AQ431" s="198">
        <f>AN431+AO431+AP431</f>
        <v>0</v>
      </c>
      <c r="AR431" s="201">
        <f>D431+H431+L431+P431+T431+X431+AB431+AF431+AJ431+AN431</f>
        <v>5000</v>
      </c>
      <c r="AS431" s="199"/>
      <c r="AT431" s="201">
        <f>F431+J431+N431+R431+V431+Z431+AD431+AH431+AL431+AP431</f>
        <v>3000</v>
      </c>
      <c r="AU431" s="203">
        <f>AR431+AS431+AT431</f>
        <v>8000</v>
      </c>
    </row>
    <row r="432" spans="2:47" ht="12" customHeight="1">
      <c r="B432" s="225" t="s">
        <v>6</v>
      </c>
      <c r="C432" s="252"/>
      <c r="D432" s="395">
        <v>0</v>
      </c>
      <c r="E432" s="396"/>
      <c r="F432" s="396">
        <v>500</v>
      </c>
      <c r="G432" s="198">
        <f>D432+E432+F432</f>
        <v>500</v>
      </c>
      <c r="H432" s="395">
        <v>1000</v>
      </c>
      <c r="I432" s="396"/>
      <c r="J432" s="396">
        <v>500</v>
      </c>
      <c r="K432" s="198">
        <f>H432+I432+J432</f>
        <v>1500</v>
      </c>
      <c r="L432" s="395">
        <v>1000</v>
      </c>
      <c r="M432" s="396"/>
      <c r="N432" s="396">
        <v>500</v>
      </c>
      <c r="O432" s="198">
        <f>L432+M432+N432</f>
        <v>1500</v>
      </c>
      <c r="P432" s="395">
        <v>1000</v>
      </c>
      <c r="Q432" s="396"/>
      <c r="R432" s="396">
        <v>500</v>
      </c>
      <c r="S432" s="198">
        <f>P432+Q432+R432</f>
        <v>1500</v>
      </c>
      <c r="T432" s="395">
        <v>1000</v>
      </c>
      <c r="U432" s="396"/>
      <c r="V432" s="396">
        <v>500</v>
      </c>
      <c r="W432" s="198">
        <f>T432+U432+V432</f>
        <v>1500</v>
      </c>
      <c r="X432" s="395">
        <v>1000</v>
      </c>
      <c r="Y432" s="396"/>
      <c r="Z432" s="396">
        <v>500</v>
      </c>
      <c r="AA432" s="198">
        <f>X432+Y432+Z432</f>
        <v>1500</v>
      </c>
      <c r="AB432" s="395">
        <v>0</v>
      </c>
      <c r="AC432" s="396">
        <v>0</v>
      </c>
      <c r="AD432" s="396">
        <v>0</v>
      </c>
      <c r="AE432" s="198">
        <f>AB432+AC432+AD432</f>
        <v>0</v>
      </c>
      <c r="AF432" s="395">
        <v>0</v>
      </c>
      <c r="AG432" s="396">
        <v>0</v>
      </c>
      <c r="AH432" s="396">
        <v>0</v>
      </c>
      <c r="AI432" s="198">
        <f>AF432+AG432+AH432</f>
        <v>0</v>
      </c>
      <c r="AJ432" s="395">
        <v>0</v>
      </c>
      <c r="AK432" s="396">
        <v>0</v>
      </c>
      <c r="AL432" s="396">
        <v>0</v>
      </c>
      <c r="AM432" s="198">
        <f>AJ432+AK432+AL432</f>
        <v>0</v>
      </c>
      <c r="AN432" s="395">
        <v>0</v>
      </c>
      <c r="AO432" s="396">
        <v>0</v>
      </c>
      <c r="AP432" s="396">
        <v>0</v>
      </c>
      <c r="AQ432" s="198">
        <f>AN432+AO432+AP432</f>
        <v>0</v>
      </c>
      <c r="AR432" s="201">
        <f>D432+H432+L432+P432+T432+X432+AB432+AF432+AJ432+AN432</f>
        <v>5000</v>
      </c>
      <c r="AS432" s="199"/>
      <c r="AT432" s="201">
        <f>F432+J432+N432+R432+V432+Z432+AD432+AH432+AL432+AP432</f>
        <v>3000</v>
      </c>
      <c r="AU432" s="203">
        <f>AR432+AS432+AT432</f>
        <v>8000</v>
      </c>
    </row>
    <row r="433" spans="2:47" ht="12" customHeight="1">
      <c r="B433" s="228" t="s">
        <v>104</v>
      </c>
      <c r="C433" s="252">
        <f>SUM(C428:C432)</f>
        <v>0</v>
      </c>
      <c r="D433" s="395">
        <f>SUM(D428:D432)</f>
        <v>0</v>
      </c>
      <c r="E433" s="396"/>
      <c r="F433" s="396">
        <f aca="true" t="shared" si="283" ref="F433:AA433">SUM(F428:F432)</f>
        <v>2500</v>
      </c>
      <c r="G433" s="198">
        <f t="shared" si="283"/>
        <v>2500</v>
      </c>
      <c r="H433" s="395">
        <f t="shared" si="283"/>
        <v>5000</v>
      </c>
      <c r="I433" s="396">
        <f t="shared" si="283"/>
        <v>0</v>
      </c>
      <c r="J433" s="396">
        <f t="shared" si="283"/>
        <v>2500</v>
      </c>
      <c r="K433" s="198">
        <f t="shared" si="283"/>
        <v>7500</v>
      </c>
      <c r="L433" s="395">
        <f t="shared" si="283"/>
        <v>5000</v>
      </c>
      <c r="M433" s="396">
        <f t="shared" si="283"/>
        <v>0</v>
      </c>
      <c r="N433" s="396">
        <f t="shared" si="283"/>
        <v>2500</v>
      </c>
      <c r="O433" s="198">
        <f t="shared" si="283"/>
        <v>7500</v>
      </c>
      <c r="P433" s="395">
        <f t="shared" si="283"/>
        <v>5000</v>
      </c>
      <c r="Q433" s="396">
        <f t="shared" si="283"/>
        <v>0</v>
      </c>
      <c r="R433" s="396">
        <f t="shared" si="283"/>
        <v>2500</v>
      </c>
      <c r="S433" s="198">
        <f t="shared" si="283"/>
        <v>7500</v>
      </c>
      <c r="T433" s="395">
        <f t="shared" si="283"/>
        <v>5000</v>
      </c>
      <c r="U433" s="396">
        <f t="shared" si="283"/>
        <v>0</v>
      </c>
      <c r="V433" s="396">
        <f t="shared" si="283"/>
        <v>2500</v>
      </c>
      <c r="W433" s="198">
        <f t="shared" si="283"/>
        <v>7500</v>
      </c>
      <c r="X433" s="395">
        <f t="shared" si="283"/>
        <v>5000</v>
      </c>
      <c r="Y433" s="396">
        <f t="shared" si="283"/>
        <v>0</v>
      </c>
      <c r="Z433" s="396">
        <f t="shared" si="283"/>
        <v>2500</v>
      </c>
      <c r="AA433" s="198">
        <f t="shared" si="283"/>
        <v>7500</v>
      </c>
      <c r="AB433" s="395">
        <f aca="true" t="shared" si="284" ref="AB433:AU433">SUM(AB428:AB432)</f>
        <v>0</v>
      </c>
      <c r="AC433" s="396">
        <f t="shared" si="284"/>
        <v>0</v>
      </c>
      <c r="AD433" s="396">
        <f t="shared" si="284"/>
        <v>0</v>
      </c>
      <c r="AE433" s="198">
        <f t="shared" si="284"/>
        <v>0</v>
      </c>
      <c r="AF433" s="395">
        <f t="shared" si="284"/>
        <v>0</v>
      </c>
      <c r="AG433" s="396">
        <f t="shared" si="284"/>
        <v>0</v>
      </c>
      <c r="AH433" s="396">
        <f t="shared" si="284"/>
        <v>0</v>
      </c>
      <c r="AI433" s="198">
        <f t="shared" si="284"/>
        <v>0</v>
      </c>
      <c r="AJ433" s="395">
        <f t="shared" si="284"/>
        <v>0</v>
      </c>
      <c r="AK433" s="396">
        <f t="shared" si="284"/>
        <v>0</v>
      </c>
      <c r="AL433" s="396">
        <f t="shared" si="284"/>
        <v>0</v>
      </c>
      <c r="AM433" s="198">
        <f t="shared" si="284"/>
        <v>0</v>
      </c>
      <c r="AN433" s="395">
        <f t="shared" si="284"/>
        <v>0</v>
      </c>
      <c r="AO433" s="396">
        <f t="shared" si="284"/>
        <v>0</v>
      </c>
      <c r="AP433" s="396">
        <f t="shared" si="284"/>
        <v>0</v>
      </c>
      <c r="AQ433" s="198">
        <f t="shared" si="284"/>
        <v>0</v>
      </c>
      <c r="AR433" s="201">
        <f t="shared" si="284"/>
        <v>25000</v>
      </c>
      <c r="AS433" s="201"/>
      <c r="AT433" s="202">
        <f t="shared" si="284"/>
        <v>15000</v>
      </c>
      <c r="AU433" s="203">
        <f t="shared" si="284"/>
        <v>40000</v>
      </c>
    </row>
    <row r="434" spans="2:47" ht="12" customHeight="1">
      <c r="B434" s="234" t="s">
        <v>217</v>
      </c>
      <c r="C434" s="253"/>
      <c r="D434" s="403">
        <f>D433-D427</f>
        <v>0</v>
      </c>
      <c r="E434" s="404"/>
      <c r="F434" s="404">
        <f aca="true" t="shared" si="285" ref="F434:AR434">F433-F427</f>
        <v>2500</v>
      </c>
      <c r="G434" s="405">
        <f t="shared" si="285"/>
        <v>2500</v>
      </c>
      <c r="H434" s="403">
        <f t="shared" si="285"/>
        <v>5000</v>
      </c>
      <c r="I434" s="404">
        <f t="shared" si="285"/>
        <v>0</v>
      </c>
      <c r="J434" s="404">
        <f t="shared" si="285"/>
        <v>2500</v>
      </c>
      <c r="K434" s="405">
        <f t="shared" si="285"/>
        <v>7500</v>
      </c>
      <c r="L434" s="403">
        <f t="shared" si="285"/>
        <v>5000</v>
      </c>
      <c r="M434" s="404">
        <f t="shared" si="285"/>
        <v>0</v>
      </c>
      <c r="N434" s="404">
        <f t="shared" si="285"/>
        <v>2500</v>
      </c>
      <c r="O434" s="405">
        <f t="shared" si="285"/>
        <v>7500</v>
      </c>
      <c r="P434" s="403">
        <f t="shared" si="285"/>
        <v>5000</v>
      </c>
      <c r="Q434" s="404">
        <f t="shared" si="285"/>
        <v>0</v>
      </c>
      <c r="R434" s="404">
        <f t="shared" si="285"/>
        <v>2500</v>
      </c>
      <c r="S434" s="405">
        <f t="shared" si="285"/>
        <v>7500</v>
      </c>
      <c r="T434" s="403">
        <f t="shared" si="285"/>
        <v>5000</v>
      </c>
      <c r="U434" s="404">
        <f t="shared" si="285"/>
        <v>0</v>
      </c>
      <c r="V434" s="404">
        <f t="shared" si="285"/>
        <v>2500</v>
      </c>
      <c r="W434" s="405">
        <f t="shared" si="285"/>
        <v>7500</v>
      </c>
      <c r="X434" s="403">
        <f t="shared" si="285"/>
        <v>5000</v>
      </c>
      <c r="Y434" s="404">
        <f t="shared" si="285"/>
        <v>0</v>
      </c>
      <c r="Z434" s="404">
        <f t="shared" si="285"/>
        <v>2500</v>
      </c>
      <c r="AA434" s="405">
        <f t="shared" si="285"/>
        <v>7500</v>
      </c>
      <c r="AB434" s="403">
        <f t="shared" si="285"/>
        <v>0</v>
      </c>
      <c r="AC434" s="404">
        <f t="shared" si="285"/>
        <v>0</v>
      </c>
      <c r="AD434" s="404">
        <f t="shared" si="285"/>
        <v>0</v>
      </c>
      <c r="AE434" s="405">
        <f t="shared" si="285"/>
        <v>0</v>
      </c>
      <c r="AF434" s="403">
        <f t="shared" si="285"/>
        <v>0</v>
      </c>
      <c r="AG434" s="404">
        <f t="shared" si="285"/>
        <v>0</v>
      </c>
      <c r="AH434" s="404">
        <f t="shared" si="285"/>
        <v>0</v>
      </c>
      <c r="AI434" s="405">
        <f t="shared" si="285"/>
        <v>0</v>
      </c>
      <c r="AJ434" s="403">
        <f t="shared" si="285"/>
        <v>0</v>
      </c>
      <c r="AK434" s="404">
        <f t="shared" si="285"/>
        <v>0</v>
      </c>
      <c r="AL434" s="404">
        <f t="shared" si="285"/>
        <v>0</v>
      </c>
      <c r="AM434" s="405">
        <f t="shared" si="285"/>
        <v>0</v>
      </c>
      <c r="AN434" s="403">
        <f t="shared" si="285"/>
        <v>0</v>
      </c>
      <c r="AO434" s="404">
        <f t="shared" si="285"/>
        <v>0</v>
      </c>
      <c r="AP434" s="404">
        <f t="shared" si="285"/>
        <v>0</v>
      </c>
      <c r="AQ434" s="405">
        <f t="shared" si="285"/>
        <v>0</v>
      </c>
      <c r="AR434" s="235">
        <f t="shared" si="285"/>
        <v>25000</v>
      </c>
      <c r="AS434" s="235"/>
      <c r="AT434" s="235">
        <f>AT433-AT427</f>
        <v>15000</v>
      </c>
      <c r="AU434" s="235">
        <f>AU433-AU427</f>
        <v>40000</v>
      </c>
    </row>
    <row r="435" spans="2:47" ht="12" customHeight="1">
      <c r="B435" s="225" t="str">
        <f>'Operating Cost Element'!A110</f>
        <v>New Alternative 48</v>
      </c>
      <c r="C435" s="252"/>
      <c r="D435" s="395"/>
      <c r="E435" s="396"/>
      <c r="F435" s="396"/>
      <c r="G435" s="204"/>
      <c r="H435" s="395"/>
      <c r="I435" s="396"/>
      <c r="J435" s="396"/>
      <c r="K435" s="204"/>
      <c r="L435" s="395"/>
      <c r="M435" s="396"/>
      <c r="N435" s="396"/>
      <c r="O435" s="204"/>
      <c r="P435" s="395"/>
      <c r="Q435" s="396"/>
      <c r="R435" s="396"/>
      <c r="S435" s="204"/>
      <c r="T435" s="395"/>
      <c r="U435" s="396"/>
      <c r="V435" s="396"/>
      <c r="W435" s="204"/>
      <c r="X435" s="395"/>
      <c r="Y435" s="396"/>
      <c r="Z435" s="396"/>
      <c r="AA435" s="204"/>
      <c r="AB435" s="395"/>
      <c r="AC435" s="396"/>
      <c r="AD435" s="396"/>
      <c r="AE435" s="204"/>
      <c r="AF435" s="395"/>
      <c r="AG435" s="396"/>
      <c r="AH435" s="396"/>
      <c r="AI435" s="204"/>
      <c r="AJ435" s="395"/>
      <c r="AK435" s="396"/>
      <c r="AL435" s="396"/>
      <c r="AM435" s="204"/>
      <c r="AN435" s="395"/>
      <c r="AO435" s="396"/>
      <c r="AP435" s="396"/>
      <c r="AQ435" s="204"/>
      <c r="AR435" s="201"/>
      <c r="AS435" s="201"/>
      <c r="AT435" s="202"/>
      <c r="AU435" s="205"/>
    </row>
    <row r="436" spans="2:47" ht="12" customHeight="1">
      <c r="B436" s="225" t="s">
        <v>3</v>
      </c>
      <c r="C436" s="252"/>
      <c r="D436" s="395">
        <v>0</v>
      </c>
      <c r="E436" s="396"/>
      <c r="F436" s="396">
        <v>500</v>
      </c>
      <c r="G436" s="198">
        <f>D436+E436+F436</f>
        <v>500</v>
      </c>
      <c r="H436" s="395">
        <v>1000</v>
      </c>
      <c r="I436" s="396"/>
      <c r="J436" s="396">
        <v>500</v>
      </c>
      <c r="K436" s="198">
        <f>H436+I436+J436</f>
        <v>1500</v>
      </c>
      <c r="L436" s="395">
        <v>1000</v>
      </c>
      <c r="M436" s="396"/>
      <c r="N436" s="396">
        <v>500</v>
      </c>
      <c r="O436" s="198">
        <f>L436+M436+N436</f>
        <v>1500</v>
      </c>
      <c r="P436" s="395">
        <v>1000</v>
      </c>
      <c r="Q436" s="396"/>
      <c r="R436" s="396">
        <v>500</v>
      </c>
      <c r="S436" s="198">
        <f>P436+Q436+R436</f>
        <v>1500</v>
      </c>
      <c r="T436" s="395">
        <v>1000</v>
      </c>
      <c r="U436" s="396"/>
      <c r="V436" s="396">
        <v>500</v>
      </c>
      <c r="W436" s="198">
        <f>T436+U436+V436</f>
        <v>1500</v>
      </c>
      <c r="X436" s="395">
        <v>1000</v>
      </c>
      <c r="Y436" s="396"/>
      <c r="Z436" s="396">
        <v>500</v>
      </c>
      <c r="AA436" s="198">
        <f>X436+Y436+Z436</f>
        <v>1500</v>
      </c>
      <c r="AB436" s="395">
        <v>0</v>
      </c>
      <c r="AC436" s="396">
        <v>0</v>
      </c>
      <c r="AD436" s="396">
        <v>0</v>
      </c>
      <c r="AE436" s="198">
        <f>AB436+AC436+AD436</f>
        <v>0</v>
      </c>
      <c r="AF436" s="395">
        <v>0</v>
      </c>
      <c r="AG436" s="396">
        <v>0</v>
      </c>
      <c r="AH436" s="396">
        <v>0</v>
      </c>
      <c r="AI436" s="198">
        <f>AF436+AG436+AH436</f>
        <v>0</v>
      </c>
      <c r="AJ436" s="395">
        <v>0</v>
      </c>
      <c r="AK436" s="396">
        <v>0</v>
      </c>
      <c r="AL436" s="396">
        <v>0</v>
      </c>
      <c r="AM436" s="198">
        <f>AJ436+AK436+AL436</f>
        <v>0</v>
      </c>
      <c r="AN436" s="395">
        <v>0</v>
      </c>
      <c r="AO436" s="396">
        <v>0</v>
      </c>
      <c r="AP436" s="396">
        <v>0</v>
      </c>
      <c r="AQ436" s="198">
        <f>AN436+AO436+AP436</f>
        <v>0</v>
      </c>
      <c r="AR436" s="201">
        <f>D436+H436+L436+P436+T436+X436+AB436+AF436+AJ436+AN436</f>
        <v>5000</v>
      </c>
      <c r="AS436" s="199"/>
      <c r="AT436" s="201">
        <f>F436+J436+N436+R436+V436+Z436+AD436+AH436+AL436+AP436</f>
        <v>3000</v>
      </c>
      <c r="AU436" s="203">
        <f>AR436+AS436+AT436</f>
        <v>8000</v>
      </c>
    </row>
    <row r="437" spans="2:47" ht="12" customHeight="1">
      <c r="B437" s="225" t="s">
        <v>5</v>
      </c>
      <c r="C437" s="252"/>
      <c r="D437" s="395">
        <v>0</v>
      </c>
      <c r="E437" s="396"/>
      <c r="F437" s="396">
        <v>500</v>
      </c>
      <c r="G437" s="198">
        <f>D437+E437+F437</f>
        <v>500</v>
      </c>
      <c r="H437" s="395">
        <v>1000</v>
      </c>
      <c r="I437" s="396"/>
      <c r="J437" s="396">
        <v>500</v>
      </c>
      <c r="K437" s="198">
        <f>H437+I437+J437</f>
        <v>1500</v>
      </c>
      <c r="L437" s="395">
        <v>1000</v>
      </c>
      <c r="M437" s="396"/>
      <c r="N437" s="396">
        <v>500</v>
      </c>
      <c r="O437" s="198">
        <f>L437+M437+N437</f>
        <v>1500</v>
      </c>
      <c r="P437" s="395">
        <v>1000</v>
      </c>
      <c r="Q437" s="396"/>
      <c r="R437" s="396">
        <v>500</v>
      </c>
      <c r="S437" s="198">
        <f>P437+Q437+R437</f>
        <v>1500</v>
      </c>
      <c r="T437" s="395">
        <v>1000</v>
      </c>
      <c r="U437" s="396"/>
      <c r="V437" s="396">
        <v>500</v>
      </c>
      <c r="W437" s="198">
        <f>T437+U437+V437</f>
        <v>1500</v>
      </c>
      <c r="X437" s="395">
        <v>1000</v>
      </c>
      <c r="Y437" s="396"/>
      <c r="Z437" s="396">
        <v>500</v>
      </c>
      <c r="AA437" s="198">
        <f>X437+Y437+Z437</f>
        <v>1500</v>
      </c>
      <c r="AB437" s="395">
        <v>0</v>
      </c>
      <c r="AC437" s="396">
        <v>0</v>
      </c>
      <c r="AD437" s="396">
        <v>0</v>
      </c>
      <c r="AE437" s="198">
        <f>AB437+AC437+AD437</f>
        <v>0</v>
      </c>
      <c r="AF437" s="395">
        <v>0</v>
      </c>
      <c r="AG437" s="396">
        <v>0</v>
      </c>
      <c r="AH437" s="396">
        <v>0</v>
      </c>
      <c r="AI437" s="198">
        <f>AF437+AG437+AH437</f>
        <v>0</v>
      </c>
      <c r="AJ437" s="395">
        <v>0</v>
      </c>
      <c r="AK437" s="396">
        <v>0</v>
      </c>
      <c r="AL437" s="396">
        <v>0</v>
      </c>
      <c r="AM437" s="198">
        <f>AJ437+AK437+AL437</f>
        <v>0</v>
      </c>
      <c r="AN437" s="395">
        <v>0</v>
      </c>
      <c r="AO437" s="396">
        <v>0</v>
      </c>
      <c r="AP437" s="396">
        <v>0</v>
      </c>
      <c r="AQ437" s="198">
        <f>AN437+AO437+AP437</f>
        <v>0</v>
      </c>
      <c r="AR437" s="201">
        <f>D437+H437+L437+P437+T437+X437+AB437+AF437+AJ437+AN437</f>
        <v>5000</v>
      </c>
      <c r="AS437" s="199"/>
      <c r="AT437" s="201">
        <f>F437+J437+N437+R437+V437+Z437+AD437+AH437+AL437+AP437</f>
        <v>3000</v>
      </c>
      <c r="AU437" s="203">
        <f>AR437+AS437+AT437</f>
        <v>8000</v>
      </c>
    </row>
    <row r="438" spans="2:47" ht="12" customHeight="1">
      <c r="B438" s="225" t="s">
        <v>17</v>
      </c>
      <c r="C438" s="252"/>
      <c r="D438" s="395">
        <v>0</v>
      </c>
      <c r="E438" s="396"/>
      <c r="F438" s="396">
        <v>500</v>
      </c>
      <c r="G438" s="198">
        <f>D438+E438+F438</f>
        <v>500</v>
      </c>
      <c r="H438" s="395">
        <v>1000</v>
      </c>
      <c r="I438" s="396"/>
      <c r="J438" s="396">
        <v>500</v>
      </c>
      <c r="K438" s="198">
        <f>H438+I438+J438</f>
        <v>1500</v>
      </c>
      <c r="L438" s="395">
        <v>1000</v>
      </c>
      <c r="M438" s="396"/>
      <c r="N438" s="396">
        <v>500</v>
      </c>
      <c r="O438" s="198">
        <f>L438+M438+N438</f>
        <v>1500</v>
      </c>
      <c r="P438" s="395">
        <v>1000</v>
      </c>
      <c r="Q438" s="396"/>
      <c r="R438" s="396">
        <v>500</v>
      </c>
      <c r="S438" s="198">
        <f>P438+Q438+R438</f>
        <v>1500</v>
      </c>
      <c r="T438" s="395">
        <v>1000</v>
      </c>
      <c r="U438" s="396"/>
      <c r="V438" s="396">
        <v>500</v>
      </c>
      <c r="W438" s="198">
        <f>T438+U438+V438</f>
        <v>1500</v>
      </c>
      <c r="X438" s="395">
        <v>1000</v>
      </c>
      <c r="Y438" s="396"/>
      <c r="Z438" s="396">
        <v>500</v>
      </c>
      <c r="AA438" s="198">
        <f>X438+Y438+Z438</f>
        <v>1500</v>
      </c>
      <c r="AB438" s="395">
        <v>0</v>
      </c>
      <c r="AC438" s="396">
        <v>0</v>
      </c>
      <c r="AD438" s="396">
        <v>0</v>
      </c>
      <c r="AE438" s="198">
        <f>AB438+AC438+AD438</f>
        <v>0</v>
      </c>
      <c r="AF438" s="395">
        <v>0</v>
      </c>
      <c r="AG438" s="396">
        <v>0</v>
      </c>
      <c r="AH438" s="396">
        <v>0</v>
      </c>
      <c r="AI438" s="198">
        <f>AF438+AG438+AH438</f>
        <v>0</v>
      </c>
      <c r="AJ438" s="395">
        <v>0</v>
      </c>
      <c r="AK438" s="396">
        <v>0</v>
      </c>
      <c r="AL438" s="396">
        <v>0</v>
      </c>
      <c r="AM438" s="198">
        <f>AJ438+AK438+AL438</f>
        <v>0</v>
      </c>
      <c r="AN438" s="395">
        <v>0</v>
      </c>
      <c r="AO438" s="396">
        <v>0</v>
      </c>
      <c r="AP438" s="396">
        <v>0</v>
      </c>
      <c r="AQ438" s="198">
        <f>AN438+AO438+AP438</f>
        <v>0</v>
      </c>
      <c r="AR438" s="201">
        <f>D438+H438+L438+P438+T438+X438+AB438+AF438+AJ438+AN438</f>
        <v>5000</v>
      </c>
      <c r="AS438" s="199"/>
      <c r="AT438" s="201">
        <f>F438+J438+N438+R438+V438+Z438+AD438+AH438+AL438+AP438</f>
        <v>3000</v>
      </c>
      <c r="AU438" s="203">
        <f>AR438+AS438+AT438</f>
        <v>8000</v>
      </c>
    </row>
    <row r="439" spans="2:47" ht="12" customHeight="1">
      <c r="B439" s="225" t="s">
        <v>4</v>
      </c>
      <c r="C439" s="252"/>
      <c r="D439" s="395">
        <v>0</v>
      </c>
      <c r="E439" s="396"/>
      <c r="F439" s="396">
        <v>500</v>
      </c>
      <c r="G439" s="198">
        <f>D439+E439+F439</f>
        <v>500</v>
      </c>
      <c r="H439" s="395">
        <v>1000</v>
      </c>
      <c r="I439" s="396"/>
      <c r="J439" s="396">
        <v>500</v>
      </c>
      <c r="K439" s="198">
        <f>H439+I439+J439</f>
        <v>1500</v>
      </c>
      <c r="L439" s="395">
        <v>1000</v>
      </c>
      <c r="M439" s="396"/>
      <c r="N439" s="396">
        <v>500</v>
      </c>
      <c r="O439" s="198">
        <f>L439+M439+N439</f>
        <v>1500</v>
      </c>
      <c r="P439" s="395">
        <v>1000</v>
      </c>
      <c r="Q439" s="396"/>
      <c r="R439" s="396">
        <v>500</v>
      </c>
      <c r="S439" s="198">
        <f>P439+Q439+R439</f>
        <v>1500</v>
      </c>
      <c r="T439" s="395">
        <v>1000</v>
      </c>
      <c r="U439" s="396"/>
      <c r="V439" s="396">
        <v>500</v>
      </c>
      <c r="W439" s="198">
        <f>T439+U439+V439</f>
        <v>1500</v>
      </c>
      <c r="X439" s="395">
        <v>1000</v>
      </c>
      <c r="Y439" s="396"/>
      <c r="Z439" s="396">
        <v>500</v>
      </c>
      <c r="AA439" s="198">
        <f>X439+Y439+Z439</f>
        <v>1500</v>
      </c>
      <c r="AB439" s="395">
        <v>0</v>
      </c>
      <c r="AC439" s="396">
        <v>0</v>
      </c>
      <c r="AD439" s="396">
        <v>0</v>
      </c>
      <c r="AE439" s="198">
        <f>AB439+AC439+AD439</f>
        <v>0</v>
      </c>
      <c r="AF439" s="395">
        <v>0</v>
      </c>
      <c r="AG439" s="396">
        <v>0</v>
      </c>
      <c r="AH439" s="396">
        <v>0</v>
      </c>
      <c r="AI439" s="198">
        <f>AF439+AG439+AH439</f>
        <v>0</v>
      </c>
      <c r="AJ439" s="395">
        <v>0</v>
      </c>
      <c r="AK439" s="396">
        <v>0</v>
      </c>
      <c r="AL439" s="396">
        <v>0</v>
      </c>
      <c r="AM439" s="198">
        <f>AJ439+AK439+AL439</f>
        <v>0</v>
      </c>
      <c r="AN439" s="395">
        <v>0</v>
      </c>
      <c r="AO439" s="396">
        <v>0</v>
      </c>
      <c r="AP439" s="396">
        <v>0</v>
      </c>
      <c r="AQ439" s="198">
        <f>AN439+AO439+AP439</f>
        <v>0</v>
      </c>
      <c r="AR439" s="201">
        <f>D439+H439+L439+P439+T439+X439+AB439+AF439+AJ439+AN439</f>
        <v>5000</v>
      </c>
      <c r="AS439" s="199"/>
      <c r="AT439" s="201">
        <f>F439+J439+N439+R439+V439+Z439+AD439+AH439+AL439+AP439</f>
        <v>3000</v>
      </c>
      <c r="AU439" s="203">
        <f>AR439+AS439+AT439</f>
        <v>8000</v>
      </c>
    </row>
    <row r="440" spans="2:47" ht="12" customHeight="1">
      <c r="B440" s="225" t="s">
        <v>6</v>
      </c>
      <c r="C440" s="252"/>
      <c r="D440" s="395">
        <v>0</v>
      </c>
      <c r="E440" s="396"/>
      <c r="F440" s="396">
        <v>500</v>
      </c>
      <c r="G440" s="198">
        <f>D440+E440+F440</f>
        <v>500</v>
      </c>
      <c r="H440" s="395">
        <v>1000</v>
      </c>
      <c r="I440" s="396"/>
      <c r="J440" s="396">
        <v>500</v>
      </c>
      <c r="K440" s="198">
        <f>H440+I440+J440</f>
        <v>1500</v>
      </c>
      <c r="L440" s="395">
        <v>1000</v>
      </c>
      <c r="M440" s="396"/>
      <c r="N440" s="396">
        <v>500</v>
      </c>
      <c r="O440" s="198">
        <f>L440+M440+N440</f>
        <v>1500</v>
      </c>
      <c r="P440" s="395">
        <v>1000</v>
      </c>
      <c r="Q440" s="396"/>
      <c r="R440" s="396">
        <v>500</v>
      </c>
      <c r="S440" s="198">
        <f>P440+Q440+R440</f>
        <v>1500</v>
      </c>
      <c r="T440" s="395">
        <v>1000</v>
      </c>
      <c r="U440" s="396"/>
      <c r="V440" s="396">
        <v>500</v>
      </c>
      <c r="W440" s="198">
        <f>T440+U440+V440</f>
        <v>1500</v>
      </c>
      <c r="X440" s="395">
        <v>1000</v>
      </c>
      <c r="Y440" s="396"/>
      <c r="Z440" s="396">
        <v>500</v>
      </c>
      <c r="AA440" s="198">
        <f>X440+Y440+Z440</f>
        <v>1500</v>
      </c>
      <c r="AB440" s="395">
        <v>0</v>
      </c>
      <c r="AC440" s="396">
        <v>0</v>
      </c>
      <c r="AD440" s="396">
        <v>0</v>
      </c>
      <c r="AE440" s="198">
        <f>AB440+AC440+AD440</f>
        <v>0</v>
      </c>
      <c r="AF440" s="395">
        <v>0</v>
      </c>
      <c r="AG440" s="396">
        <v>0</v>
      </c>
      <c r="AH440" s="396">
        <v>0</v>
      </c>
      <c r="AI440" s="198">
        <f>AF440+AG440+AH440</f>
        <v>0</v>
      </c>
      <c r="AJ440" s="395">
        <v>0</v>
      </c>
      <c r="AK440" s="396">
        <v>0</v>
      </c>
      <c r="AL440" s="396">
        <v>0</v>
      </c>
      <c r="AM440" s="198">
        <f>AJ440+AK440+AL440</f>
        <v>0</v>
      </c>
      <c r="AN440" s="395">
        <v>0</v>
      </c>
      <c r="AO440" s="396">
        <v>0</v>
      </c>
      <c r="AP440" s="396">
        <v>0</v>
      </c>
      <c r="AQ440" s="198">
        <f>AN440+AO440+AP440</f>
        <v>0</v>
      </c>
      <c r="AR440" s="201">
        <f>D440+H440+L440+P440+T440+X440+AB440+AF440+AJ440+AN440</f>
        <v>5000</v>
      </c>
      <c r="AS440" s="199"/>
      <c r="AT440" s="201">
        <f>F440+J440+N440+R440+V440+Z440+AD440+AH440+AL440+AP440</f>
        <v>3000</v>
      </c>
      <c r="AU440" s="203">
        <f>AR440+AS440+AT440</f>
        <v>8000</v>
      </c>
    </row>
    <row r="441" spans="2:47" ht="12" customHeight="1">
      <c r="B441" s="228" t="s">
        <v>104</v>
      </c>
      <c r="C441" s="252">
        <f>SUM(C436:C440)</f>
        <v>0</v>
      </c>
      <c r="D441" s="395">
        <f>SUM(D436:D440)</f>
        <v>0</v>
      </c>
      <c r="E441" s="396"/>
      <c r="F441" s="396">
        <f aca="true" t="shared" si="286" ref="F441:AA441">SUM(F436:F440)</f>
        <v>2500</v>
      </c>
      <c r="G441" s="198">
        <f t="shared" si="286"/>
        <v>2500</v>
      </c>
      <c r="H441" s="395">
        <f t="shared" si="286"/>
        <v>5000</v>
      </c>
      <c r="I441" s="396">
        <f t="shared" si="286"/>
        <v>0</v>
      </c>
      <c r="J441" s="396">
        <f t="shared" si="286"/>
        <v>2500</v>
      </c>
      <c r="K441" s="198">
        <f t="shared" si="286"/>
        <v>7500</v>
      </c>
      <c r="L441" s="395">
        <f t="shared" si="286"/>
        <v>5000</v>
      </c>
      <c r="M441" s="396">
        <f t="shared" si="286"/>
        <v>0</v>
      </c>
      <c r="N441" s="396">
        <f t="shared" si="286"/>
        <v>2500</v>
      </c>
      <c r="O441" s="198">
        <f t="shared" si="286"/>
        <v>7500</v>
      </c>
      <c r="P441" s="395">
        <f t="shared" si="286"/>
        <v>5000</v>
      </c>
      <c r="Q441" s="396">
        <f t="shared" si="286"/>
        <v>0</v>
      </c>
      <c r="R441" s="396">
        <f t="shared" si="286"/>
        <v>2500</v>
      </c>
      <c r="S441" s="198">
        <f t="shared" si="286"/>
        <v>7500</v>
      </c>
      <c r="T441" s="395">
        <f t="shared" si="286"/>
        <v>5000</v>
      </c>
      <c r="U441" s="396">
        <f t="shared" si="286"/>
        <v>0</v>
      </c>
      <c r="V441" s="396">
        <f t="shared" si="286"/>
        <v>2500</v>
      </c>
      <c r="W441" s="198">
        <f t="shared" si="286"/>
        <v>7500</v>
      </c>
      <c r="X441" s="395">
        <f t="shared" si="286"/>
        <v>5000</v>
      </c>
      <c r="Y441" s="396">
        <f t="shared" si="286"/>
        <v>0</v>
      </c>
      <c r="Z441" s="396">
        <f t="shared" si="286"/>
        <v>2500</v>
      </c>
      <c r="AA441" s="198">
        <f t="shared" si="286"/>
        <v>7500</v>
      </c>
      <c r="AB441" s="395">
        <f aca="true" t="shared" si="287" ref="AB441:AU441">SUM(AB436:AB440)</f>
        <v>0</v>
      </c>
      <c r="AC441" s="396">
        <f t="shared" si="287"/>
        <v>0</v>
      </c>
      <c r="AD441" s="396">
        <f t="shared" si="287"/>
        <v>0</v>
      </c>
      <c r="AE441" s="198">
        <f t="shared" si="287"/>
        <v>0</v>
      </c>
      <c r="AF441" s="395">
        <f t="shared" si="287"/>
        <v>0</v>
      </c>
      <c r="AG441" s="396">
        <f t="shared" si="287"/>
        <v>0</v>
      </c>
      <c r="AH441" s="396">
        <f t="shared" si="287"/>
        <v>0</v>
      </c>
      <c r="AI441" s="198">
        <f t="shared" si="287"/>
        <v>0</v>
      </c>
      <c r="AJ441" s="395">
        <f t="shared" si="287"/>
        <v>0</v>
      </c>
      <c r="AK441" s="396">
        <f t="shared" si="287"/>
        <v>0</v>
      </c>
      <c r="AL441" s="396">
        <f t="shared" si="287"/>
        <v>0</v>
      </c>
      <c r="AM441" s="198">
        <f t="shared" si="287"/>
        <v>0</v>
      </c>
      <c r="AN441" s="395">
        <f t="shared" si="287"/>
        <v>0</v>
      </c>
      <c r="AO441" s="396">
        <f t="shared" si="287"/>
        <v>0</v>
      </c>
      <c r="AP441" s="396">
        <f t="shared" si="287"/>
        <v>0</v>
      </c>
      <c r="AQ441" s="198">
        <f t="shared" si="287"/>
        <v>0</v>
      </c>
      <c r="AR441" s="201">
        <f t="shared" si="287"/>
        <v>25000</v>
      </c>
      <c r="AS441" s="201"/>
      <c r="AT441" s="202">
        <f t="shared" si="287"/>
        <v>15000</v>
      </c>
      <c r="AU441" s="203">
        <f t="shared" si="287"/>
        <v>40000</v>
      </c>
    </row>
    <row r="442" spans="2:47" ht="12" customHeight="1">
      <c r="B442" s="234" t="s">
        <v>217</v>
      </c>
      <c r="C442" s="253"/>
      <c r="D442" s="403">
        <f>D441-D435</f>
        <v>0</v>
      </c>
      <c r="E442" s="404"/>
      <c r="F442" s="404">
        <f aca="true" t="shared" si="288" ref="F442:AR442">F441-F435</f>
        <v>2500</v>
      </c>
      <c r="G442" s="405">
        <f t="shared" si="288"/>
        <v>2500</v>
      </c>
      <c r="H442" s="403">
        <f t="shared" si="288"/>
        <v>5000</v>
      </c>
      <c r="I442" s="404">
        <f t="shared" si="288"/>
        <v>0</v>
      </c>
      <c r="J442" s="404">
        <f t="shared" si="288"/>
        <v>2500</v>
      </c>
      <c r="K442" s="405">
        <f t="shared" si="288"/>
        <v>7500</v>
      </c>
      <c r="L442" s="403">
        <f t="shared" si="288"/>
        <v>5000</v>
      </c>
      <c r="M442" s="404">
        <f t="shared" si="288"/>
        <v>0</v>
      </c>
      <c r="N442" s="404">
        <f t="shared" si="288"/>
        <v>2500</v>
      </c>
      <c r="O442" s="405">
        <f t="shared" si="288"/>
        <v>7500</v>
      </c>
      <c r="P442" s="403">
        <f t="shared" si="288"/>
        <v>5000</v>
      </c>
      <c r="Q442" s="404">
        <f t="shared" si="288"/>
        <v>0</v>
      </c>
      <c r="R442" s="404">
        <f t="shared" si="288"/>
        <v>2500</v>
      </c>
      <c r="S442" s="405">
        <f t="shared" si="288"/>
        <v>7500</v>
      </c>
      <c r="T442" s="403">
        <f t="shared" si="288"/>
        <v>5000</v>
      </c>
      <c r="U442" s="404">
        <f t="shared" si="288"/>
        <v>0</v>
      </c>
      <c r="V442" s="404">
        <f t="shared" si="288"/>
        <v>2500</v>
      </c>
      <c r="W442" s="405">
        <f t="shared" si="288"/>
        <v>7500</v>
      </c>
      <c r="X442" s="403">
        <f t="shared" si="288"/>
        <v>5000</v>
      </c>
      <c r="Y442" s="404">
        <f t="shared" si="288"/>
        <v>0</v>
      </c>
      <c r="Z442" s="404">
        <f t="shared" si="288"/>
        <v>2500</v>
      </c>
      <c r="AA442" s="405">
        <f t="shared" si="288"/>
        <v>7500</v>
      </c>
      <c r="AB442" s="403">
        <f t="shared" si="288"/>
        <v>0</v>
      </c>
      <c r="AC442" s="404">
        <f t="shared" si="288"/>
        <v>0</v>
      </c>
      <c r="AD442" s="404">
        <f t="shared" si="288"/>
        <v>0</v>
      </c>
      <c r="AE442" s="405">
        <f t="shared" si="288"/>
        <v>0</v>
      </c>
      <c r="AF442" s="403">
        <f t="shared" si="288"/>
        <v>0</v>
      </c>
      <c r="AG442" s="404">
        <f t="shared" si="288"/>
        <v>0</v>
      </c>
      <c r="AH442" s="404">
        <f t="shared" si="288"/>
        <v>0</v>
      </c>
      <c r="AI442" s="405">
        <f t="shared" si="288"/>
        <v>0</v>
      </c>
      <c r="AJ442" s="403">
        <f t="shared" si="288"/>
        <v>0</v>
      </c>
      <c r="AK442" s="404">
        <f t="shared" si="288"/>
        <v>0</v>
      </c>
      <c r="AL442" s="404">
        <f t="shared" si="288"/>
        <v>0</v>
      </c>
      <c r="AM442" s="405">
        <f t="shared" si="288"/>
        <v>0</v>
      </c>
      <c r="AN442" s="403">
        <f t="shared" si="288"/>
        <v>0</v>
      </c>
      <c r="AO442" s="404">
        <f t="shared" si="288"/>
        <v>0</v>
      </c>
      <c r="AP442" s="404">
        <f t="shared" si="288"/>
        <v>0</v>
      </c>
      <c r="AQ442" s="405">
        <f t="shared" si="288"/>
        <v>0</v>
      </c>
      <c r="AR442" s="235">
        <f t="shared" si="288"/>
        <v>25000</v>
      </c>
      <c r="AS442" s="235"/>
      <c r="AT442" s="235">
        <f>AT441-AT435</f>
        <v>15000</v>
      </c>
      <c r="AU442" s="235">
        <f>AU441-AU435</f>
        <v>40000</v>
      </c>
    </row>
    <row r="443" spans="2:47" ht="12" customHeight="1">
      <c r="B443" s="225" t="str">
        <f>'Operating Cost Element'!A111</f>
        <v>New Alternative 49</v>
      </c>
      <c r="C443" s="252"/>
      <c r="D443" s="395"/>
      <c r="E443" s="396"/>
      <c r="F443" s="396"/>
      <c r="G443" s="204"/>
      <c r="H443" s="395"/>
      <c r="I443" s="396"/>
      <c r="J443" s="396"/>
      <c r="K443" s="204"/>
      <c r="L443" s="395"/>
      <c r="M443" s="396"/>
      <c r="N443" s="396"/>
      <c r="O443" s="204"/>
      <c r="P443" s="395"/>
      <c r="Q443" s="396"/>
      <c r="R443" s="396"/>
      <c r="S443" s="204"/>
      <c r="T443" s="395"/>
      <c r="U443" s="396"/>
      <c r="V443" s="396"/>
      <c r="W443" s="204"/>
      <c r="X443" s="395"/>
      <c r="Y443" s="396"/>
      <c r="Z443" s="396"/>
      <c r="AA443" s="204"/>
      <c r="AB443" s="395"/>
      <c r="AC443" s="396"/>
      <c r="AD443" s="396"/>
      <c r="AE443" s="204"/>
      <c r="AF443" s="395"/>
      <c r="AG443" s="396"/>
      <c r="AH443" s="396"/>
      <c r="AI443" s="204"/>
      <c r="AJ443" s="395"/>
      <c r="AK443" s="396"/>
      <c r="AL443" s="396"/>
      <c r="AM443" s="204"/>
      <c r="AN443" s="395"/>
      <c r="AO443" s="396"/>
      <c r="AP443" s="396"/>
      <c r="AQ443" s="204"/>
      <c r="AR443" s="201"/>
      <c r="AS443" s="201"/>
      <c r="AT443" s="202"/>
      <c r="AU443" s="205"/>
    </row>
    <row r="444" spans="2:47" ht="12" customHeight="1">
      <c r="B444" s="225" t="s">
        <v>3</v>
      </c>
      <c r="C444" s="252"/>
      <c r="D444" s="395">
        <v>0</v>
      </c>
      <c r="E444" s="396"/>
      <c r="F444" s="396">
        <v>500</v>
      </c>
      <c r="G444" s="198">
        <f>D444+E444+F444</f>
        <v>500</v>
      </c>
      <c r="H444" s="395">
        <v>1000</v>
      </c>
      <c r="I444" s="396"/>
      <c r="J444" s="396">
        <v>500</v>
      </c>
      <c r="K444" s="198">
        <f>H444+I444+J444</f>
        <v>1500</v>
      </c>
      <c r="L444" s="395">
        <v>1000</v>
      </c>
      <c r="M444" s="396"/>
      <c r="N444" s="396">
        <v>500</v>
      </c>
      <c r="O444" s="198">
        <f>L444+M444+N444</f>
        <v>1500</v>
      </c>
      <c r="P444" s="395">
        <v>1000</v>
      </c>
      <c r="Q444" s="396"/>
      <c r="R444" s="396">
        <v>500</v>
      </c>
      <c r="S444" s="198">
        <f>P444+Q444+R444</f>
        <v>1500</v>
      </c>
      <c r="T444" s="395">
        <v>1000</v>
      </c>
      <c r="U444" s="396"/>
      <c r="V444" s="396">
        <v>500</v>
      </c>
      <c r="W444" s="198">
        <f>T444+U444+V444</f>
        <v>1500</v>
      </c>
      <c r="X444" s="395">
        <v>1000</v>
      </c>
      <c r="Y444" s="396"/>
      <c r="Z444" s="396">
        <v>500</v>
      </c>
      <c r="AA444" s="198">
        <f>X444+Y444+Z444</f>
        <v>1500</v>
      </c>
      <c r="AB444" s="395">
        <v>0</v>
      </c>
      <c r="AC444" s="396">
        <v>0</v>
      </c>
      <c r="AD444" s="396">
        <v>0</v>
      </c>
      <c r="AE444" s="198">
        <f>AB444+AC444+AD444</f>
        <v>0</v>
      </c>
      <c r="AF444" s="395">
        <v>0</v>
      </c>
      <c r="AG444" s="396">
        <v>0</v>
      </c>
      <c r="AH444" s="396">
        <v>0</v>
      </c>
      <c r="AI444" s="198">
        <f>AF444+AG444+AH444</f>
        <v>0</v>
      </c>
      <c r="AJ444" s="395">
        <v>0</v>
      </c>
      <c r="AK444" s="396">
        <v>0</v>
      </c>
      <c r="AL444" s="396">
        <v>0</v>
      </c>
      <c r="AM444" s="198">
        <f>AJ444+AK444+AL444</f>
        <v>0</v>
      </c>
      <c r="AN444" s="395">
        <v>0</v>
      </c>
      <c r="AO444" s="396">
        <v>0</v>
      </c>
      <c r="AP444" s="396">
        <v>0</v>
      </c>
      <c r="AQ444" s="198">
        <f>AN444+AO444+AP444</f>
        <v>0</v>
      </c>
      <c r="AR444" s="201">
        <f>D444+H444+L444+P444+T444+X444+AB444+AF444+AJ444+AN444</f>
        <v>5000</v>
      </c>
      <c r="AS444" s="199"/>
      <c r="AT444" s="201">
        <f>F444+J444+N444+R444+V444+Z444+AD444+AH444+AL444+AP444</f>
        <v>3000</v>
      </c>
      <c r="AU444" s="203">
        <f>AR444+AS444+AT444</f>
        <v>8000</v>
      </c>
    </row>
    <row r="445" spans="2:47" ht="12" customHeight="1">
      <c r="B445" s="225" t="s">
        <v>5</v>
      </c>
      <c r="C445" s="252"/>
      <c r="D445" s="395">
        <v>0</v>
      </c>
      <c r="E445" s="396"/>
      <c r="F445" s="396">
        <v>500</v>
      </c>
      <c r="G445" s="198">
        <f>D445+E445+F445</f>
        <v>500</v>
      </c>
      <c r="H445" s="395">
        <v>1000</v>
      </c>
      <c r="I445" s="396"/>
      <c r="J445" s="396">
        <v>500</v>
      </c>
      <c r="K445" s="198">
        <f>H445+I445+J445</f>
        <v>1500</v>
      </c>
      <c r="L445" s="395">
        <v>1000</v>
      </c>
      <c r="M445" s="396"/>
      <c r="N445" s="396">
        <v>500</v>
      </c>
      <c r="O445" s="198">
        <f>L445+M445+N445</f>
        <v>1500</v>
      </c>
      <c r="P445" s="395">
        <v>1000</v>
      </c>
      <c r="Q445" s="396"/>
      <c r="R445" s="396">
        <v>500</v>
      </c>
      <c r="S445" s="198">
        <f>P445+Q445+R445</f>
        <v>1500</v>
      </c>
      <c r="T445" s="395">
        <v>1000</v>
      </c>
      <c r="U445" s="396"/>
      <c r="V445" s="396">
        <v>500</v>
      </c>
      <c r="W445" s="198">
        <f>T445+U445+V445</f>
        <v>1500</v>
      </c>
      <c r="X445" s="395">
        <v>1000</v>
      </c>
      <c r="Y445" s="396"/>
      <c r="Z445" s="396">
        <v>500</v>
      </c>
      <c r="AA445" s="198">
        <f>X445+Y445+Z445</f>
        <v>1500</v>
      </c>
      <c r="AB445" s="395">
        <v>0</v>
      </c>
      <c r="AC445" s="396">
        <v>0</v>
      </c>
      <c r="AD445" s="396">
        <v>0</v>
      </c>
      <c r="AE445" s="198">
        <f>AB445+AC445+AD445</f>
        <v>0</v>
      </c>
      <c r="AF445" s="395">
        <v>0</v>
      </c>
      <c r="AG445" s="396">
        <v>0</v>
      </c>
      <c r="AH445" s="396">
        <v>0</v>
      </c>
      <c r="AI445" s="198">
        <f>AF445+AG445+AH445</f>
        <v>0</v>
      </c>
      <c r="AJ445" s="395">
        <v>0</v>
      </c>
      <c r="AK445" s="396">
        <v>0</v>
      </c>
      <c r="AL445" s="396">
        <v>0</v>
      </c>
      <c r="AM445" s="198">
        <f>AJ445+AK445+AL445</f>
        <v>0</v>
      </c>
      <c r="AN445" s="395">
        <v>0</v>
      </c>
      <c r="AO445" s="396">
        <v>0</v>
      </c>
      <c r="AP445" s="396">
        <v>0</v>
      </c>
      <c r="AQ445" s="198">
        <f>AN445+AO445+AP445</f>
        <v>0</v>
      </c>
      <c r="AR445" s="201">
        <f>D445+H445+L445+P445+T445+X445+AB445+AF445+AJ445+AN445</f>
        <v>5000</v>
      </c>
      <c r="AS445" s="199"/>
      <c r="AT445" s="201">
        <f>F445+J445+N445+R445+V445+Z445+AD445+AH445+AL445+AP445</f>
        <v>3000</v>
      </c>
      <c r="AU445" s="203">
        <f>AR445+AS445+AT445</f>
        <v>8000</v>
      </c>
    </row>
    <row r="446" spans="2:47" ht="12" customHeight="1">
      <c r="B446" s="225" t="s">
        <v>17</v>
      </c>
      <c r="C446" s="252"/>
      <c r="D446" s="395">
        <v>0</v>
      </c>
      <c r="E446" s="396"/>
      <c r="F446" s="396">
        <v>500</v>
      </c>
      <c r="G446" s="198">
        <f>D446+E446+F446</f>
        <v>500</v>
      </c>
      <c r="H446" s="395">
        <v>1000</v>
      </c>
      <c r="I446" s="396"/>
      <c r="J446" s="396">
        <v>500</v>
      </c>
      <c r="K446" s="198">
        <f>H446+I446+J446</f>
        <v>1500</v>
      </c>
      <c r="L446" s="395">
        <v>1000</v>
      </c>
      <c r="M446" s="396"/>
      <c r="N446" s="396">
        <v>500</v>
      </c>
      <c r="O446" s="198">
        <f>L446+M446+N446</f>
        <v>1500</v>
      </c>
      <c r="P446" s="395">
        <v>1000</v>
      </c>
      <c r="Q446" s="396"/>
      <c r="R446" s="396">
        <v>500</v>
      </c>
      <c r="S446" s="198">
        <f>P446+Q446+R446</f>
        <v>1500</v>
      </c>
      <c r="T446" s="395">
        <v>1000</v>
      </c>
      <c r="U446" s="396"/>
      <c r="V446" s="396">
        <v>500</v>
      </c>
      <c r="W446" s="198">
        <f>T446+U446+V446</f>
        <v>1500</v>
      </c>
      <c r="X446" s="395">
        <v>1000</v>
      </c>
      <c r="Y446" s="396"/>
      <c r="Z446" s="396">
        <v>500</v>
      </c>
      <c r="AA446" s="198">
        <f>X446+Y446+Z446</f>
        <v>1500</v>
      </c>
      <c r="AB446" s="395">
        <v>0</v>
      </c>
      <c r="AC446" s="396">
        <v>0</v>
      </c>
      <c r="AD446" s="396">
        <v>0</v>
      </c>
      <c r="AE446" s="198">
        <f>AB446+AC446+AD446</f>
        <v>0</v>
      </c>
      <c r="AF446" s="395">
        <v>0</v>
      </c>
      <c r="AG446" s="396">
        <v>0</v>
      </c>
      <c r="AH446" s="396">
        <v>0</v>
      </c>
      <c r="AI446" s="198">
        <f>AF446+AG446+AH446</f>
        <v>0</v>
      </c>
      <c r="AJ446" s="395">
        <v>0</v>
      </c>
      <c r="AK446" s="396">
        <v>0</v>
      </c>
      <c r="AL446" s="396">
        <v>0</v>
      </c>
      <c r="AM446" s="198">
        <f>AJ446+AK446+AL446</f>
        <v>0</v>
      </c>
      <c r="AN446" s="395">
        <v>0</v>
      </c>
      <c r="AO446" s="396">
        <v>0</v>
      </c>
      <c r="AP446" s="396">
        <v>0</v>
      </c>
      <c r="AQ446" s="198">
        <f>AN446+AO446+AP446</f>
        <v>0</v>
      </c>
      <c r="AR446" s="201">
        <f>D446+H446+L446+P446+T446+X446+AB446+AF446+AJ446+AN446</f>
        <v>5000</v>
      </c>
      <c r="AS446" s="199"/>
      <c r="AT446" s="201">
        <f>F446+J446+N446+R446+V446+Z446+AD446+AH446+AL446+AP446</f>
        <v>3000</v>
      </c>
      <c r="AU446" s="203">
        <f>AR446+AS446+AT446</f>
        <v>8000</v>
      </c>
    </row>
    <row r="447" spans="2:47" ht="12" customHeight="1">
      <c r="B447" s="225" t="s">
        <v>4</v>
      </c>
      <c r="C447" s="252"/>
      <c r="D447" s="395">
        <v>0</v>
      </c>
      <c r="E447" s="396"/>
      <c r="F447" s="396">
        <v>500</v>
      </c>
      <c r="G447" s="198">
        <f>D447+E447+F447</f>
        <v>500</v>
      </c>
      <c r="H447" s="395">
        <v>1000</v>
      </c>
      <c r="I447" s="396"/>
      <c r="J447" s="396">
        <v>500</v>
      </c>
      <c r="K447" s="198">
        <f>H447+I447+J447</f>
        <v>1500</v>
      </c>
      <c r="L447" s="395">
        <v>1000</v>
      </c>
      <c r="M447" s="396"/>
      <c r="N447" s="396">
        <v>500</v>
      </c>
      <c r="O447" s="198">
        <f>L447+M447+N447</f>
        <v>1500</v>
      </c>
      <c r="P447" s="395">
        <v>1000</v>
      </c>
      <c r="Q447" s="396"/>
      <c r="R447" s="396">
        <v>500</v>
      </c>
      <c r="S447" s="198">
        <f>P447+Q447+R447</f>
        <v>1500</v>
      </c>
      <c r="T447" s="395">
        <v>1000</v>
      </c>
      <c r="U447" s="396"/>
      <c r="V447" s="396">
        <v>500</v>
      </c>
      <c r="W447" s="198">
        <f>T447+U447+V447</f>
        <v>1500</v>
      </c>
      <c r="X447" s="395">
        <v>1000</v>
      </c>
      <c r="Y447" s="396"/>
      <c r="Z447" s="396">
        <v>500</v>
      </c>
      <c r="AA447" s="198">
        <f>X447+Y447+Z447</f>
        <v>1500</v>
      </c>
      <c r="AB447" s="395">
        <v>0</v>
      </c>
      <c r="AC447" s="396">
        <v>0</v>
      </c>
      <c r="AD447" s="396">
        <v>0</v>
      </c>
      <c r="AE447" s="198">
        <f>AB447+AC447+AD447</f>
        <v>0</v>
      </c>
      <c r="AF447" s="395">
        <v>0</v>
      </c>
      <c r="AG447" s="396">
        <v>0</v>
      </c>
      <c r="AH447" s="396">
        <v>0</v>
      </c>
      <c r="AI447" s="198">
        <f>AF447+AG447+AH447</f>
        <v>0</v>
      </c>
      <c r="AJ447" s="395">
        <v>0</v>
      </c>
      <c r="AK447" s="396">
        <v>0</v>
      </c>
      <c r="AL447" s="396">
        <v>0</v>
      </c>
      <c r="AM447" s="198">
        <f>AJ447+AK447+AL447</f>
        <v>0</v>
      </c>
      <c r="AN447" s="395">
        <v>0</v>
      </c>
      <c r="AO447" s="396">
        <v>0</v>
      </c>
      <c r="AP447" s="396">
        <v>0</v>
      </c>
      <c r="AQ447" s="198">
        <f>AN447+AO447+AP447</f>
        <v>0</v>
      </c>
      <c r="AR447" s="201">
        <f>D447+H447+L447+P447+T447+X447+AB447+AF447+AJ447+AN447</f>
        <v>5000</v>
      </c>
      <c r="AS447" s="199"/>
      <c r="AT447" s="201">
        <f>F447+J447+N447+R447+V447+Z447+AD447+AH447+AL447+AP447</f>
        <v>3000</v>
      </c>
      <c r="AU447" s="203">
        <f>AR447+AS447+AT447</f>
        <v>8000</v>
      </c>
    </row>
    <row r="448" spans="2:47" ht="12" customHeight="1">
      <c r="B448" s="225" t="s">
        <v>6</v>
      </c>
      <c r="C448" s="252"/>
      <c r="D448" s="395">
        <v>0</v>
      </c>
      <c r="E448" s="396"/>
      <c r="F448" s="396">
        <v>500</v>
      </c>
      <c r="G448" s="198">
        <f>D448+E448+F448</f>
        <v>500</v>
      </c>
      <c r="H448" s="395">
        <v>1000</v>
      </c>
      <c r="I448" s="396"/>
      <c r="J448" s="396">
        <v>500</v>
      </c>
      <c r="K448" s="198">
        <f>H448+I448+J448</f>
        <v>1500</v>
      </c>
      <c r="L448" s="395">
        <v>1000</v>
      </c>
      <c r="M448" s="396"/>
      <c r="N448" s="396">
        <v>500</v>
      </c>
      <c r="O448" s="198">
        <f>L448+M448+N448</f>
        <v>1500</v>
      </c>
      <c r="P448" s="395">
        <v>1000</v>
      </c>
      <c r="Q448" s="396"/>
      <c r="R448" s="396">
        <v>500</v>
      </c>
      <c r="S448" s="198">
        <f>P448+Q448+R448</f>
        <v>1500</v>
      </c>
      <c r="T448" s="395">
        <v>1000</v>
      </c>
      <c r="U448" s="396"/>
      <c r="V448" s="396">
        <v>500</v>
      </c>
      <c r="W448" s="198">
        <f>T448+U448+V448</f>
        <v>1500</v>
      </c>
      <c r="X448" s="395">
        <v>1000</v>
      </c>
      <c r="Y448" s="396"/>
      <c r="Z448" s="396">
        <v>500</v>
      </c>
      <c r="AA448" s="198">
        <f>X448+Y448+Z448</f>
        <v>1500</v>
      </c>
      <c r="AB448" s="395">
        <v>0</v>
      </c>
      <c r="AC448" s="396">
        <v>0</v>
      </c>
      <c r="AD448" s="396">
        <v>0</v>
      </c>
      <c r="AE448" s="198">
        <f>AB448+AC448+AD448</f>
        <v>0</v>
      </c>
      <c r="AF448" s="395">
        <v>0</v>
      </c>
      <c r="AG448" s="396">
        <v>0</v>
      </c>
      <c r="AH448" s="396">
        <v>0</v>
      </c>
      <c r="AI448" s="198">
        <f>AF448+AG448+AH448</f>
        <v>0</v>
      </c>
      <c r="AJ448" s="395">
        <v>0</v>
      </c>
      <c r="AK448" s="396">
        <v>0</v>
      </c>
      <c r="AL448" s="396">
        <v>0</v>
      </c>
      <c r="AM448" s="198">
        <f>AJ448+AK448+AL448</f>
        <v>0</v>
      </c>
      <c r="AN448" s="395">
        <v>0</v>
      </c>
      <c r="AO448" s="396">
        <v>0</v>
      </c>
      <c r="AP448" s="396">
        <v>0</v>
      </c>
      <c r="AQ448" s="198">
        <f>AN448+AO448+AP448</f>
        <v>0</v>
      </c>
      <c r="AR448" s="201">
        <f>D448+H448+L448+P448+T448+X448+AB448+AF448+AJ448+AN448</f>
        <v>5000</v>
      </c>
      <c r="AS448" s="199"/>
      <c r="AT448" s="201">
        <f>F448+J448+N448+R448+V448+Z448+AD448+AH448+AL448+AP448</f>
        <v>3000</v>
      </c>
      <c r="AU448" s="203">
        <f>AR448+AS448+AT448</f>
        <v>8000</v>
      </c>
    </row>
    <row r="449" spans="2:47" ht="12" customHeight="1">
      <c r="B449" s="228" t="s">
        <v>104</v>
      </c>
      <c r="C449" s="252">
        <f>SUM(C444:C448)</f>
        <v>0</v>
      </c>
      <c r="D449" s="395">
        <f>SUM(D444:D448)</f>
        <v>0</v>
      </c>
      <c r="E449" s="396"/>
      <c r="F449" s="396">
        <f aca="true" t="shared" si="289" ref="F449:AR449">SUM(F444:F448)</f>
        <v>2500</v>
      </c>
      <c r="G449" s="198">
        <f t="shared" si="289"/>
        <v>2500</v>
      </c>
      <c r="H449" s="395">
        <f t="shared" si="289"/>
        <v>5000</v>
      </c>
      <c r="I449" s="396">
        <f t="shared" si="289"/>
        <v>0</v>
      </c>
      <c r="J449" s="396">
        <f t="shared" si="289"/>
        <v>2500</v>
      </c>
      <c r="K449" s="198">
        <f t="shared" si="289"/>
        <v>7500</v>
      </c>
      <c r="L449" s="395">
        <f t="shared" si="289"/>
        <v>5000</v>
      </c>
      <c r="M449" s="396">
        <f t="shared" si="289"/>
        <v>0</v>
      </c>
      <c r="N449" s="396">
        <f t="shared" si="289"/>
        <v>2500</v>
      </c>
      <c r="O449" s="198">
        <f t="shared" si="289"/>
        <v>7500</v>
      </c>
      <c r="P449" s="395">
        <f t="shared" si="289"/>
        <v>5000</v>
      </c>
      <c r="Q449" s="396">
        <f t="shared" si="289"/>
        <v>0</v>
      </c>
      <c r="R449" s="396">
        <f t="shared" si="289"/>
        <v>2500</v>
      </c>
      <c r="S449" s="198">
        <f t="shared" si="289"/>
        <v>7500</v>
      </c>
      <c r="T449" s="395">
        <f t="shared" si="289"/>
        <v>5000</v>
      </c>
      <c r="U449" s="396">
        <f t="shared" si="289"/>
        <v>0</v>
      </c>
      <c r="V449" s="396">
        <f t="shared" si="289"/>
        <v>2500</v>
      </c>
      <c r="W449" s="198">
        <f t="shared" si="289"/>
        <v>7500</v>
      </c>
      <c r="X449" s="395">
        <f t="shared" si="289"/>
        <v>5000</v>
      </c>
      <c r="Y449" s="396">
        <f t="shared" si="289"/>
        <v>0</v>
      </c>
      <c r="Z449" s="396">
        <f t="shared" si="289"/>
        <v>2500</v>
      </c>
      <c r="AA449" s="198">
        <f t="shared" si="289"/>
        <v>7500</v>
      </c>
      <c r="AB449" s="395">
        <f t="shared" si="289"/>
        <v>0</v>
      </c>
      <c r="AC449" s="396">
        <f t="shared" si="289"/>
        <v>0</v>
      </c>
      <c r="AD449" s="396">
        <f t="shared" si="289"/>
        <v>0</v>
      </c>
      <c r="AE449" s="198">
        <f t="shared" si="289"/>
        <v>0</v>
      </c>
      <c r="AF449" s="395">
        <f t="shared" si="289"/>
        <v>0</v>
      </c>
      <c r="AG449" s="396">
        <f t="shared" si="289"/>
        <v>0</v>
      </c>
      <c r="AH449" s="396">
        <f t="shared" si="289"/>
        <v>0</v>
      </c>
      <c r="AI449" s="198">
        <f t="shared" si="289"/>
        <v>0</v>
      </c>
      <c r="AJ449" s="395">
        <f t="shared" si="289"/>
        <v>0</v>
      </c>
      <c r="AK449" s="396">
        <f t="shared" si="289"/>
        <v>0</v>
      </c>
      <c r="AL449" s="396">
        <f t="shared" si="289"/>
        <v>0</v>
      </c>
      <c r="AM449" s="198">
        <f t="shared" si="289"/>
        <v>0</v>
      </c>
      <c r="AN449" s="395">
        <f t="shared" si="289"/>
        <v>0</v>
      </c>
      <c r="AO449" s="396">
        <f t="shared" si="289"/>
        <v>0</v>
      </c>
      <c r="AP449" s="396">
        <f t="shared" si="289"/>
        <v>0</v>
      </c>
      <c r="AQ449" s="198">
        <f t="shared" si="289"/>
        <v>0</v>
      </c>
      <c r="AR449" s="201">
        <f t="shared" si="289"/>
        <v>25000</v>
      </c>
      <c r="AS449" s="201"/>
      <c r="AT449" s="202">
        <f>SUM(AT444:AT448)</f>
        <v>15000</v>
      </c>
      <c r="AU449" s="203">
        <f>SUM(AU444:AU448)</f>
        <v>40000</v>
      </c>
    </row>
    <row r="450" spans="2:47" ht="12" customHeight="1">
      <c r="B450" s="234" t="s">
        <v>217</v>
      </c>
      <c r="C450" s="253"/>
      <c r="D450" s="255">
        <f>D449-D443</f>
        <v>0</v>
      </c>
      <c r="E450" s="235"/>
      <c r="F450" s="235">
        <f aca="true" t="shared" si="290" ref="F450:AR450">F449-F443</f>
        <v>2500</v>
      </c>
      <c r="G450" s="256">
        <f t="shared" si="290"/>
        <v>2500</v>
      </c>
      <c r="H450" s="255">
        <f t="shared" si="290"/>
        <v>5000</v>
      </c>
      <c r="I450" s="235">
        <f t="shared" si="290"/>
        <v>0</v>
      </c>
      <c r="J450" s="235">
        <f t="shared" si="290"/>
        <v>2500</v>
      </c>
      <c r="K450" s="256">
        <f t="shared" si="290"/>
        <v>7500</v>
      </c>
      <c r="L450" s="403">
        <f t="shared" si="290"/>
        <v>5000</v>
      </c>
      <c r="M450" s="404">
        <f t="shared" si="290"/>
        <v>0</v>
      </c>
      <c r="N450" s="404">
        <f t="shared" si="290"/>
        <v>2500</v>
      </c>
      <c r="O450" s="405">
        <f t="shared" si="290"/>
        <v>7500</v>
      </c>
      <c r="P450" s="255">
        <f t="shared" si="290"/>
        <v>5000</v>
      </c>
      <c r="Q450" s="235">
        <f t="shared" si="290"/>
        <v>0</v>
      </c>
      <c r="R450" s="235">
        <f t="shared" si="290"/>
        <v>2500</v>
      </c>
      <c r="S450" s="256">
        <f t="shared" si="290"/>
        <v>7500</v>
      </c>
      <c r="T450" s="403">
        <f t="shared" si="290"/>
        <v>5000</v>
      </c>
      <c r="U450" s="404">
        <f t="shared" si="290"/>
        <v>0</v>
      </c>
      <c r="V450" s="404">
        <f t="shared" si="290"/>
        <v>2500</v>
      </c>
      <c r="W450" s="405">
        <f t="shared" si="290"/>
        <v>7500</v>
      </c>
      <c r="X450" s="403">
        <f t="shared" si="290"/>
        <v>5000</v>
      </c>
      <c r="Y450" s="404">
        <f t="shared" si="290"/>
        <v>0</v>
      </c>
      <c r="Z450" s="404">
        <f t="shared" si="290"/>
        <v>2500</v>
      </c>
      <c r="AA450" s="405">
        <f t="shared" si="290"/>
        <v>7500</v>
      </c>
      <c r="AB450" s="403">
        <f t="shared" si="290"/>
        <v>0</v>
      </c>
      <c r="AC450" s="404">
        <f t="shared" si="290"/>
        <v>0</v>
      </c>
      <c r="AD450" s="404">
        <f t="shared" si="290"/>
        <v>0</v>
      </c>
      <c r="AE450" s="405">
        <f t="shared" si="290"/>
        <v>0</v>
      </c>
      <c r="AF450" s="403">
        <f t="shared" si="290"/>
        <v>0</v>
      </c>
      <c r="AG450" s="404">
        <f t="shared" si="290"/>
        <v>0</v>
      </c>
      <c r="AH450" s="404">
        <f t="shared" si="290"/>
        <v>0</v>
      </c>
      <c r="AI450" s="405">
        <f t="shared" si="290"/>
        <v>0</v>
      </c>
      <c r="AJ450" s="403">
        <f t="shared" si="290"/>
        <v>0</v>
      </c>
      <c r="AK450" s="404">
        <f t="shared" si="290"/>
        <v>0</v>
      </c>
      <c r="AL450" s="404">
        <f t="shared" si="290"/>
        <v>0</v>
      </c>
      <c r="AM450" s="405">
        <f t="shared" si="290"/>
        <v>0</v>
      </c>
      <c r="AN450" s="403">
        <f t="shared" si="290"/>
        <v>0</v>
      </c>
      <c r="AO450" s="404">
        <f t="shared" si="290"/>
        <v>0</v>
      </c>
      <c r="AP450" s="404">
        <f t="shared" si="290"/>
        <v>0</v>
      </c>
      <c r="AQ450" s="405">
        <f t="shared" si="290"/>
        <v>0</v>
      </c>
      <c r="AR450" s="235">
        <f t="shared" si="290"/>
        <v>25000</v>
      </c>
      <c r="AS450" s="235"/>
      <c r="AT450" s="235">
        <f>AT449-AT443</f>
        <v>15000</v>
      </c>
      <c r="AU450" s="235">
        <f>AU449-AU443</f>
        <v>40000</v>
      </c>
    </row>
    <row r="451" spans="2:47" ht="12" customHeight="1">
      <c r="B451" s="225" t="str">
        <f>'Operating Cost Element'!A112</f>
        <v>New Alternative 50</v>
      </c>
      <c r="C451" s="252"/>
      <c r="D451" s="395"/>
      <c r="E451" s="396"/>
      <c r="F451" s="396"/>
      <c r="G451" s="204"/>
      <c r="H451" s="395"/>
      <c r="I451" s="396"/>
      <c r="J451" s="396"/>
      <c r="K451" s="204"/>
      <c r="L451" s="395"/>
      <c r="M451" s="396"/>
      <c r="N451" s="396"/>
      <c r="O451" s="204"/>
      <c r="P451" s="395"/>
      <c r="Q451" s="396"/>
      <c r="R451" s="396"/>
      <c r="S451" s="204"/>
      <c r="T451" s="395"/>
      <c r="U451" s="396"/>
      <c r="V451" s="396"/>
      <c r="W451" s="204"/>
      <c r="X451" s="395"/>
      <c r="Y451" s="396"/>
      <c r="Z451" s="396"/>
      <c r="AA451" s="204"/>
      <c r="AB451" s="395"/>
      <c r="AC451" s="396"/>
      <c r="AD451" s="396"/>
      <c r="AE451" s="204"/>
      <c r="AF451" s="395"/>
      <c r="AG451" s="396"/>
      <c r="AH451" s="396"/>
      <c r="AI451" s="204"/>
      <c r="AJ451" s="395"/>
      <c r="AK451" s="396"/>
      <c r="AL451" s="396"/>
      <c r="AM451" s="204"/>
      <c r="AN451" s="395"/>
      <c r="AO451" s="396"/>
      <c r="AP451" s="396"/>
      <c r="AQ451" s="204"/>
      <c r="AR451" s="201"/>
      <c r="AS451" s="201"/>
      <c r="AT451" s="202"/>
      <c r="AU451" s="205"/>
    </row>
    <row r="452" spans="2:47" ht="12" customHeight="1">
      <c r="B452" s="225" t="s">
        <v>3</v>
      </c>
      <c r="C452" s="252"/>
      <c r="D452" s="395">
        <v>0</v>
      </c>
      <c r="E452" s="396"/>
      <c r="F452" s="396">
        <v>500</v>
      </c>
      <c r="G452" s="198">
        <f>D452+E452+F452</f>
        <v>500</v>
      </c>
      <c r="H452" s="395">
        <v>1000</v>
      </c>
      <c r="I452" s="396"/>
      <c r="J452" s="396">
        <v>500</v>
      </c>
      <c r="K452" s="198">
        <f>H452+I452+J452</f>
        <v>1500</v>
      </c>
      <c r="L452" s="395">
        <v>1000</v>
      </c>
      <c r="M452" s="396"/>
      <c r="N452" s="396">
        <v>500</v>
      </c>
      <c r="O452" s="198">
        <f>L452+M452+N452</f>
        <v>1500</v>
      </c>
      <c r="P452" s="395">
        <v>1000</v>
      </c>
      <c r="Q452" s="396"/>
      <c r="R452" s="396">
        <v>500</v>
      </c>
      <c r="S452" s="198">
        <f>P452+Q452+R452</f>
        <v>1500</v>
      </c>
      <c r="T452" s="395">
        <v>1000</v>
      </c>
      <c r="U452" s="396"/>
      <c r="V452" s="396">
        <v>500</v>
      </c>
      <c r="W452" s="198">
        <f>T452+U452+V452</f>
        <v>1500</v>
      </c>
      <c r="X452" s="395">
        <v>1000</v>
      </c>
      <c r="Y452" s="396"/>
      <c r="Z452" s="396">
        <v>500</v>
      </c>
      <c r="AA452" s="198">
        <f>X452+Y452+Z452</f>
        <v>1500</v>
      </c>
      <c r="AB452" s="395">
        <v>0</v>
      </c>
      <c r="AC452" s="396">
        <v>0</v>
      </c>
      <c r="AD452" s="396">
        <v>0</v>
      </c>
      <c r="AE452" s="198">
        <f>AB452+AC452+AD452</f>
        <v>0</v>
      </c>
      <c r="AF452" s="395">
        <v>0</v>
      </c>
      <c r="AG452" s="396">
        <v>0</v>
      </c>
      <c r="AH452" s="396">
        <v>0</v>
      </c>
      <c r="AI452" s="198">
        <f>AF452+AG452+AH452</f>
        <v>0</v>
      </c>
      <c r="AJ452" s="395">
        <v>0</v>
      </c>
      <c r="AK452" s="396">
        <v>0</v>
      </c>
      <c r="AL452" s="396">
        <v>0</v>
      </c>
      <c r="AM452" s="198">
        <f>AJ452+AK452+AL452</f>
        <v>0</v>
      </c>
      <c r="AN452" s="395">
        <v>0</v>
      </c>
      <c r="AO452" s="396">
        <v>0</v>
      </c>
      <c r="AP452" s="396">
        <v>0</v>
      </c>
      <c r="AQ452" s="198">
        <f>AN452+AO452+AP452</f>
        <v>0</v>
      </c>
      <c r="AR452" s="201">
        <f>D452+H452+L452+P452+T452+X452+AB452+AF452+AJ452+AN452</f>
        <v>5000</v>
      </c>
      <c r="AS452" s="199"/>
      <c r="AT452" s="201">
        <f>F452+J452+N452+R452+V452+Z452+AD452+AH452+AL452+AP452</f>
        <v>3000</v>
      </c>
      <c r="AU452" s="203">
        <f>AR452+AS452+AT452</f>
        <v>8000</v>
      </c>
    </row>
    <row r="453" spans="2:47" ht="12" customHeight="1">
      <c r="B453" s="225" t="s">
        <v>5</v>
      </c>
      <c r="C453" s="252"/>
      <c r="D453" s="395">
        <v>0</v>
      </c>
      <c r="E453" s="396"/>
      <c r="F453" s="396">
        <v>500</v>
      </c>
      <c r="G453" s="198">
        <f>D453+E453+F453</f>
        <v>500</v>
      </c>
      <c r="H453" s="395">
        <v>1000</v>
      </c>
      <c r="I453" s="396"/>
      <c r="J453" s="396">
        <v>500</v>
      </c>
      <c r="K453" s="198">
        <f>H453+I453+J453</f>
        <v>1500</v>
      </c>
      <c r="L453" s="395">
        <v>1000</v>
      </c>
      <c r="M453" s="396"/>
      <c r="N453" s="396">
        <v>500</v>
      </c>
      <c r="O453" s="198">
        <f>L453+M453+N453</f>
        <v>1500</v>
      </c>
      <c r="P453" s="395">
        <v>1000</v>
      </c>
      <c r="Q453" s="396"/>
      <c r="R453" s="396">
        <v>500</v>
      </c>
      <c r="S453" s="198">
        <f>P453+Q453+R453</f>
        <v>1500</v>
      </c>
      <c r="T453" s="395">
        <v>1000</v>
      </c>
      <c r="U453" s="396"/>
      <c r="V453" s="396">
        <v>500</v>
      </c>
      <c r="W453" s="198">
        <f>T453+U453+V453</f>
        <v>1500</v>
      </c>
      <c r="X453" s="395">
        <v>1000</v>
      </c>
      <c r="Y453" s="396"/>
      <c r="Z453" s="396">
        <v>500</v>
      </c>
      <c r="AA453" s="198">
        <f>X453+Y453+Z453</f>
        <v>1500</v>
      </c>
      <c r="AB453" s="395">
        <v>0</v>
      </c>
      <c r="AC453" s="396">
        <v>0</v>
      </c>
      <c r="AD453" s="396">
        <v>0</v>
      </c>
      <c r="AE453" s="198">
        <f>AB453+AC453+AD453</f>
        <v>0</v>
      </c>
      <c r="AF453" s="395">
        <v>0</v>
      </c>
      <c r="AG453" s="396">
        <v>0</v>
      </c>
      <c r="AH453" s="396">
        <v>0</v>
      </c>
      <c r="AI453" s="198">
        <f>AF453+AG453+AH453</f>
        <v>0</v>
      </c>
      <c r="AJ453" s="395">
        <v>0</v>
      </c>
      <c r="AK453" s="396">
        <v>0</v>
      </c>
      <c r="AL453" s="396">
        <v>0</v>
      </c>
      <c r="AM453" s="198">
        <f>AJ453+AK453+AL453</f>
        <v>0</v>
      </c>
      <c r="AN453" s="395">
        <v>0</v>
      </c>
      <c r="AO453" s="396">
        <v>0</v>
      </c>
      <c r="AP453" s="396">
        <v>0</v>
      </c>
      <c r="AQ453" s="198">
        <f>AN453+AO453+AP453</f>
        <v>0</v>
      </c>
      <c r="AR453" s="201">
        <f>D453+H453+L453+P453+T453+X453+AB453+AF453+AJ453+AN453</f>
        <v>5000</v>
      </c>
      <c r="AS453" s="199"/>
      <c r="AT453" s="201">
        <f>F453+J453+N453+R453+V453+Z453+AD453+AH453+AL453+AP453</f>
        <v>3000</v>
      </c>
      <c r="AU453" s="203">
        <f>AR453+AS453+AT453</f>
        <v>8000</v>
      </c>
    </row>
    <row r="454" spans="2:47" ht="12" customHeight="1">
      <c r="B454" s="225" t="s">
        <v>17</v>
      </c>
      <c r="C454" s="252"/>
      <c r="D454" s="395">
        <v>0</v>
      </c>
      <c r="E454" s="396"/>
      <c r="F454" s="396">
        <v>500</v>
      </c>
      <c r="G454" s="198">
        <f>D454+E454+F454</f>
        <v>500</v>
      </c>
      <c r="H454" s="395">
        <v>1000</v>
      </c>
      <c r="I454" s="396"/>
      <c r="J454" s="396">
        <v>500</v>
      </c>
      <c r="K454" s="198">
        <f>H454+I454+J454</f>
        <v>1500</v>
      </c>
      <c r="L454" s="395">
        <v>1000</v>
      </c>
      <c r="M454" s="396"/>
      <c r="N454" s="396">
        <v>500</v>
      </c>
      <c r="O454" s="198">
        <f>L454+M454+N454</f>
        <v>1500</v>
      </c>
      <c r="P454" s="395">
        <v>1000</v>
      </c>
      <c r="Q454" s="396"/>
      <c r="R454" s="396">
        <v>500</v>
      </c>
      <c r="S454" s="198">
        <f>P454+Q454+R454</f>
        <v>1500</v>
      </c>
      <c r="T454" s="395">
        <v>1000</v>
      </c>
      <c r="U454" s="396"/>
      <c r="V454" s="396">
        <v>500</v>
      </c>
      <c r="W454" s="198">
        <f>T454+U454+V454</f>
        <v>1500</v>
      </c>
      <c r="X454" s="395">
        <v>1000</v>
      </c>
      <c r="Y454" s="396"/>
      <c r="Z454" s="396">
        <v>500</v>
      </c>
      <c r="AA454" s="198">
        <f>X454+Y454+Z454</f>
        <v>1500</v>
      </c>
      <c r="AB454" s="395">
        <v>0</v>
      </c>
      <c r="AC454" s="396">
        <v>0</v>
      </c>
      <c r="AD454" s="396">
        <v>0</v>
      </c>
      <c r="AE454" s="198">
        <f>AB454+AC454+AD454</f>
        <v>0</v>
      </c>
      <c r="AF454" s="395">
        <v>0</v>
      </c>
      <c r="AG454" s="396">
        <v>0</v>
      </c>
      <c r="AH454" s="396">
        <v>0</v>
      </c>
      <c r="AI454" s="198">
        <f>AF454+AG454+AH454</f>
        <v>0</v>
      </c>
      <c r="AJ454" s="395">
        <v>0</v>
      </c>
      <c r="AK454" s="396">
        <v>0</v>
      </c>
      <c r="AL454" s="396">
        <v>0</v>
      </c>
      <c r="AM454" s="198">
        <f>AJ454+AK454+AL454</f>
        <v>0</v>
      </c>
      <c r="AN454" s="395">
        <v>0</v>
      </c>
      <c r="AO454" s="396">
        <v>0</v>
      </c>
      <c r="AP454" s="396">
        <v>0</v>
      </c>
      <c r="AQ454" s="198">
        <f>AN454+AO454+AP454</f>
        <v>0</v>
      </c>
      <c r="AR454" s="201">
        <f>D454+H454+L454+P454+T454+X454+AB454+AF454+AJ454+AN454</f>
        <v>5000</v>
      </c>
      <c r="AS454" s="199"/>
      <c r="AT454" s="201">
        <f>F454+J454+N454+R454+V454+Z454+AD454+AH454+AL454+AP454</f>
        <v>3000</v>
      </c>
      <c r="AU454" s="203">
        <f>AR454+AS454+AT454</f>
        <v>8000</v>
      </c>
    </row>
    <row r="455" spans="2:47" ht="12" customHeight="1">
      <c r="B455" s="225" t="s">
        <v>4</v>
      </c>
      <c r="C455" s="252"/>
      <c r="D455" s="395">
        <v>0</v>
      </c>
      <c r="E455" s="396"/>
      <c r="F455" s="396">
        <v>500</v>
      </c>
      <c r="G455" s="198">
        <f>D455+E455+F455</f>
        <v>500</v>
      </c>
      <c r="H455" s="395">
        <v>1000</v>
      </c>
      <c r="I455" s="396"/>
      <c r="J455" s="396">
        <v>500</v>
      </c>
      <c r="K455" s="198">
        <f>H455+I455+J455</f>
        <v>1500</v>
      </c>
      <c r="L455" s="395">
        <v>1000</v>
      </c>
      <c r="M455" s="396"/>
      <c r="N455" s="396">
        <v>500</v>
      </c>
      <c r="O455" s="198">
        <f>L455+M455+N455</f>
        <v>1500</v>
      </c>
      <c r="P455" s="395">
        <v>1000</v>
      </c>
      <c r="Q455" s="396"/>
      <c r="R455" s="396">
        <v>500</v>
      </c>
      <c r="S455" s="198">
        <f>P455+Q455+R455</f>
        <v>1500</v>
      </c>
      <c r="T455" s="395">
        <v>1000</v>
      </c>
      <c r="U455" s="396"/>
      <c r="V455" s="396">
        <v>500</v>
      </c>
      <c r="W455" s="198">
        <f>T455+U455+V455</f>
        <v>1500</v>
      </c>
      <c r="X455" s="395">
        <v>1000</v>
      </c>
      <c r="Y455" s="396"/>
      <c r="Z455" s="396">
        <v>500</v>
      </c>
      <c r="AA455" s="198">
        <f>X455+Y455+Z455</f>
        <v>1500</v>
      </c>
      <c r="AB455" s="395">
        <v>0</v>
      </c>
      <c r="AC455" s="396">
        <v>0</v>
      </c>
      <c r="AD455" s="396">
        <v>0</v>
      </c>
      <c r="AE455" s="198">
        <f>AB455+AC455+AD455</f>
        <v>0</v>
      </c>
      <c r="AF455" s="395">
        <v>0</v>
      </c>
      <c r="AG455" s="396">
        <v>0</v>
      </c>
      <c r="AH455" s="396">
        <v>0</v>
      </c>
      <c r="AI455" s="198">
        <f>AF455+AG455+AH455</f>
        <v>0</v>
      </c>
      <c r="AJ455" s="395">
        <v>0</v>
      </c>
      <c r="AK455" s="396">
        <v>0</v>
      </c>
      <c r="AL455" s="396">
        <v>0</v>
      </c>
      <c r="AM455" s="198">
        <f>AJ455+AK455+AL455</f>
        <v>0</v>
      </c>
      <c r="AN455" s="395">
        <v>0</v>
      </c>
      <c r="AO455" s="396">
        <v>0</v>
      </c>
      <c r="AP455" s="396">
        <v>0</v>
      </c>
      <c r="AQ455" s="198">
        <f>AN455+AO455+AP455</f>
        <v>0</v>
      </c>
      <c r="AR455" s="201">
        <f>D455+H455+L455+P455+T455+X455+AB455+AF455+AJ455+AN455</f>
        <v>5000</v>
      </c>
      <c r="AS455" s="199"/>
      <c r="AT455" s="201">
        <f>F455+J455+N455+R455+V455+Z455+AD455+AH455+AL455+AP455</f>
        <v>3000</v>
      </c>
      <c r="AU455" s="203">
        <f>AR455+AS455+AT455</f>
        <v>8000</v>
      </c>
    </row>
    <row r="456" spans="2:47" ht="12" customHeight="1">
      <c r="B456" s="225" t="s">
        <v>6</v>
      </c>
      <c r="C456" s="252"/>
      <c r="D456" s="395">
        <v>0</v>
      </c>
      <c r="E456" s="396"/>
      <c r="F456" s="396">
        <v>500</v>
      </c>
      <c r="G456" s="198">
        <f>D456+E456+F456</f>
        <v>500</v>
      </c>
      <c r="H456" s="395">
        <v>1000</v>
      </c>
      <c r="I456" s="396"/>
      <c r="J456" s="396">
        <v>500</v>
      </c>
      <c r="K456" s="198">
        <f>H456+I456+J456</f>
        <v>1500</v>
      </c>
      <c r="L456" s="395">
        <v>1000</v>
      </c>
      <c r="M456" s="396"/>
      <c r="N456" s="396">
        <v>500</v>
      </c>
      <c r="O456" s="198">
        <f>L456+M456+N456</f>
        <v>1500</v>
      </c>
      <c r="P456" s="395">
        <v>1000</v>
      </c>
      <c r="Q456" s="396"/>
      <c r="R456" s="396">
        <v>500</v>
      </c>
      <c r="S456" s="198">
        <f>P456+Q456+R456</f>
        <v>1500</v>
      </c>
      <c r="T456" s="395">
        <v>1000</v>
      </c>
      <c r="U456" s="396"/>
      <c r="V456" s="396">
        <v>500</v>
      </c>
      <c r="W456" s="198">
        <f>T456+U456+V456</f>
        <v>1500</v>
      </c>
      <c r="X456" s="395">
        <v>1000</v>
      </c>
      <c r="Y456" s="396"/>
      <c r="Z456" s="396">
        <v>500</v>
      </c>
      <c r="AA456" s="198">
        <f>X456+Y456+Z456</f>
        <v>1500</v>
      </c>
      <c r="AB456" s="395">
        <v>0</v>
      </c>
      <c r="AC456" s="396">
        <v>0</v>
      </c>
      <c r="AD456" s="396">
        <v>0</v>
      </c>
      <c r="AE456" s="198">
        <f>AB456+AC456+AD456</f>
        <v>0</v>
      </c>
      <c r="AF456" s="395">
        <v>0</v>
      </c>
      <c r="AG456" s="396">
        <v>0</v>
      </c>
      <c r="AH456" s="396">
        <v>0</v>
      </c>
      <c r="AI456" s="198">
        <f>AF456+AG456+AH456</f>
        <v>0</v>
      </c>
      <c r="AJ456" s="395">
        <v>0</v>
      </c>
      <c r="AK456" s="396">
        <v>0</v>
      </c>
      <c r="AL456" s="396">
        <v>0</v>
      </c>
      <c r="AM456" s="198">
        <f>AJ456+AK456+AL456</f>
        <v>0</v>
      </c>
      <c r="AN456" s="395">
        <v>0</v>
      </c>
      <c r="AO456" s="396">
        <v>0</v>
      </c>
      <c r="AP456" s="396">
        <v>0</v>
      </c>
      <c r="AQ456" s="198">
        <f>AN456+AO456+AP456</f>
        <v>0</v>
      </c>
      <c r="AR456" s="201">
        <f>D456+H456+L456+P456+T456+X456+AB456+AF456+AJ456+AN456</f>
        <v>5000</v>
      </c>
      <c r="AS456" s="199"/>
      <c r="AT456" s="201">
        <f>F456+J456+N456+R456+V456+Z456+AD456+AH456+AL456+AP456</f>
        <v>3000</v>
      </c>
      <c r="AU456" s="203">
        <f>AR456+AS456+AT456</f>
        <v>8000</v>
      </c>
    </row>
    <row r="457" spans="2:47" ht="12" customHeight="1">
      <c r="B457" s="228" t="s">
        <v>104</v>
      </c>
      <c r="C457" s="252">
        <f>SUM(C452:C456)</f>
        <v>0</v>
      </c>
      <c r="D457" s="395">
        <f>SUM(D452:D456)</f>
        <v>0</v>
      </c>
      <c r="E457" s="396"/>
      <c r="F457" s="396">
        <f aca="true" t="shared" si="291" ref="F457:AA457">SUM(F452:F456)</f>
        <v>2500</v>
      </c>
      <c r="G457" s="198">
        <f t="shared" si="291"/>
        <v>2500</v>
      </c>
      <c r="H457" s="395">
        <f t="shared" si="291"/>
        <v>5000</v>
      </c>
      <c r="I457" s="396">
        <f t="shared" si="291"/>
        <v>0</v>
      </c>
      <c r="J457" s="396">
        <f t="shared" si="291"/>
        <v>2500</v>
      </c>
      <c r="K457" s="198">
        <f t="shared" si="291"/>
        <v>7500</v>
      </c>
      <c r="L457" s="395">
        <f t="shared" si="291"/>
        <v>5000</v>
      </c>
      <c r="M457" s="396">
        <f t="shared" si="291"/>
        <v>0</v>
      </c>
      <c r="N457" s="396">
        <f t="shared" si="291"/>
        <v>2500</v>
      </c>
      <c r="O457" s="198">
        <f t="shared" si="291"/>
        <v>7500</v>
      </c>
      <c r="P457" s="395">
        <f t="shared" si="291"/>
        <v>5000</v>
      </c>
      <c r="Q457" s="396">
        <f t="shared" si="291"/>
        <v>0</v>
      </c>
      <c r="R457" s="396">
        <f t="shared" si="291"/>
        <v>2500</v>
      </c>
      <c r="S457" s="198">
        <f t="shared" si="291"/>
        <v>7500</v>
      </c>
      <c r="T457" s="395">
        <f t="shared" si="291"/>
        <v>5000</v>
      </c>
      <c r="U457" s="396">
        <f t="shared" si="291"/>
        <v>0</v>
      </c>
      <c r="V457" s="396">
        <f t="shared" si="291"/>
        <v>2500</v>
      </c>
      <c r="W457" s="198">
        <f t="shared" si="291"/>
        <v>7500</v>
      </c>
      <c r="X457" s="395">
        <f t="shared" si="291"/>
        <v>5000</v>
      </c>
      <c r="Y457" s="396">
        <f t="shared" si="291"/>
        <v>0</v>
      </c>
      <c r="Z457" s="396">
        <f t="shared" si="291"/>
        <v>2500</v>
      </c>
      <c r="AA457" s="198">
        <f t="shared" si="291"/>
        <v>7500</v>
      </c>
      <c r="AB457" s="395">
        <f aca="true" t="shared" si="292" ref="AB457:AQ457">SUM(AB452:AB456)</f>
        <v>0</v>
      </c>
      <c r="AC457" s="396">
        <f t="shared" si="292"/>
        <v>0</v>
      </c>
      <c r="AD457" s="396">
        <f t="shared" si="292"/>
        <v>0</v>
      </c>
      <c r="AE457" s="198">
        <f t="shared" si="292"/>
        <v>0</v>
      </c>
      <c r="AF457" s="395">
        <f t="shared" si="292"/>
        <v>0</v>
      </c>
      <c r="AG457" s="396">
        <f t="shared" si="292"/>
        <v>0</v>
      </c>
      <c r="AH457" s="396">
        <f t="shared" si="292"/>
        <v>0</v>
      </c>
      <c r="AI457" s="198">
        <f t="shared" si="292"/>
        <v>0</v>
      </c>
      <c r="AJ457" s="395">
        <f t="shared" si="292"/>
        <v>0</v>
      </c>
      <c r="AK457" s="396">
        <f t="shared" si="292"/>
        <v>0</v>
      </c>
      <c r="AL457" s="396">
        <f t="shared" si="292"/>
        <v>0</v>
      </c>
      <c r="AM457" s="198">
        <f t="shared" si="292"/>
        <v>0</v>
      </c>
      <c r="AN457" s="395">
        <f t="shared" si="292"/>
        <v>0</v>
      </c>
      <c r="AO457" s="396">
        <f t="shared" si="292"/>
        <v>0</v>
      </c>
      <c r="AP457" s="396">
        <f t="shared" si="292"/>
        <v>0</v>
      </c>
      <c r="AQ457" s="198">
        <f t="shared" si="292"/>
        <v>0</v>
      </c>
      <c r="AR457" s="201">
        <f>SUM(AR452:AR456)</f>
        <v>25000</v>
      </c>
      <c r="AS457" s="201"/>
      <c r="AT457" s="202">
        <f>SUM(AT452:AT456)</f>
        <v>15000</v>
      </c>
      <c r="AU457" s="203">
        <f>SUM(AU452:AU456)</f>
        <v>40000</v>
      </c>
    </row>
    <row r="458" spans="2:47" ht="12" customHeight="1" thickBot="1">
      <c r="B458" s="234" t="s">
        <v>217</v>
      </c>
      <c r="C458" s="253"/>
      <c r="D458" s="255">
        <f>D457-D451</f>
        <v>0</v>
      </c>
      <c r="E458" s="235"/>
      <c r="F458" s="235">
        <f>F457-F451</f>
        <v>2500</v>
      </c>
      <c r="G458" s="256">
        <f aca="true" t="shared" si="293" ref="G458:AR458">G457-G451</f>
        <v>2500</v>
      </c>
      <c r="H458" s="255">
        <f t="shared" si="293"/>
        <v>5000</v>
      </c>
      <c r="I458" s="235">
        <f t="shared" si="293"/>
        <v>0</v>
      </c>
      <c r="J458" s="235">
        <f t="shared" si="293"/>
        <v>2500</v>
      </c>
      <c r="K458" s="256">
        <f t="shared" si="293"/>
        <v>7500</v>
      </c>
      <c r="L458" s="403">
        <f t="shared" si="293"/>
        <v>5000</v>
      </c>
      <c r="M458" s="404">
        <f t="shared" si="293"/>
        <v>0</v>
      </c>
      <c r="N458" s="404">
        <f t="shared" si="293"/>
        <v>2500</v>
      </c>
      <c r="O458" s="405">
        <f t="shared" si="293"/>
        <v>7500</v>
      </c>
      <c r="P458" s="255">
        <f t="shared" si="293"/>
        <v>5000</v>
      </c>
      <c r="Q458" s="235">
        <f t="shared" si="293"/>
        <v>0</v>
      </c>
      <c r="R458" s="235">
        <f t="shared" si="293"/>
        <v>2500</v>
      </c>
      <c r="S458" s="256">
        <f t="shared" si="293"/>
        <v>7500</v>
      </c>
      <c r="T458" s="403">
        <f t="shared" si="293"/>
        <v>5000</v>
      </c>
      <c r="U458" s="404">
        <f t="shared" si="293"/>
        <v>0</v>
      </c>
      <c r="V458" s="404">
        <f t="shared" si="293"/>
        <v>2500</v>
      </c>
      <c r="W458" s="405">
        <f t="shared" si="293"/>
        <v>7500</v>
      </c>
      <c r="X458" s="403">
        <f t="shared" si="293"/>
        <v>5000</v>
      </c>
      <c r="Y458" s="404">
        <f t="shared" si="293"/>
        <v>0</v>
      </c>
      <c r="Z458" s="404">
        <f t="shared" si="293"/>
        <v>2500</v>
      </c>
      <c r="AA458" s="405">
        <f t="shared" si="293"/>
        <v>7500</v>
      </c>
      <c r="AB458" s="403">
        <f t="shared" si="293"/>
        <v>0</v>
      </c>
      <c r="AC458" s="404">
        <f t="shared" si="293"/>
        <v>0</v>
      </c>
      <c r="AD458" s="404">
        <f t="shared" si="293"/>
        <v>0</v>
      </c>
      <c r="AE458" s="405">
        <f t="shared" si="293"/>
        <v>0</v>
      </c>
      <c r="AF458" s="403">
        <f t="shared" si="293"/>
        <v>0</v>
      </c>
      <c r="AG458" s="404">
        <f t="shared" si="293"/>
        <v>0</v>
      </c>
      <c r="AH458" s="404">
        <f t="shared" si="293"/>
        <v>0</v>
      </c>
      <c r="AI458" s="405">
        <f t="shared" si="293"/>
        <v>0</v>
      </c>
      <c r="AJ458" s="403">
        <f t="shared" si="293"/>
        <v>0</v>
      </c>
      <c r="AK458" s="404">
        <f t="shared" si="293"/>
        <v>0</v>
      </c>
      <c r="AL458" s="404">
        <f t="shared" si="293"/>
        <v>0</v>
      </c>
      <c r="AM458" s="405">
        <f t="shared" si="293"/>
        <v>0</v>
      </c>
      <c r="AN458" s="403">
        <f t="shared" si="293"/>
        <v>0</v>
      </c>
      <c r="AO458" s="404">
        <f t="shared" si="293"/>
        <v>0</v>
      </c>
      <c r="AP458" s="404">
        <f t="shared" si="293"/>
        <v>0</v>
      </c>
      <c r="AQ458" s="405">
        <f t="shared" si="293"/>
        <v>0</v>
      </c>
      <c r="AR458" s="235">
        <f t="shared" si="293"/>
        <v>25000</v>
      </c>
      <c r="AS458" s="235"/>
      <c r="AT458" s="235">
        <f>AT457-AT451</f>
        <v>15000</v>
      </c>
      <c r="AU458" s="235">
        <f>AU457-AU451</f>
        <v>40000</v>
      </c>
    </row>
    <row r="459" spans="2:47" ht="12" customHeight="1" thickBot="1">
      <c r="B459" s="286" t="s">
        <v>72</v>
      </c>
      <c r="C459" s="287"/>
      <c r="D459" s="289">
        <f>D443+D451+D435+D427+D419+D411+D403+D395+D387+D379+D371+D363+D355+D347+D339+D331+D323+D315+D307+D299+D291+D283+D275+D267+D259+D251+D243+D235+D227+D219+D211+D203+D195+D187+D179+D171+D163+D155+D147+D139+D131+D123+D115+D107+D99+D91+D83+D75+D67+D59+D41</f>
        <v>388416.70800000004</v>
      </c>
      <c r="E459" s="289">
        <f aca="true" t="shared" si="294" ref="E459:AP459">E443+E451+E435+E427+E419+E411+E403+E395+E387+E379+E371+E363+E355+E347+E339+E331+E323+E315+E307+E299+E291+E283+E275+E267+E259+E251+E243+E235+E227+E219+E211+E203+E195+E187+E179+E171+E163+E155+E147+E139+E131+E123+E115+E107+E99+E91+E83+E75+E67+E59+E41</f>
        <v>0</v>
      </c>
      <c r="F459" s="289">
        <f t="shared" si="294"/>
        <v>315000</v>
      </c>
      <c r="G459" s="289">
        <f t="shared" si="294"/>
        <v>703416.7080000001</v>
      </c>
      <c r="H459" s="289">
        <f t="shared" si="294"/>
        <v>400069.20924</v>
      </c>
      <c r="I459" s="289">
        <f t="shared" si="294"/>
        <v>0</v>
      </c>
      <c r="J459" s="289">
        <f t="shared" si="294"/>
        <v>0</v>
      </c>
      <c r="K459" s="289">
        <f t="shared" si="294"/>
        <v>400069.20924</v>
      </c>
      <c r="L459" s="289">
        <f t="shared" si="294"/>
        <v>412071.2855172</v>
      </c>
      <c r="M459" s="289">
        <f t="shared" si="294"/>
        <v>0</v>
      </c>
      <c r="N459" s="289">
        <f t="shared" si="294"/>
        <v>0</v>
      </c>
      <c r="O459" s="289">
        <f t="shared" si="294"/>
        <v>412071.2855172</v>
      </c>
      <c r="P459" s="289">
        <f t="shared" si="294"/>
        <v>424433.424082716</v>
      </c>
      <c r="Q459" s="289">
        <f t="shared" si="294"/>
        <v>0</v>
      </c>
      <c r="R459" s="289">
        <f t="shared" si="294"/>
        <v>546977.8125</v>
      </c>
      <c r="S459" s="289">
        <f t="shared" si="294"/>
        <v>971411.236582716</v>
      </c>
      <c r="T459" s="289">
        <f t="shared" si="294"/>
        <v>874332.8536103949</v>
      </c>
      <c r="U459" s="289">
        <f t="shared" si="294"/>
        <v>0</v>
      </c>
      <c r="V459" s="289">
        <f t="shared" si="294"/>
        <v>382884.46875000006</v>
      </c>
      <c r="W459" s="289">
        <f t="shared" si="294"/>
        <v>1257217.322360395</v>
      </c>
      <c r="X459" s="289">
        <f t="shared" si="294"/>
        <v>900562.8392187068</v>
      </c>
      <c r="Y459" s="289">
        <f t="shared" si="294"/>
        <v>0</v>
      </c>
      <c r="Z459" s="289">
        <f t="shared" si="294"/>
        <v>0</v>
      </c>
      <c r="AA459" s="289">
        <f t="shared" si="294"/>
        <v>900562.8392187068</v>
      </c>
      <c r="AB459" s="289">
        <f t="shared" si="294"/>
        <v>927579.7243952681</v>
      </c>
      <c r="AC459" s="289">
        <f t="shared" si="294"/>
        <v>0</v>
      </c>
      <c r="AD459" s="289">
        <f t="shared" si="294"/>
        <v>633195.1901953126</v>
      </c>
      <c r="AE459" s="289">
        <f t="shared" si="294"/>
        <v>1560774.9145905806</v>
      </c>
      <c r="AF459" s="289">
        <f t="shared" si="294"/>
        <v>1270479.151756605</v>
      </c>
      <c r="AG459" s="289">
        <f t="shared" si="294"/>
        <v>0</v>
      </c>
      <c r="AH459" s="289">
        <f t="shared" si="294"/>
        <v>0</v>
      </c>
      <c r="AI459" s="289">
        <f t="shared" si="294"/>
        <v>1270479.151756605</v>
      </c>
      <c r="AJ459" s="289">
        <f t="shared" si="294"/>
        <v>1308593.526309303</v>
      </c>
      <c r="AK459" s="289">
        <f t="shared" si="294"/>
        <v>0</v>
      </c>
      <c r="AL459" s="289">
        <f t="shared" si="294"/>
        <v>0</v>
      </c>
      <c r="AM459" s="289">
        <f t="shared" si="294"/>
        <v>1308593.526309303</v>
      </c>
      <c r="AN459" s="289">
        <f t="shared" si="294"/>
        <v>1347851.3320985823</v>
      </c>
      <c r="AO459" s="289">
        <f t="shared" si="294"/>
        <v>0</v>
      </c>
      <c r="AP459" s="289">
        <f t="shared" si="294"/>
        <v>0</v>
      </c>
      <c r="AQ459" s="289">
        <f>AQ443+AQ451+AQ435+AQ427+AQ419+AQ411+AQ403+AQ395+AQ387+AQ379+AQ371+AQ363+AQ355+AQ347+AQ339+AQ331+AQ323+AQ315+AQ307+AQ299+AQ291+AQ283+AQ275+AQ267+AQ259+AQ251+AQ243+AQ235+AQ227+AQ219+AQ211+AQ203+AQ195+AQ187+AQ179+AQ171+AQ163+AQ155+AQ147+AQ139+AQ131+AQ123+AQ115+AQ107+AQ99+AQ91+AQ83+AQ75+AQ67+AQ59+AQ41</f>
        <v>1347851.3320985823</v>
      </c>
      <c r="AR459" s="289">
        <f>AR443+AR451+AR435+AR427+AR419+AR411+AR403+AR395+AR387+AR379+AR371+AR363+AR355+AR347+AR339+AR331+AR323+AR315+AR307+AR299+AR291+AR283+AR275+AR267+AR259+AR251+AR243+AR235+AR227+AR219+AR211+AR203+AR195+AR187+AR179+AR171+AR163+AR155+AR147+AR139+AR131+AR123+AR115+AR107+AR99+AR91+AR83+AR75+AR67+AR59+AR41</f>
        <v>8254390.054228776</v>
      </c>
      <c r="AS459" s="289">
        <f>AS443+AS451+AS435+AS427+AS419+AS411+AS403+AS395+AS387+AS379+AS371+AS363+AS355+AS347+AS339+AS331+AS323+AS315+AS307+AS299+AS291+AS283+AS275+AS267+AS259+AS251+AS243+AS235+AS227+AS219+AS211+AS203+AS195+AS187+AS179+AS171+AS163+AS155+AS147+AS139+AS131+AS123+AS115+AS107+AS99+AS91+AS83+AS75+AS67+AS59+AS41</f>
        <v>0</v>
      </c>
      <c r="AT459" s="289">
        <f>AT443+AT451+AT435+AT427+AT419+AT411+AT403+AT395+AT387+AT379+AT371+AT363+AT355+AT347+AT339+AT331+AT323+AT315+AT307+AT299+AT291+AT283+AT275+AT267+AT259+AT251+AT243+AT235+AT227+AT219+AT211+AT203+AT195+AT187+AT179+AT171+AT163+AT155+AT147+AT139+AT131+AT123+AT115+AT107+AT99+AT91+AT83+AT75+AT67+AT59+AT41</f>
        <v>1878057.4714453127</v>
      </c>
      <c r="AU459" s="289">
        <f>AU443+AU451+AU435+AU427+AU419+AU411+AU403+AU395+AU387+AU379+AU371+AU363+AU355+AU347+AU339+AU331+AU323+AU315+AU307+AU299+AU291+AU283+AU275+AU267+AU259+AU251+AU243+AU235+AU227+AU219+AU211+AU203+AU195+AU187+AU179+AU171+AU163+AU155+AU147+AU139+AU131+AU123+AU115+AU107+AU99+AU91+AU83+AU75+AU67+AU59+AU41</f>
        <v>10132447.52567409</v>
      </c>
    </row>
    <row r="460" spans="2:47" ht="12" customHeight="1" thickBot="1">
      <c r="B460" s="286" t="s">
        <v>79</v>
      </c>
      <c r="C460" s="287"/>
      <c r="D460" s="289">
        <f>D449+D457+D441+D433+D425+D417+D409+D401+D393+D385+D377+D369+D361+D353+D345+D337+D329+D321+D313+D305+D297+D289+D281+D273+D265+D257+D249+D241+D233+D225+D217+D209+D201+D193+D185+D177+D169+D161+D153+D145+D137+D129+D121+D113+D105+D97+D89+D81+D73+D65+D57</f>
        <v>125000</v>
      </c>
      <c r="E460" s="289">
        <f aca="true" t="shared" si="295" ref="E460:AQ460">E449+E457+E441+E433+E425+E417+E409+E401+E393+E385+E377+E369+E361+E353+E345+E337+E329+E321+E313+E305+E297+E289+E281+E273+E265+E257+E249+E241+E233+E225+E217+E209+E201+E193+E185+E177+E169+E161+E153+E145+E137+E129+E121+E113+E105+E97+E89+E81+E73+E65+E57</f>
        <v>0</v>
      </c>
      <c r="F460" s="289">
        <f t="shared" si="295"/>
        <v>435000</v>
      </c>
      <c r="G460" s="289">
        <f t="shared" si="295"/>
        <v>560000</v>
      </c>
      <c r="H460" s="289">
        <f t="shared" si="295"/>
        <v>365000</v>
      </c>
      <c r="I460" s="289">
        <f t="shared" si="295"/>
        <v>0</v>
      </c>
      <c r="J460" s="289">
        <f t="shared" si="295"/>
        <v>120000</v>
      </c>
      <c r="K460" s="289">
        <f t="shared" si="295"/>
        <v>485000</v>
      </c>
      <c r="L460" s="289">
        <f t="shared" si="295"/>
        <v>365000</v>
      </c>
      <c r="M460" s="289">
        <f t="shared" si="295"/>
        <v>0</v>
      </c>
      <c r="N460" s="289">
        <f t="shared" si="295"/>
        <v>120000</v>
      </c>
      <c r="O460" s="289">
        <f t="shared" si="295"/>
        <v>485000</v>
      </c>
      <c r="P460" s="289">
        <f t="shared" si="295"/>
        <v>365000</v>
      </c>
      <c r="Q460" s="289">
        <f t="shared" si="295"/>
        <v>0</v>
      </c>
      <c r="R460" s="289">
        <f t="shared" si="295"/>
        <v>666977.8125</v>
      </c>
      <c r="S460" s="289">
        <f t="shared" si="295"/>
        <v>1031977.8125</v>
      </c>
      <c r="T460" s="289">
        <f t="shared" si="295"/>
        <v>802166.4268051975</v>
      </c>
      <c r="U460" s="289">
        <f t="shared" si="295"/>
        <v>0</v>
      </c>
      <c r="V460" s="289">
        <f t="shared" si="295"/>
        <v>503384</v>
      </c>
      <c r="W460" s="289">
        <f t="shared" si="295"/>
        <v>1305550.4268051975</v>
      </c>
      <c r="X460" s="289">
        <f t="shared" si="295"/>
        <v>827281.4196093534</v>
      </c>
      <c r="Y460" s="289">
        <f t="shared" si="295"/>
        <v>0</v>
      </c>
      <c r="Z460" s="289">
        <f t="shared" si="295"/>
        <v>127500</v>
      </c>
      <c r="AA460" s="289">
        <f t="shared" si="295"/>
        <v>954781.4196093534</v>
      </c>
      <c r="AB460" s="289">
        <f t="shared" si="295"/>
        <v>643789.8621976341</v>
      </c>
      <c r="AC460" s="289">
        <f t="shared" si="295"/>
        <v>0</v>
      </c>
      <c r="AD460" s="289">
        <f t="shared" si="295"/>
        <v>27500</v>
      </c>
      <c r="AE460" s="289">
        <f t="shared" si="295"/>
        <v>671289.8621976341</v>
      </c>
      <c r="AF460" s="289">
        <f t="shared" si="295"/>
        <v>657703.558063563</v>
      </c>
      <c r="AG460" s="289">
        <f t="shared" si="295"/>
        <v>0</v>
      </c>
      <c r="AH460" s="289">
        <f t="shared" si="295"/>
        <v>27500</v>
      </c>
      <c r="AI460" s="289">
        <f t="shared" si="295"/>
        <v>685203.558063563</v>
      </c>
      <c r="AJ460" s="289">
        <f t="shared" si="295"/>
        <v>996558.8615038332</v>
      </c>
      <c r="AK460" s="289">
        <f t="shared" si="295"/>
        <v>0</v>
      </c>
      <c r="AL460" s="289">
        <f t="shared" si="295"/>
        <v>27500</v>
      </c>
      <c r="AM460" s="289">
        <f t="shared" si="295"/>
        <v>1024058.8615038332</v>
      </c>
      <c r="AN460" s="289">
        <f t="shared" si="295"/>
        <v>1031055.6273489483</v>
      </c>
      <c r="AO460" s="289">
        <f t="shared" si="295"/>
        <v>0</v>
      </c>
      <c r="AP460" s="289">
        <f t="shared" si="295"/>
        <v>32500</v>
      </c>
      <c r="AQ460" s="289">
        <f t="shared" si="295"/>
        <v>1063555.6273489483</v>
      </c>
      <c r="AR460" s="289">
        <f>AR449+AR457+AR441+AR433+AR425+AR417+AR409+AR401+AR393+AR385+AR377+AR369+AR361+AR353+AR345+AR337+AR329+AR321+AR313+AR305+AR297+AR289+AR281+AR273+AR265+AR257+AR249+AR241+AR233+AR225+AR217+AR209+AR201+AR193+AR185+AR177+AR169+AR161+AR153+AR145+AR137+AR129+AR121+AR113+AR105+AR97+AR89+AR81+AR73+AR65+AR57</f>
        <v>6178555.755528529</v>
      </c>
      <c r="AS460" s="289">
        <f>AS449+AS457+AS441+AS433+AS425+AS417+AS409+AS401+AS393+AS385+AS377+AS369+AS361+AS353+AS345+AS337+AS329+AS321+AS313+AS305+AS297+AS289+AS281+AS273+AS265+AS257+AS249+AS241+AS233+AS225+AS217+AS209+AS201+AS193+AS185+AS177+AS169+AS161+AS153+AS145+AS137+AS129+AS121+AS113+AS105+AS97+AS89+AS81+AS73+AS65+AS57</f>
        <v>0</v>
      </c>
      <c r="AT460" s="289">
        <f>AT449+AT457+AT441+AT433+AT425+AT417+AT409+AT401+AT393+AT385+AT377+AT369+AT361+AT353+AT345+AT337+AT329+AT321+AT313+AT305+AT297+AT289+AT281+AT273+AT265+AT257+AT249+AT241+AT233+AT225+AT217+AT209+AT201+AT193+AT185+AT177+AT169+AT161+AT153+AT145+AT137+AT129+AT121+AT113+AT105+AT97+AT89+AT81+AT73+AT65+AT57</f>
        <v>2087861.8125</v>
      </c>
      <c r="AU460" s="289">
        <f>AU449+AU457+AU441+AU433+AU425+AU417+AU409+AU401+AU393+AU385+AU377+AU369+AU361+AU353+AU345+AU337+AU329+AU321+AU313+AU305+AU297+AU289+AU281+AU273+AU265+AU257+AU249+AU241+AU233+AU225+AU217+AU209+AU201+AU193+AU185+AU177+AU169+AU161+AU153+AU145+AU137+AU129+AU121+AU113+AU105+AU97+AU89+AU81+AU73+AU65+AU57</f>
        <v>8266417.56802853</v>
      </c>
    </row>
    <row r="461" spans="2:47" ht="12.75" customHeight="1" thickBot="1">
      <c r="B461" s="286" t="s">
        <v>217</v>
      </c>
      <c r="C461" s="288"/>
      <c r="D461" s="289">
        <f>D449+D458+D442+D434+D426+D418+D410+D402+D394+D386+D378+D370+D362+D354+D346+D338+D330+D322+D314+D306+D298+D290+D282+D274+D266+D258+D250+D242+D234+D226+D218+D210+D202+D194+D186+D178+D170+D162+D154+D146+D138+D130+D122+D114+D106+D98+D90+D82+D74+D66+D58</f>
        <v>-263416.69800000003</v>
      </c>
      <c r="E461" s="289">
        <f aca="true" t="shared" si="296" ref="E461:AQ461">E449+E458+E442+E434+E426+E418+E410+E402+E394+E386+E378+E370+E362+E354+E346+E338+E330+E322+E314+E306+E298+E290+E282+E274+E266+E258+E250+E242+E234+E226+E218+E210+E202+E194+E186+E178+E170+E162+E154+E146+E138+E130+E122+E114+E106+E98+E90+E82+E74+E66+E58</f>
        <v>0</v>
      </c>
      <c r="F461" s="289">
        <f t="shared" si="296"/>
        <v>120000</v>
      </c>
      <c r="G461" s="289">
        <f t="shared" si="296"/>
        <v>-143416.6980000001</v>
      </c>
      <c r="H461" s="289">
        <f t="shared" si="296"/>
        <v>-35069.20924</v>
      </c>
      <c r="I461" s="289">
        <f t="shared" si="296"/>
        <v>0</v>
      </c>
      <c r="J461" s="289">
        <f t="shared" si="296"/>
        <v>120000</v>
      </c>
      <c r="K461" s="289">
        <f t="shared" si="296"/>
        <v>84930.79076</v>
      </c>
      <c r="L461" s="289">
        <f t="shared" si="296"/>
        <v>-47071.28551720001</v>
      </c>
      <c r="M461" s="289">
        <f t="shared" si="296"/>
        <v>0</v>
      </c>
      <c r="N461" s="289">
        <f t="shared" si="296"/>
        <v>120000</v>
      </c>
      <c r="O461" s="289">
        <f t="shared" si="296"/>
        <v>72928.71448279999</v>
      </c>
      <c r="P461" s="289">
        <f t="shared" si="296"/>
        <v>-59433.424082715996</v>
      </c>
      <c r="Q461" s="289">
        <f t="shared" si="296"/>
        <v>0</v>
      </c>
      <c r="R461" s="289">
        <f t="shared" si="296"/>
        <v>120000</v>
      </c>
      <c r="S461" s="289">
        <f t="shared" si="296"/>
        <v>60566.575917284004</v>
      </c>
      <c r="T461" s="289">
        <f t="shared" si="296"/>
        <v>-72166.42680519744</v>
      </c>
      <c r="U461" s="289">
        <f t="shared" si="296"/>
        <v>0</v>
      </c>
      <c r="V461" s="289">
        <f t="shared" si="296"/>
        <v>120499.53124999994</v>
      </c>
      <c r="W461" s="289">
        <f t="shared" si="296"/>
        <v>48333.104444802506</v>
      </c>
      <c r="X461" s="289">
        <f t="shared" si="296"/>
        <v>-73281.41960935341</v>
      </c>
      <c r="Y461" s="289">
        <f t="shared" si="296"/>
        <v>0</v>
      </c>
      <c r="Z461" s="289">
        <f t="shared" si="296"/>
        <v>127500</v>
      </c>
      <c r="AA461" s="289">
        <f t="shared" si="296"/>
        <v>54218.58039064659</v>
      </c>
      <c r="AB461" s="289">
        <f t="shared" si="296"/>
        <v>-283789.86219763407</v>
      </c>
      <c r="AC461" s="289">
        <f t="shared" si="296"/>
        <v>0</v>
      </c>
      <c r="AD461" s="289">
        <f t="shared" si="296"/>
        <v>-605695.1901953126</v>
      </c>
      <c r="AE461" s="289">
        <f t="shared" si="296"/>
        <v>-889485.0523929467</v>
      </c>
      <c r="AF461" s="289">
        <f t="shared" si="296"/>
        <v>-612775.5936930419</v>
      </c>
      <c r="AG461" s="289">
        <f t="shared" si="296"/>
        <v>0</v>
      </c>
      <c r="AH461" s="289">
        <f t="shared" si="296"/>
        <v>27500</v>
      </c>
      <c r="AI461" s="289">
        <f t="shared" si="296"/>
        <v>-585275.5936930419</v>
      </c>
      <c r="AJ461" s="289">
        <f t="shared" si="296"/>
        <v>-312034.6648054699</v>
      </c>
      <c r="AK461" s="289">
        <f t="shared" si="296"/>
        <v>0</v>
      </c>
      <c r="AL461" s="289">
        <f t="shared" si="296"/>
        <v>27500</v>
      </c>
      <c r="AM461" s="289">
        <f t="shared" si="296"/>
        <v>-284534.6648054699</v>
      </c>
      <c r="AN461" s="289">
        <f t="shared" si="296"/>
        <v>-316795.704749634</v>
      </c>
      <c r="AO461" s="289">
        <f t="shared" si="296"/>
        <v>-506795.704749634</v>
      </c>
      <c r="AP461" s="289">
        <f t="shared" si="296"/>
        <v>32500</v>
      </c>
      <c r="AQ461" s="289">
        <f t="shared" si="296"/>
        <v>-284295.704749634</v>
      </c>
      <c r="AR461" s="289">
        <f>AR449+AR458+AR442+AR434+AR426+AR418+AR410+AR402+AR394+AR386+AR378+AR370+AR362+AR354+AR346+AR338+AR330+AR322+AR314+AR306+AR298+AR290+AR282+AR274+AR266+AR258+AR250+AR242+AR234+AR226+AR218+AR210+AR202+AR194+AR186+AR178+AR170+AR162+AR154+AR146+AR138+AR130+AR122+AR114+AR106+AR98+AR90+AR82+AR74+AR66+AR58</f>
        <v>-2075834.2987002467</v>
      </c>
      <c r="AS461" s="289">
        <f>AS449+AS458+AS442+AS434+AS426+AS418+AS410+AS402+AS394+AS386+AS378+AS370+AS362+AS354+AS346+AS338+AS330+AS322+AS314+AS306+AS298+AS290+AS282+AS274+AS266+AS258+AS250+AS242+AS234+AS226+AS218+AS210+AS202+AS194+AS186+AS178+AS170+AS162+AS154+AS146+AS138+AS130+AS122+AS114+AS106+AS98+AS90+AS82+AS74+AS66+AS58</f>
        <v>0</v>
      </c>
      <c r="AT461" s="289">
        <f>AT449+AT458+AT442+AT434+AT426+AT418+AT410+AT402+AT394+AT386+AT378+AT370+AT362+AT354+AT346+AT338+AT330+AT322+AT314+AT306+AT298+AT290+AT282+AT274+AT266+AT258+AT250+AT242+AT234+AT226+AT218+AT210+AT202+AT194+AT186+AT178+AT170+AT162+AT154+AT146+AT138+AT130+AT122+AT114+AT106+AT98+AT90+AT82+AT74+AT66+AT58</f>
        <v>907688.8098046874</v>
      </c>
      <c r="AU461" s="289">
        <f>AU449+AU458+AU442+AU434+AU426+AU418+AU410+AU402+AU394+AU386+AU378+AU370+AU362+AU354+AU346+AU338+AU330+AU322+AU314+AU306+AU298+AU290+AU282+AU274+AU266+AU258+AU250+AU242+AU234+AU226+AU218+AU210+AU202+AU194+AU186+AU178+AU170+AU162+AU154+AU146+AU138+AU130+AU122+AU114+AU106+AU98+AU90+AU82+AU74+AU66+AU58</f>
        <v>-1866029.9576455595</v>
      </c>
    </row>
    <row r="462" spans="2:47" ht="19.5" customHeight="1">
      <c r="B462" s="194"/>
      <c r="C462" s="196"/>
      <c r="D462" s="201"/>
      <c r="E462" s="201"/>
      <c r="F462" s="201"/>
      <c r="G462" s="201"/>
      <c r="H462" s="201"/>
      <c r="I462" s="201"/>
      <c r="J462" s="201"/>
      <c r="K462" s="201"/>
      <c r="L462" s="201"/>
      <c r="M462" s="201"/>
      <c r="N462" s="201"/>
      <c r="O462" s="201"/>
      <c r="P462" s="209"/>
      <c r="Q462" s="209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9"/>
      <c r="AC462" s="209"/>
      <c r="AD462" s="201"/>
      <c r="AE462" s="201"/>
      <c r="AF462" s="201"/>
      <c r="AG462" s="201"/>
      <c r="AH462" s="201"/>
      <c r="AI462" s="201"/>
      <c r="AJ462" s="201"/>
      <c r="AK462" s="201"/>
      <c r="AL462" s="201"/>
      <c r="AM462" s="201"/>
      <c r="AN462" s="209"/>
      <c r="AO462" s="209"/>
      <c r="AP462" s="201"/>
      <c r="AQ462" s="201"/>
      <c r="AR462" s="201"/>
      <c r="AS462" s="201"/>
      <c r="AT462" s="196"/>
      <c r="AU462" s="196"/>
    </row>
    <row r="463" spans="2:47" s="224" customFormat="1" ht="19.5" customHeight="1">
      <c r="B463" s="482" t="s">
        <v>260</v>
      </c>
      <c r="C463" s="482"/>
      <c r="D463" s="482"/>
      <c r="E463" s="482"/>
      <c r="F463" s="482"/>
      <c r="G463" s="482"/>
      <c r="H463" s="482"/>
      <c r="I463" s="482"/>
      <c r="J463" s="482"/>
      <c r="K463" s="482"/>
      <c r="L463" s="482"/>
      <c r="M463" s="482"/>
      <c r="N463" s="482"/>
      <c r="O463" s="482"/>
      <c r="P463" s="482"/>
      <c r="Q463" s="482"/>
      <c r="R463" s="482"/>
      <c r="S463" s="482"/>
      <c r="T463" s="482"/>
      <c r="U463" s="482"/>
      <c r="V463" s="482"/>
      <c r="W463" s="482"/>
      <c r="X463" s="482"/>
      <c r="Y463" s="482"/>
      <c r="Z463" s="482"/>
      <c r="AA463" s="482"/>
      <c r="AB463" s="482"/>
      <c r="AC463" s="482"/>
      <c r="AD463" s="482"/>
      <c r="AE463" s="482"/>
      <c r="AF463" s="482"/>
      <c r="AG463" s="482"/>
      <c r="AH463" s="482"/>
      <c r="AI463" s="482"/>
      <c r="AJ463" s="482"/>
      <c r="AK463" s="482"/>
      <c r="AL463" s="482"/>
      <c r="AM463" s="482"/>
      <c r="AN463" s="482"/>
      <c r="AO463" s="482"/>
      <c r="AP463" s="482"/>
      <c r="AQ463" s="482"/>
      <c r="AR463" s="482"/>
      <c r="AS463" s="482"/>
      <c r="AT463" s="482"/>
      <c r="AU463" s="482"/>
    </row>
    <row r="464" spans="2:47" s="224" customFormat="1" ht="19.5" customHeight="1">
      <c r="B464" s="482" t="s">
        <v>220</v>
      </c>
      <c r="C464" s="482"/>
      <c r="D464" s="482"/>
      <c r="E464" s="482"/>
      <c r="F464" s="482"/>
      <c r="G464" s="482"/>
      <c r="H464" s="482"/>
      <c r="I464" s="482"/>
      <c r="J464" s="482"/>
      <c r="K464" s="482"/>
      <c r="L464" s="482"/>
      <c r="M464" s="482"/>
      <c r="N464" s="482"/>
      <c r="O464" s="482"/>
      <c r="P464" s="482"/>
      <c r="Q464" s="482"/>
      <c r="R464" s="482"/>
      <c r="S464" s="482"/>
      <c r="T464" s="482"/>
      <c r="U464" s="482"/>
      <c r="V464" s="482"/>
      <c r="W464" s="482"/>
      <c r="X464" s="482"/>
      <c r="Y464" s="482"/>
      <c r="Z464" s="482"/>
      <c r="AA464" s="482"/>
      <c r="AB464" s="482"/>
      <c r="AC464" s="482"/>
      <c r="AD464" s="482"/>
      <c r="AE464" s="482"/>
      <c r="AF464" s="482"/>
      <c r="AG464" s="482"/>
      <c r="AH464" s="482"/>
      <c r="AI464" s="482"/>
      <c r="AJ464" s="482"/>
      <c r="AK464" s="482"/>
      <c r="AL464" s="482"/>
      <c r="AM464" s="482"/>
      <c r="AN464" s="482"/>
      <c r="AO464" s="482"/>
      <c r="AP464" s="482"/>
      <c r="AQ464" s="482"/>
      <c r="AR464" s="482"/>
      <c r="AS464" s="482"/>
      <c r="AT464" s="482"/>
      <c r="AU464" s="482"/>
    </row>
    <row r="465" spans="2:47" ht="19.5" customHeight="1" thickBot="1">
      <c r="B465" s="483" t="s">
        <v>223</v>
      </c>
      <c r="C465" s="482"/>
      <c r="D465" s="482"/>
      <c r="E465" s="482"/>
      <c r="F465" s="482"/>
      <c r="G465" s="482"/>
      <c r="H465" s="482"/>
      <c r="I465" s="482"/>
      <c r="J465" s="482"/>
      <c r="K465" s="482"/>
      <c r="L465" s="482"/>
      <c r="M465" s="482"/>
      <c r="N465" s="482"/>
      <c r="O465" s="482"/>
      <c r="P465" s="482"/>
      <c r="Q465" s="482"/>
      <c r="R465" s="482"/>
      <c r="S465" s="482"/>
      <c r="T465" s="482"/>
      <c r="U465" s="482"/>
      <c r="V465" s="482"/>
      <c r="W465" s="482"/>
      <c r="X465" s="482"/>
      <c r="Y465" s="482"/>
      <c r="Z465" s="482"/>
      <c r="AA465" s="482"/>
      <c r="AB465" s="482"/>
      <c r="AC465" s="482"/>
      <c r="AD465" s="482"/>
      <c r="AE465" s="482"/>
      <c r="AF465" s="482"/>
      <c r="AG465" s="482"/>
      <c r="AH465" s="482"/>
      <c r="AI465" s="482"/>
      <c r="AJ465" s="482"/>
      <c r="AK465" s="482"/>
      <c r="AL465" s="482"/>
      <c r="AM465" s="482"/>
      <c r="AN465" s="482"/>
      <c r="AO465" s="482"/>
      <c r="AP465" s="482"/>
      <c r="AQ465" s="482"/>
      <c r="AR465" s="482"/>
      <c r="AS465" s="482"/>
      <c r="AT465" s="482"/>
      <c r="AU465" s="482"/>
    </row>
    <row r="466" spans="2:47" ht="19.5" customHeight="1">
      <c r="B466" s="491" t="s">
        <v>0</v>
      </c>
      <c r="C466" s="335"/>
      <c r="D466" s="489">
        <f>D39</f>
        <v>2009</v>
      </c>
      <c r="E466" s="489"/>
      <c r="F466" s="489"/>
      <c r="G466" s="489"/>
      <c r="H466" s="489">
        <f>D466+1</f>
        <v>2010</v>
      </c>
      <c r="I466" s="489"/>
      <c r="J466" s="489"/>
      <c r="K466" s="489"/>
      <c r="L466" s="489">
        <f>H466+1</f>
        <v>2011</v>
      </c>
      <c r="M466" s="489"/>
      <c r="N466" s="489"/>
      <c r="O466" s="489"/>
      <c r="P466" s="489">
        <f>L466+1</f>
        <v>2012</v>
      </c>
      <c r="Q466" s="489"/>
      <c r="R466" s="489"/>
      <c r="S466" s="489"/>
      <c r="T466" s="489">
        <f>P466+1</f>
        <v>2013</v>
      </c>
      <c r="U466" s="489"/>
      <c r="V466" s="489"/>
      <c r="W466" s="489"/>
      <c r="X466" s="489">
        <f>T466+1</f>
        <v>2014</v>
      </c>
      <c r="Y466" s="489"/>
      <c r="Z466" s="489"/>
      <c r="AA466" s="489"/>
      <c r="AB466" s="489">
        <f>X466+1</f>
        <v>2015</v>
      </c>
      <c r="AC466" s="489"/>
      <c r="AD466" s="489"/>
      <c r="AE466" s="489"/>
      <c r="AF466" s="489">
        <f>AB466+1</f>
        <v>2016</v>
      </c>
      <c r="AG466" s="489"/>
      <c r="AH466" s="489"/>
      <c r="AI466" s="489"/>
      <c r="AJ466" s="489">
        <f>AF466+1</f>
        <v>2017</v>
      </c>
      <c r="AK466" s="489"/>
      <c r="AL466" s="489"/>
      <c r="AM466" s="489"/>
      <c r="AN466" s="489">
        <f>AJ466+1</f>
        <v>2018</v>
      </c>
      <c r="AO466" s="489"/>
      <c r="AP466" s="489"/>
      <c r="AQ466" s="489"/>
      <c r="AR466" s="489" t="s">
        <v>215</v>
      </c>
      <c r="AS466" s="489"/>
      <c r="AT466" s="489"/>
      <c r="AU466" s="490"/>
    </row>
    <row r="467" spans="2:47" ht="19.5" customHeight="1">
      <c r="B467" s="492"/>
      <c r="C467" s="336"/>
      <c r="D467" s="337" t="s">
        <v>101</v>
      </c>
      <c r="E467" s="337"/>
      <c r="F467" s="337" t="s">
        <v>103</v>
      </c>
      <c r="G467" s="337" t="s">
        <v>70</v>
      </c>
      <c r="H467" s="337" t="s">
        <v>101</v>
      </c>
      <c r="I467" s="337" t="s">
        <v>102</v>
      </c>
      <c r="J467" s="337" t="s">
        <v>103</v>
      </c>
      <c r="K467" s="337" t="s">
        <v>70</v>
      </c>
      <c r="L467" s="337" t="s">
        <v>101</v>
      </c>
      <c r="M467" s="337" t="s">
        <v>102</v>
      </c>
      <c r="N467" s="337" t="s">
        <v>103</v>
      </c>
      <c r="O467" s="337" t="s">
        <v>70</v>
      </c>
      <c r="P467" s="337" t="s">
        <v>101</v>
      </c>
      <c r="Q467" s="337" t="s">
        <v>102</v>
      </c>
      <c r="R467" s="337" t="s">
        <v>103</v>
      </c>
      <c r="S467" s="337" t="s">
        <v>70</v>
      </c>
      <c r="T467" s="337" t="s">
        <v>101</v>
      </c>
      <c r="U467" s="337" t="s">
        <v>102</v>
      </c>
      <c r="V467" s="337" t="s">
        <v>103</v>
      </c>
      <c r="W467" s="337" t="s">
        <v>70</v>
      </c>
      <c r="X467" s="337" t="s">
        <v>101</v>
      </c>
      <c r="Y467" s="337" t="s">
        <v>102</v>
      </c>
      <c r="Z467" s="337" t="s">
        <v>103</v>
      </c>
      <c r="AA467" s="337" t="s">
        <v>70</v>
      </c>
      <c r="AB467" s="337" t="s">
        <v>101</v>
      </c>
      <c r="AC467" s="337" t="s">
        <v>102</v>
      </c>
      <c r="AD467" s="337" t="s">
        <v>103</v>
      </c>
      <c r="AE467" s="337" t="s">
        <v>70</v>
      </c>
      <c r="AF467" s="337" t="s">
        <v>101</v>
      </c>
      <c r="AG467" s="337" t="s">
        <v>102</v>
      </c>
      <c r="AH467" s="337" t="s">
        <v>103</v>
      </c>
      <c r="AI467" s="337" t="s">
        <v>70</v>
      </c>
      <c r="AJ467" s="337" t="s">
        <v>101</v>
      </c>
      <c r="AK467" s="337" t="s">
        <v>102</v>
      </c>
      <c r="AL467" s="337" t="s">
        <v>103</v>
      </c>
      <c r="AM467" s="337" t="s">
        <v>70</v>
      </c>
      <c r="AN467" s="337" t="s">
        <v>101</v>
      </c>
      <c r="AO467" s="337" t="s">
        <v>102</v>
      </c>
      <c r="AP467" s="337" t="s">
        <v>103</v>
      </c>
      <c r="AQ467" s="337" t="s">
        <v>70</v>
      </c>
      <c r="AR467" s="338" t="s">
        <v>101</v>
      </c>
      <c r="AS467" s="338" t="s">
        <v>102</v>
      </c>
      <c r="AT467" s="338" t="s">
        <v>103</v>
      </c>
      <c r="AU467" s="339" t="s">
        <v>70</v>
      </c>
    </row>
    <row r="468" spans="2:47" ht="12.75" customHeight="1">
      <c r="B468" s="229" t="s">
        <v>75</v>
      </c>
      <c r="C468" s="193"/>
      <c r="D468" s="199"/>
      <c r="E468" s="199"/>
      <c r="F468" s="200"/>
      <c r="G468" s="207"/>
      <c r="H468" s="199"/>
      <c r="I468" s="199"/>
      <c r="J468" s="200"/>
      <c r="K468" s="207"/>
      <c r="L468" s="199"/>
      <c r="M468" s="199"/>
      <c r="N468" s="200"/>
      <c r="O468" s="208"/>
      <c r="P468" s="199"/>
      <c r="Q468" s="199"/>
      <c r="R468" s="200"/>
      <c r="S468" s="208"/>
      <c r="T468" s="199"/>
      <c r="U468" s="199"/>
      <c r="V468" s="200"/>
      <c r="W468" s="208"/>
      <c r="X468" s="199"/>
      <c r="Y468" s="199"/>
      <c r="Z468" s="200"/>
      <c r="AA468" s="208"/>
      <c r="AB468" s="199"/>
      <c r="AC468" s="199"/>
      <c r="AD468" s="200"/>
      <c r="AE468" s="208"/>
      <c r="AF468" s="199"/>
      <c r="AG468" s="199"/>
      <c r="AH468" s="200"/>
      <c r="AI468" s="208"/>
      <c r="AJ468" s="199"/>
      <c r="AK468" s="199"/>
      <c r="AL468" s="200"/>
      <c r="AM468" s="208"/>
      <c r="AN468" s="199"/>
      <c r="AO468" s="199"/>
      <c r="AP468" s="200"/>
      <c r="AQ468" s="208"/>
      <c r="AR468" s="196"/>
      <c r="AS468" s="196"/>
      <c r="AT468" s="193"/>
      <c r="AU468" s="195"/>
    </row>
    <row r="469" spans="2:47" ht="12.75" customHeight="1">
      <c r="B469" s="225" t="s">
        <v>2</v>
      </c>
      <c r="C469" s="193"/>
      <c r="D469" s="227">
        <f>DSUM($B$40:$AQ$456,3,$AX$504:$AX$505)</f>
        <v>75000</v>
      </c>
      <c r="E469" s="227"/>
      <c r="F469" s="197">
        <f>DSUM($B$40:$AQ$456,5,$AX$504:$AX$505)</f>
        <v>315500</v>
      </c>
      <c r="G469" s="198">
        <f>D469+E469+F469</f>
        <v>390500</v>
      </c>
      <c r="H469" s="227">
        <f>DSUM($B$40:$AQ$456,7,$AX$504:$AX$505)</f>
        <v>76000</v>
      </c>
      <c r="I469" s="227">
        <f>DSUM($B$40:$AQ$456,8,$AX$504:$AX$505)</f>
        <v>0</v>
      </c>
      <c r="J469" s="197">
        <f>DSUM($B$40:$AQ$456,9,$AX$504:$AX$505)</f>
        <v>500</v>
      </c>
      <c r="K469" s="198">
        <f>H469+I469+J469</f>
        <v>76500</v>
      </c>
      <c r="L469" s="227">
        <f>DSUM($B$40:$AQ$456,11,$AX$504:$AX$505)</f>
        <v>76000</v>
      </c>
      <c r="M469" s="227">
        <f>DSUM($B$40:$AQ$456,12,$AX$504:$AX$505)</f>
        <v>0</v>
      </c>
      <c r="N469" s="197">
        <f>DSUM($B$40:$AQ$456,13,$AX$504:$AX$505)</f>
        <v>500</v>
      </c>
      <c r="O469" s="198">
        <f>L469+M469+N469</f>
        <v>76500</v>
      </c>
      <c r="P469" s="227">
        <f>DSUM($B$40:$AQ$456,15,$AX$504:$AX$505)</f>
        <v>76000</v>
      </c>
      <c r="Q469" s="227">
        <f>DSUM($B$40:$AQ$456,16,$AX$504:$AX$505)</f>
        <v>0</v>
      </c>
      <c r="R469" s="197">
        <f>DSUM($B$40:$AQ$456,17,$AX$504:$AX$505)</f>
        <v>500</v>
      </c>
      <c r="S469" s="198">
        <f>P469+Q469+R469</f>
        <v>76500</v>
      </c>
      <c r="T469" s="227">
        <f>DSUM($B$40:$AQ$456,19,$AX$504:$AX$505)</f>
        <v>76000</v>
      </c>
      <c r="U469" s="227">
        <f>DSUM($B$40:$AQ$456,20,$AX$504:$AX$505)</f>
        <v>0</v>
      </c>
      <c r="V469" s="197">
        <f>DSUM($B$40:$AQ$456,21,$AX$504:$AX$505)</f>
        <v>383384</v>
      </c>
      <c r="W469" s="198">
        <f>T469+U469+V469</f>
        <v>459384</v>
      </c>
      <c r="X469" s="227">
        <f>DSUM($B$40:$AQ$456,3,$AX$504:$AX$505)</f>
        <v>75000</v>
      </c>
      <c r="Y469" s="227">
        <f>DSUM($X$40:$AQ$456,4,$AX$504:$AX$505)</f>
        <v>0</v>
      </c>
      <c r="Z469" s="197">
        <f>DSUM($B$40:$AQ$456,5,$AX$504:$AX$505)</f>
        <v>315500</v>
      </c>
      <c r="AA469" s="198">
        <f>X469+Y469+Z469</f>
        <v>390500</v>
      </c>
      <c r="AB469" s="227">
        <f>DSUM($B$40:$AQ$456,7,$AX$504:$AX$505)</f>
        <v>76000</v>
      </c>
      <c r="AC469" s="227">
        <f>DSUM($X$40:$AQ$456,8,$AX$504:$AX$505)</f>
        <v>0</v>
      </c>
      <c r="AD469" s="197">
        <f>DSUM($B$40:$AQ$456,9,$AX$504:$AX$505)</f>
        <v>500</v>
      </c>
      <c r="AE469" s="198">
        <f>AB469+AC469+AD469</f>
        <v>76500</v>
      </c>
      <c r="AF469" s="227">
        <f>DSUM($B$40:$AQ$456,11,$AX$504:$AX$505)</f>
        <v>76000</v>
      </c>
      <c r="AG469" s="227">
        <f>DSUM($X$40:$AQ$456,12,$AX$504:$AX$505)</f>
        <v>0</v>
      </c>
      <c r="AH469" s="197">
        <f>DSUM($B$40:$AQ$456,13,$AX$504:$AX$505)</f>
        <v>500</v>
      </c>
      <c r="AI469" s="198">
        <f>AF469+AG469+AH469</f>
        <v>76500</v>
      </c>
      <c r="AJ469" s="227">
        <f>DSUM($B$40:$AQ$456,15,$AX$504:$AX$505)</f>
        <v>76000</v>
      </c>
      <c r="AK469" s="227">
        <f>DSUM($X$40:$AQ$456,16,$AX$504:$AX$505)</f>
        <v>0</v>
      </c>
      <c r="AL469" s="197">
        <f>DSUM($B$40:$AQ$456,17,$AX$504:$AX$505)</f>
        <v>500</v>
      </c>
      <c r="AM469" s="198">
        <f>AJ469+AK469+AL469</f>
        <v>76500</v>
      </c>
      <c r="AN469" s="227">
        <f>DSUM($B$40:$AQ$456,19,$AX$504:$AX$505)</f>
        <v>76000</v>
      </c>
      <c r="AO469" s="227"/>
      <c r="AP469" s="197">
        <f>DSUM($B$40:$AQ$456,21,$AX$504:$AX$505)</f>
        <v>383384</v>
      </c>
      <c r="AQ469" s="198">
        <f>AN469+AO469+AP469</f>
        <v>459384</v>
      </c>
      <c r="AR469" s="201">
        <f>D469+H469+L469+P469+T469+X469+AB469+AF469+AJ469+AN469</f>
        <v>758000</v>
      </c>
      <c r="AS469" s="201">
        <f>E469+I469+M469+Q469+U469+Y469+AC469+AG469+AK469+AO469</f>
        <v>0</v>
      </c>
      <c r="AT469" s="201">
        <f>F469+J469+N469+R469+V469+Z469+AD469+AH469+AL469+AP469</f>
        <v>1400768</v>
      </c>
      <c r="AU469" s="203">
        <f>AR469+AS469+AT469</f>
        <v>2158768</v>
      </c>
    </row>
    <row r="470" spans="2:47" ht="12.75" customHeight="1">
      <c r="B470" s="225" t="s">
        <v>3</v>
      </c>
      <c r="C470" s="193"/>
      <c r="D470" s="227">
        <f>DSUM($B$40:$AQ$456,3,$AY$504:$AY$505)</f>
        <v>0</v>
      </c>
      <c r="E470" s="227"/>
      <c r="F470" s="197">
        <f>DSUM($B$40:$AQ$456,5,$AY$504:$AY$505)</f>
        <v>23000</v>
      </c>
      <c r="G470" s="198">
        <f>D470+E470+F470</f>
        <v>23000</v>
      </c>
      <c r="H470" s="227">
        <f>DSUM($B$40:$AQ$456,7,$AY$504:$AY$505)</f>
        <v>46000</v>
      </c>
      <c r="I470" s="227">
        <f>DSUM($B$40:$AQ$456,8,$AY$504:$AY$505)</f>
        <v>0</v>
      </c>
      <c r="J470" s="197">
        <f>DSUM($B$40:$AQ$456,9,$AY$504:$AY$505)</f>
        <v>23000</v>
      </c>
      <c r="K470" s="198">
        <f aca="true" t="shared" si="297" ref="K470:K476">H470+I470+J470</f>
        <v>69000</v>
      </c>
      <c r="L470" s="227">
        <f>DSUM($B$40:$AQ$456,11,$AY$504:$AY$505)</f>
        <v>46000</v>
      </c>
      <c r="M470" s="227">
        <f>DSUM($B$40:$AQ$456,12,$AY$504:$AY$505)</f>
        <v>0</v>
      </c>
      <c r="N470" s="197">
        <f>DSUM($B$40:$AQ$456,13,$AY$504:$AY$505)</f>
        <v>23000</v>
      </c>
      <c r="O470" s="198">
        <f aca="true" t="shared" si="298" ref="O470:O476">L470+M470+N470</f>
        <v>69000</v>
      </c>
      <c r="P470" s="227">
        <f>DSUM($B$40:$AQ$456,15,$AY$504:$AY$505)</f>
        <v>46000</v>
      </c>
      <c r="Q470" s="227">
        <f>DSUM($B$40:$AQ$456,16,$AY$504:$AY$505)</f>
        <v>0</v>
      </c>
      <c r="R470" s="197">
        <f>DSUM($B$40:$AQ$456,17,$AY$504:$AY$505)</f>
        <v>23000</v>
      </c>
      <c r="S470" s="198">
        <f aca="true" t="shared" si="299" ref="S470:S476">P470+Q470+R470</f>
        <v>69000</v>
      </c>
      <c r="T470" s="227">
        <f>DSUM($B$40:$AQ$456,19,$AY$504:$AY$505)</f>
        <v>46000</v>
      </c>
      <c r="U470" s="227">
        <f>DSUM($B$40:$AQ$456,20,$AY$504:$AY$505)</f>
        <v>0</v>
      </c>
      <c r="V470" s="197">
        <f>DSUM($B$40:$AQ$456,21,$AY$504:$AY$505)</f>
        <v>23000</v>
      </c>
      <c r="W470" s="198">
        <f aca="true" t="shared" si="300" ref="W470:W476">T470+U470+V470</f>
        <v>69000</v>
      </c>
      <c r="X470" s="227">
        <f>DSUM($B$40:$AQ$456,3,$AY$504:$AY$505)</f>
        <v>0</v>
      </c>
      <c r="Y470" s="227">
        <f>DSUM($B$40:$AQ$456,4,$AY$504:$AY$505)</f>
        <v>0</v>
      </c>
      <c r="Z470" s="197">
        <f>DSUM($B$40:$AQ$456,5,$AY$504:$AY$505)</f>
        <v>23000</v>
      </c>
      <c r="AA470" s="198">
        <f aca="true" t="shared" si="301" ref="AA470:AA476">X470+Y470+Z470</f>
        <v>23000</v>
      </c>
      <c r="AB470" s="227">
        <f>DSUM($B$40:$AQ$456,7,$AY$504:$AY$505)</f>
        <v>46000</v>
      </c>
      <c r="AC470" s="227">
        <f>DSUM($B$40:$AQ$456,8,$AY$504:$AY$505)</f>
        <v>0</v>
      </c>
      <c r="AD470" s="197">
        <f>DSUM($B$40:$AQ$456,9,$AY$504:$AY$505)</f>
        <v>23000</v>
      </c>
      <c r="AE470" s="198">
        <f aca="true" t="shared" si="302" ref="AE470:AE476">AB470+AC470+AD470</f>
        <v>69000</v>
      </c>
      <c r="AF470" s="227">
        <f>DSUM($B$40:$AQ$456,11,$AY$504:$AY$505)</f>
        <v>46000</v>
      </c>
      <c r="AG470" s="227">
        <f>DSUM($B$40:$AQ$456,12,$AY$504:$AY$505)</f>
        <v>0</v>
      </c>
      <c r="AH470" s="197">
        <f>DSUM($B$40:$AQ$456,13,$AY$504:$AY$505)</f>
        <v>23000</v>
      </c>
      <c r="AI470" s="198">
        <f aca="true" t="shared" si="303" ref="AI470:AI476">AF470+AG470+AH470</f>
        <v>69000</v>
      </c>
      <c r="AJ470" s="227">
        <f>DSUM($B$40:$AQ$456,15,$AY$504:$AY$505)</f>
        <v>46000</v>
      </c>
      <c r="AK470" s="227">
        <f>DSUM($B$40:$AQ$456,16,$AY$504:$AY$505)</f>
        <v>0</v>
      </c>
      <c r="AL470" s="197">
        <f>DSUM($B$40:$AQ$456,17,$AY$504:$AY$505)</f>
        <v>23000</v>
      </c>
      <c r="AM470" s="198">
        <f aca="true" t="shared" si="304" ref="AM470:AM476">AJ470+AK470+AL470</f>
        <v>69000</v>
      </c>
      <c r="AN470" s="227">
        <f>DSUM($B$40:$AQ$456,19,$AY$504:$AY$505)</f>
        <v>46000</v>
      </c>
      <c r="AO470" s="227"/>
      <c r="AP470" s="197">
        <f>DSUM($B$40:$AQ$456,21,$AY$504:$AY$505)</f>
        <v>23000</v>
      </c>
      <c r="AQ470" s="198">
        <f aca="true" t="shared" si="305" ref="AQ470:AQ476">AN470+AO470+AP470</f>
        <v>69000</v>
      </c>
      <c r="AR470" s="201">
        <f aca="true" t="shared" si="306" ref="AR470:AR478">D470+H470+L470+P470+T470+X470+AB470+AF470+AJ470+AN470</f>
        <v>368000</v>
      </c>
      <c r="AS470" s="201">
        <f aca="true" t="shared" si="307" ref="AS470:AS478">E470+I470+M470+Q470+U470+Y470+AC470+AG470+AK470+AO470</f>
        <v>0</v>
      </c>
      <c r="AT470" s="201">
        <f aca="true" t="shared" si="308" ref="AT470:AT478">F470+J470+N470+R470+V470+Z470+AD470+AH470+AL470+AP470</f>
        <v>230000</v>
      </c>
      <c r="AU470" s="203">
        <f aca="true" t="shared" si="309" ref="AU470:AU476">AR470+AS470+AT470</f>
        <v>598000</v>
      </c>
    </row>
    <row r="471" spans="2:47" ht="12.75" customHeight="1">
      <c r="B471" s="225" t="s">
        <v>4</v>
      </c>
      <c r="C471" s="193"/>
      <c r="D471" s="227">
        <f>DSUM($B$40:$AQ$456,3,$AZ$504:$AZ$505)</f>
        <v>0</v>
      </c>
      <c r="E471" s="227"/>
      <c r="F471" s="197">
        <f>DSUM($B$40:$AQ$456,5,$AZ$504:$AZ$505)</f>
        <v>23000</v>
      </c>
      <c r="G471" s="198">
        <f aca="true" t="shared" si="310" ref="G471:G478">D471+E471+F471</f>
        <v>23000</v>
      </c>
      <c r="H471" s="227">
        <f>DSUM($B$40:$AQ$456,7,$AZ$504:$AZ$505)</f>
        <v>46000</v>
      </c>
      <c r="I471" s="227">
        <f>DSUM($B$40:$AQ$456,8,$AZ$504:$AZ$505)</f>
        <v>0</v>
      </c>
      <c r="J471" s="197">
        <f>DSUM($B$40:$AQ$456,9,$AZ$504:$AZ$505)</f>
        <v>23000</v>
      </c>
      <c r="K471" s="198">
        <f t="shared" si="297"/>
        <v>69000</v>
      </c>
      <c r="L471" s="227">
        <f>DSUM($B$40:$AQ$456,11,$AZ$504:$AZ$505)</f>
        <v>46000</v>
      </c>
      <c r="M471" s="227">
        <f>DSUM($B$40:$AQ$456,12,$AZ$504:$AZ$505)</f>
        <v>0</v>
      </c>
      <c r="N471" s="197">
        <f>DSUM($B$40:$AQ$456,13,$AZ$504:$AZ$505)</f>
        <v>23000</v>
      </c>
      <c r="O471" s="198">
        <f t="shared" si="298"/>
        <v>69000</v>
      </c>
      <c r="P471" s="227">
        <f>DSUM($B$40:$AQ$456,15,$AZ$504:$AZ$505)</f>
        <v>46000</v>
      </c>
      <c r="Q471" s="227">
        <f>DSUM($B$40:$AQ$456,16,$AZ$504:$AZ$505)</f>
        <v>0</v>
      </c>
      <c r="R471" s="197">
        <f>DSUM($B$40:$AQ$456,17,$AZ$504:$AZ$505)</f>
        <v>23000</v>
      </c>
      <c r="S471" s="198">
        <f t="shared" si="299"/>
        <v>69000</v>
      </c>
      <c r="T471" s="227">
        <f>DSUM($B$40:$AQ$456,19,$AZ$504:$AZ$505)</f>
        <v>46000</v>
      </c>
      <c r="U471" s="227">
        <f>DSUM($B$40:$AQ$456,20,$AZ$504:$AZ$505)</f>
        <v>0</v>
      </c>
      <c r="V471" s="197">
        <f>DSUM($B$40:$AQ$456,21,$AZ$504:$AZ$505)</f>
        <v>23000</v>
      </c>
      <c r="W471" s="198">
        <f t="shared" si="300"/>
        <v>69000</v>
      </c>
      <c r="X471" s="227">
        <f>DSUM($B$40:$AQ$456,3,$AZ$504:$AZ$505)</f>
        <v>0</v>
      </c>
      <c r="Y471" s="227">
        <f>DSUM($B$40:$AQ$456,4,$AZ$504:$AZ$505)</f>
        <v>0</v>
      </c>
      <c r="Z471" s="197">
        <f>DSUM($B$40:$AQ$456,5,$AZ$504:$AZ$505)</f>
        <v>23000</v>
      </c>
      <c r="AA471" s="198">
        <f t="shared" si="301"/>
        <v>23000</v>
      </c>
      <c r="AB471" s="227">
        <f>DSUM($B$40:$AQ$456,7,$AZ$504:$AZ$505)</f>
        <v>46000</v>
      </c>
      <c r="AC471" s="227">
        <f>DSUM($B$40:$AQ$456,8,$AZ$504:$AZ$505)</f>
        <v>0</v>
      </c>
      <c r="AD471" s="197">
        <f>DSUM($B$40:$AQ$456,9,$AZ$504:$AZ$505)</f>
        <v>23000</v>
      </c>
      <c r="AE471" s="198">
        <f t="shared" si="302"/>
        <v>69000</v>
      </c>
      <c r="AF471" s="227">
        <f>DSUM($B$40:$AQ$456,11,$AZ$504:$AZ$505)</f>
        <v>46000</v>
      </c>
      <c r="AG471" s="227">
        <f>DSUM($B$40:$AQ$456,12,$AZ$504:$AZ$505)</f>
        <v>0</v>
      </c>
      <c r="AH471" s="197">
        <f>DSUM($B$40:$AQ$456,13,$AZ$504:$AZ$505)</f>
        <v>23000</v>
      </c>
      <c r="AI471" s="198">
        <f t="shared" si="303"/>
        <v>69000</v>
      </c>
      <c r="AJ471" s="227">
        <f>DSUM($B$40:$AQ$456,15,$AZ$504:$AZ$505)</f>
        <v>46000</v>
      </c>
      <c r="AK471" s="227">
        <f>DSUM($B$40:$AQ$456,16,$AZ$504:$AZ$505)</f>
        <v>0</v>
      </c>
      <c r="AL471" s="197">
        <f>DSUM($B$40:$AQ$456,17,$AZ$504:$AZ$505)</f>
        <v>23000</v>
      </c>
      <c r="AM471" s="198">
        <f t="shared" si="304"/>
        <v>69000</v>
      </c>
      <c r="AN471" s="227">
        <f>DSUM($B$40:$AQ$456,19,$AZ$504:$AZ$505)</f>
        <v>46000</v>
      </c>
      <c r="AO471" s="227"/>
      <c r="AP471" s="197">
        <f>DSUM($B$40:$AQ$456,21,$AZ$504:$AZ$505)</f>
        <v>23000</v>
      </c>
      <c r="AQ471" s="198">
        <f t="shared" si="305"/>
        <v>69000</v>
      </c>
      <c r="AR471" s="201">
        <f t="shared" si="306"/>
        <v>368000</v>
      </c>
      <c r="AS471" s="201">
        <f t="shared" si="307"/>
        <v>0</v>
      </c>
      <c r="AT471" s="201">
        <f t="shared" si="308"/>
        <v>230000</v>
      </c>
      <c r="AU471" s="203">
        <f t="shared" si="309"/>
        <v>598000</v>
      </c>
    </row>
    <row r="472" spans="2:47" ht="12.75" customHeight="1">
      <c r="B472" s="225" t="s">
        <v>5</v>
      </c>
      <c r="C472" s="193"/>
      <c r="D472" s="227">
        <f>DSUM($B$40:$AQ$456,3,$BA$504:$BA$505)</f>
        <v>0</v>
      </c>
      <c r="E472" s="227"/>
      <c r="F472" s="197">
        <f>DSUM($B$40:$AQ$456,5,$BA$504:$BA$505)</f>
        <v>24000</v>
      </c>
      <c r="G472" s="198">
        <f t="shared" si="310"/>
        <v>24000</v>
      </c>
      <c r="H472" s="227">
        <f>DSUM($B$40:$AQ$456,7,$BA$504:$BA$505)</f>
        <v>48000</v>
      </c>
      <c r="I472" s="227">
        <f>DSUM($B$40:$AQ$456,8,$BA$504:$BA$505)</f>
        <v>0</v>
      </c>
      <c r="J472" s="197">
        <f>DSUM($B$40:$AQ$456,9,$BA$504:$BA$505)</f>
        <v>24000</v>
      </c>
      <c r="K472" s="198">
        <f t="shared" si="297"/>
        <v>72000</v>
      </c>
      <c r="L472" s="227">
        <f>DSUM($B$40:$AQ$456,11,$BA$504:$BA$505)</f>
        <v>48000</v>
      </c>
      <c r="M472" s="227">
        <f>DSUM($B$40:$AQ$456,12,$BA$504:$BA$505)</f>
        <v>0</v>
      </c>
      <c r="N472" s="197">
        <f>DSUM($B$40:$AQ$456,13,$BA$504:$BA$505)</f>
        <v>24000</v>
      </c>
      <c r="O472" s="198">
        <f t="shared" si="298"/>
        <v>72000</v>
      </c>
      <c r="P472" s="227">
        <f>DSUM($B$40:$AQ$456,15,$BA$504:$BA$505)</f>
        <v>48000</v>
      </c>
      <c r="Q472" s="227">
        <f>DSUM($B$40:$AQ$456,16,$BA$504:$BA$505)</f>
        <v>0</v>
      </c>
      <c r="R472" s="197">
        <f>DSUM($B$40:$AQ$456,17,$BA$504:$BA$505)</f>
        <v>24000</v>
      </c>
      <c r="S472" s="198">
        <f t="shared" si="299"/>
        <v>72000</v>
      </c>
      <c r="T472" s="227">
        <f>DSUM($B$40:$AQ$456,19,$BA$504:$BA$505)</f>
        <v>48000</v>
      </c>
      <c r="U472" s="227">
        <f>DSUM($B$40:$AQ$456,20,$BA$504:$BA$505)</f>
        <v>0</v>
      </c>
      <c r="V472" s="197">
        <f>DSUM($B$40:$AQ$456,21,$BA$504:$BA$505)</f>
        <v>24000</v>
      </c>
      <c r="W472" s="198">
        <f t="shared" si="300"/>
        <v>72000</v>
      </c>
      <c r="X472" s="227">
        <f>DSUM($B$40:$AQ$456,3,$BA$504:$BA$505)</f>
        <v>0</v>
      </c>
      <c r="Y472" s="227">
        <f>DSUM($B$40:$AQ$456,4,$BA$504:$BA$505)</f>
        <v>0</v>
      </c>
      <c r="Z472" s="197">
        <f>DSUM($B$40:$AQ$456,5,$BA$504:$BA$505)</f>
        <v>24000</v>
      </c>
      <c r="AA472" s="198">
        <f t="shared" si="301"/>
        <v>24000</v>
      </c>
      <c r="AB472" s="227">
        <f>DSUM($B$40:$AQ$456,7,$BA$504:$BA$505)</f>
        <v>48000</v>
      </c>
      <c r="AC472" s="227">
        <f>DSUM($B$40:$AQ$456,8,$BA$504:$BA$505)</f>
        <v>0</v>
      </c>
      <c r="AD472" s="197">
        <f>DSUM($B$40:$AQ$456,9,$BA$504:$BA$505)</f>
        <v>24000</v>
      </c>
      <c r="AE472" s="198">
        <f t="shared" si="302"/>
        <v>72000</v>
      </c>
      <c r="AF472" s="227">
        <f>DSUM($B$40:$AQ$456,11,$BA$504:$BA$505)</f>
        <v>48000</v>
      </c>
      <c r="AG472" s="227">
        <f>DSUM($B$40:$AQ$456,12,$BA$504:$BA$505)</f>
        <v>0</v>
      </c>
      <c r="AH472" s="197">
        <f>DSUM($B$40:$AQ$456,13,$BA$504:$BA$505)</f>
        <v>24000</v>
      </c>
      <c r="AI472" s="198">
        <f t="shared" si="303"/>
        <v>72000</v>
      </c>
      <c r="AJ472" s="227">
        <f>DSUM($B$40:$AQ$456,15,$BA$504:$BA$505)</f>
        <v>48000</v>
      </c>
      <c r="AK472" s="227">
        <f>DSUM($B$40:$AQ$456,16,$BA$504:$BA$505)</f>
        <v>0</v>
      </c>
      <c r="AL472" s="197">
        <f>DSUM($B$40:$AQ$456,17,$BA$504:$BA$505)</f>
        <v>24000</v>
      </c>
      <c r="AM472" s="198">
        <f t="shared" si="304"/>
        <v>72000</v>
      </c>
      <c r="AN472" s="227">
        <f>DSUM($B$40:$AQ$456,19,$BA$504:$BA$505)</f>
        <v>48000</v>
      </c>
      <c r="AO472" s="227"/>
      <c r="AP472" s="197">
        <f>DSUM($B$40:$AQ$456,21,$BA$504:$BA$505)</f>
        <v>24000</v>
      </c>
      <c r="AQ472" s="198">
        <f t="shared" si="305"/>
        <v>72000</v>
      </c>
      <c r="AR472" s="201">
        <f t="shared" si="306"/>
        <v>384000</v>
      </c>
      <c r="AS472" s="201">
        <f t="shared" si="307"/>
        <v>0</v>
      </c>
      <c r="AT472" s="201">
        <f t="shared" si="308"/>
        <v>240000</v>
      </c>
      <c r="AU472" s="203">
        <f t="shared" si="309"/>
        <v>624000</v>
      </c>
    </row>
    <row r="473" spans="2:47" ht="12.75" customHeight="1">
      <c r="B473" s="225" t="s">
        <v>6</v>
      </c>
      <c r="C473" s="193"/>
      <c r="D473" s="227">
        <f>DSUM($B$40:$AQ$456,3,$BB$504:$BB$505)</f>
        <v>0</v>
      </c>
      <c r="E473" s="227"/>
      <c r="F473" s="197">
        <f>DSUM($B$40:$AQ$456,5,$BB$504:$BB$505)</f>
        <v>23000</v>
      </c>
      <c r="G473" s="198">
        <f t="shared" si="310"/>
        <v>23000</v>
      </c>
      <c r="H473" s="227">
        <f>DSUM($B$40:$AQ$456,7,$BB$504:$BB$505)</f>
        <v>46000</v>
      </c>
      <c r="I473" s="227">
        <f>DSUM($B$40:$AQ$456,8,$BB$504:$BB$505)</f>
        <v>0</v>
      </c>
      <c r="J473" s="197">
        <f>DSUM($B$40:$AQ$456,9,$BB$504:$BB$505)</f>
        <v>23000</v>
      </c>
      <c r="K473" s="198">
        <f t="shared" si="297"/>
        <v>69000</v>
      </c>
      <c r="L473" s="227">
        <f>DSUM($B$40:$AQ$456,11,$BB$504:$BB$505)</f>
        <v>46000</v>
      </c>
      <c r="M473" s="227">
        <f>DSUM($B$40:$AQ$456,12,$BB$504:$BB$505)</f>
        <v>0</v>
      </c>
      <c r="N473" s="197">
        <f>DSUM($B$40:$AQ$456,13,$BB$504:$BB$505)</f>
        <v>23000</v>
      </c>
      <c r="O473" s="198">
        <f t="shared" si="298"/>
        <v>69000</v>
      </c>
      <c r="P473" s="227">
        <f>DSUM($B$40:$AQ$456,15,$BB$504:$BB$505)</f>
        <v>46000</v>
      </c>
      <c r="Q473" s="227">
        <f>DSUM($B$40:$AQ$456,16,$BB$504:$BB$505)</f>
        <v>0</v>
      </c>
      <c r="R473" s="197">
        <f>DSUM($B$40:$AQ$456,17,$BB$504:$BB$505)</f>
        <v>23000</v>
      </c>
      <c r="S473" s="198">
        <f t="shared" si="299"/>
        <v>69000</v>
      </c>
      <c r="T473" s="227">
        <f>DSUM($B$40:$AQ$456,19,$BB$504:$BB$505)</f>
        <v>46000</v>
      </c>
      <c r="U473" s="227">
        <f>DSUM($B$40:$AQ$456,20,$BB$504:$BB$505)</f>
        <v>0</v>
      </c>
      <c r="V473" s="197">
        <f>DSUM($B$40:$AQ$456,21,$BB$504:$BB$505)</f>
        <v>23000</v>
      </c>
      <c r="W473" s="198">
        <f t="shared" si="300"/>
        <v>69000</v>
      </c>
      <c r="X473" s="227">
        <f>DSUM($B$40:$AQ$456,3,$BB$504:$BB$505)</f>
        <v>0</v>
      </c>
      <c r="Y473" s="227">
        <f>DSUM($B$40:$AQ$456,4,$BB$504:$BB$505)</f>
        <v>0</v>
      </c>
      <c r="Z473" s="197">
        <f>DSUM($B$40:$AQ$456,5,$BB$504:$BB$505)</f>
        <v>23000</v>
      </c>
      <c r="AA473" s="198">
        <f t="shared" si="301"/>
        <v>23000</v>
      </c>
      <c r="AB473" s="227">
        <f>DSUM($B$40:$AQ$456,7,$BB$504:$BB$505)</f>
        <v>46000</v>
      </c>
      <c r="AC473" s="227">
        <f>DSUM($B$40:$AQ$456,8,$BB$504:$BB$505)</f>
        <v>0</v>
      </c>
      <c r="AD473" s="197">
        <f>DSUM($B$40:$AQ$456,9,$BB$504:$BB$505)</f>
        <v>23000</v>
      </c>
      <c r="AE473" s="198">
        <f t="shared" si="302"/>
        <v>69000</v>
      </c>
      <c r="AF473" s="227">
        <f>DSUM($B$40:$AQ$456,11,$BB$504:$BB$505)</f>
        <v>46000</v>
      </c>
      <c r="AG473" s="227">
        <f>DSUM($B$40:$AQ$456,12,$BB$504:$BB$505)</f>
        <v>0</v>
      </c>
      <c r="AH473" s="197">
        <f>DSUM($B$40:$AQ$456,13,$BB$504:$BB$505)</f>
        <v>23000</v>
      </c>
      <c r="AI473" s="198">
        <f t="shared" si="303"/>
        <v>69000</v>
      </c>
      <c r="AJ473" s="227">
        <f>DSUM($B$40:$AQ$456,15,$BB$504:$BB$505)</f>
        <v>46000</v>
      </c>
      <c r="AK473" s="227">
        <f>DSUM($B$40:$AQ$456,16,$BB$504:$BB$505)</f>
        <v>0</v>
      </c>
      <c r="AL473" s="197">
        <f>DSUM($B$40:$AQ$456,17,$BB$504:$BB$505)</f>
        <v>23000</v>
      </c>
      <c r="AM473" s="198">
        <f t="shared" si="304"/>
        <v>69000</v>
      </c>
      <c r="AN473" s="227">
        <f>DSUM($B$40:$AQ$456,19,$BB$504:$BB$505)</f>
        <v>46000</v>
      </c>
      <c r="AO473" s="227"/>
      <c r="AP473" s="197">
        <f>DSUM($B$40:$AQ$456,21,$BB$504:$BB$505)</f>
        <v>23000</v>
      </c>
      <c r="AQ473" s="198">
        <f t="shared" si="305"/>
        <v>69000</v>
      </c>
      <c r="AR473" s="201">
        <f t="shared" si="306"/>
        <v>368000</v>
      </c>
      <c r="AS473" s="201">
        <f t="shared" si="307"/>
        <v>0</v>
      </c>
      <c r="AT473" s="201">
        <f t="shared" si="308"/>
        <v>230000</v>
      </c>
      <c r="AU473" s="203">
        <f t="shared" si="309"/>
        <v>598000</v>
      </c>
    </row>
    <row r="474" spans="2:47" ht="12.75" customHeight="1">
      <c r="B474" s="225" t="s">
        <v>7</v>
      </c>
      <c r="C474" s="193"/>
      <c r="D474" s="227">
        <f>DSUM($B$40:$AQ$456,3,$BO$504:$BO$505)</f>
        <v>0</v>
      </c>
      <c r="E474" s="227"/>
      <c r="F474" s="197">
        <f>DSUM($B$40:$AQ$456,5,$BO$504:$BO$505)</f>
        <v>0</v>
      </c>
      <c r="G474" s="198">
        <f t="shared" si="310"/>
        <v>0</v>
      </c>
      <c r="H474" s="227">
        <f>DSUM($B$40:$AQ$456,7,$BO$504:$BO$505)</f>
        <v>0</v>
      </c>
      <c r="I474" s="227">
        <f>DSUM($B$40:$AQ$456,8,$BO$504:$BO$505)</f>
        <v>0</v>
      </c>
      <c r="J474" s="197">
        <f>DSUM($B$40:$AQ$456,9,$BO$504:$BO$505)</f>
        <v>0</v>
      </c>
      <c r="K474" s="198">
        <f t="shared" si="297"/>
        <v>0</v>
      </c>
      <c r="L474" s="227">
        <f>DSUM($B$40:$AQ$456,11,$BO$504:$BO$505)</f>
        <v>0</v>
      </c>
      <c r="M474" s="227">
        <f>DSUM($B$40:$AQ$456,12,$BO$504:$BO$505)</f>
        <v>0</v>
      </c>
      <c r="N474" s="197">
        <f>DSUM($B$40:$AQ$456,13,$BO$504:$BO$505)</f>
        <v>0</v>
      </c>
      <c r="O474" s="198">
        <f t="shared" si="298"/>
        <v>0</v>
      </c>
      <c r="P474" s="227">
        <f>DSUM($B$40:$AQ$456,15,$BO$504:$BO$505)</f>
        <v>0</v>
      </c>
      <c r="Q474" s="227">
        <f>DSUM($B$40:$AQ$456,16,$BO$504:$BO$505)</f>
        <v>0</v>
      </c>
      <c r="R474" s="197">
        <f>DSUM($B$40:$AQ$456,17,$BO$504:$BO$505)</f>
        <v>0</v>
      </c>
      <c r="S474" s="198">
        <f t="shared" si="299"/>
        <v>0</v>
      </c>
      <c r="T474" s="227">
        <f>DSUM($B$40:$AQ$456,19,$BO$504:$BO$505)</f>
        <v>0</v>
      </c>
      <c r="U474" s="227">
        <f>DSUM($B$40:$AQ$456,20,$BO$504:$BO$505)</f>
        <v>0</v>
      </c>
      <c r="V474" s="197">
        <f>DSUM($B$40:$AQ$456,21,$BO$504:$BO$505)</f>
        <v>500</v>
      </c>
      <c r="W474" s="198">
        <f t="shared" si="300"/>
        <v>500</v>
      </c>
      <c r="X474" s="227">
        <f>DSUM($B$40:$AQ$456,3,$BO$504:$BO$505)</f>
        <v>0</v>
      </c>
      <c r="Y474" s="227">
        <f>DSUM($B$40:$AQ$456,4,$BO$504:$BO$505)</f>
        <v>0</v>
      </c>
      <c r="Z474" s="197">
        <f>DSUM($B$40:$AQ$456,5,$BO$504:$BO$505)</f>
        <v>0</v>
      </c>
      <c r="AA474" s="198">
        <f t="shared" si="301"/>
        <v>0</v>
      </c>
      <c r="AB474" s="227">
        <f>DSUM($B$40:$AQ$456,7,$BO$504:$BO$505)</f>
        <v>0</v>
      </c>
      <c r="AC474" s="227">
        <f>DSUM($B$40:$AQ$456,8,$BO$504:$BO$505)</f>
        <v>0</v>
      </c>
      <c r="AD474" s="197">
        <f>DSUM($B$40:$AQ$456,9,$BO$504:$BO$505)</f>
        <v>0</v>
      </c>
      <c r="AE474" s="198">
        <f t="shared" si="302"/>
        <v>0</v>
      </c>
      <c r="AF474" s="227">
        <f>DSUM($B$40:$AQ$456,11,$BO$504:$BO$505)</f>
        <v>0</v>
      </c>
      <c r="AG474" s="227">
        <f>DSUM($B$40:$AQ$456,12,$BO$504:$BO$505)</f>
        <v>0</v>
      </c>
      <c r="AH474" s="197">
        <f>DSUM($B$40:$AQ$456,13,$BO$504:$BO$505)</f>
        <v>0</v>
      </c>
      <c r="AI474" s="198">
        <f t="shared" si="303"/>
        <v>0</v>
      </c>
      <c r="AJ474" s="227">
        <f>DSUM($B$40:$AQ$456,15,$BO$504:$BO$505)</f>
        <v>0</v>
      </c>
      <c r="AK474" s="227">
        <f>DSUM($B$40:$AQ$456,16,$BO$504:$BO$505)</f>
        <v>0</v>
      </c>
      <c r="AL474" s="197">
        <f>DSUM($B$40:$AQ$456,17,$BO$504:$BO$505)</f>
        <v>0</v>
      </c>
      <c r="AM474" s="198">
        <f t="shared" si="304"/>
        <v>0</v>
      </c>
      <c r="AN474" s="227">
        <f>DSUM($B$40:$AQ$456,19,$BO$504:$BO$505)</f>
        <v>0</v>
      </c>
      <c r="AO474" s="227"/>
      <c r="AP474" s="197">
        <f>DSUM($B$40:$AQ$456,21,$BO$504:$BO$505)</f>
        <v>500</v>
      </c>
      <c r="AQ474" s="198">
        <f t="shared" si="305"/>
        <v>500</v>
      </c>
      <c r="AR474" s="201">
        <f t="shared" si="306"/>
        <v>0</v>
      </c>
      <c r="AS474" s="201">
        <f t="shared" si="307"/>
        <v>0</v>
      </c>
      <c r="AT474" s="201">
        <f t="shared" si="308"/>
        <v>1000</v>
      </c>
      <c r="AU474" s="203">
        <f t="shared" si="309"/>
        <v>1000</v>
      </c>
    </row>
    <row r="475" spans="2:47" ht="12.75" customHeight="1">
      <c r="B475" s="225" t="s">
        <v>8</v>
      </c>
      <c r="C475" s="193"/>
      <c r="D475" s="227">
        <f>DSUM($B$40:$AQ$456,3,$BP$504:$BP$505)</f>
        <v>0</v>
      </c>
      <c r="E475" s="227"/>
      <c r="F475" s="197">
        <f>DSUM($B$40:$AQ$456,5,$BP$504:$BP$505)</f>
        <v>0</v>
      </c>
      <c r="G475" s="198">
        <f t="shared" si="310"/>
        <v>0</v>
      </c>
      <c r="H475" s="227">
        <f>DSUM($B$40:$AQ$456,7,$BP$504:$BP$505)</f>
        <v>0</v>
      </c>
      <c r="I475" s="227">
        <f>DSUM($B$40:$AQ$456,8,$BP$504:$BP$505)</f>
        <v>0</v>
      </c>
      <c r="J475" s="197">
        <f>DSUM($B$40:$AQ$456,9,$BP$504:$BP$505)</f>
        <v>0</v>
      </c>
      <c r="K475" s="198">
        <f t="shared" si="297"/>
        <v>0</v>
      </c>
      <c r="L475" s="227">
        <f>DSUM($B$40:$AQ$456,11,$BP$504:$BP$505)</f>
        <v>0</v>
      </c>
      <c r="M475" s="227">
        <f>DSUM($B$40:$AQ$456,12,$BP$504:$BP$505)</f>
        <v>0</v>
      </c>
      <c r="N475" s="197">
        <f>DSUM($B$40:$AQ$456,13,$BP$504:$BP$505)</f>
        <v>0</v>
      </c>
      <c r="O475" s="198">
        <f t="shared" si="298"/>
        <v>0</v>
      </c>
      <c r="P475" s="227">
        <f>DSUM($B$40:$AQ$456,15,$BP$504:$BP$505)</f>
        <v>0</v>
      </c>
      <c r="Q475" s="227">
        <f>DSUM($B$40:$AQ$456,16,$BP$504:$BP$505)</f>
        <v>0</v>
      </c>
      <c r="R475" s="197">
        <f>DSUM($B$40:$AQ$456,17,$BP$504:$BP$505)</f>
        <v>0</v>
      </c>
      <c r="S475" s="198">
        <f t="shared" si="299"/>
        <v>0</v>
      </c>
      <c r="T475" s="227">
        <f>DSUM($B$40:$AQ$456,19,$BP$504:$BP$505)</f>
        <v>0</v>
      </c>
      <c r="U475" s="227">
        <f>DSUM($B$40:$AQ$456,20,$BP$504:$BP$505)</f>
        <v>0</v>
      </c>
      <c r="V475" s="197">
        <f>DSUM($B$40:$AQ$456,21,$BP$504:$BP$505)</f>
        <v>0</v>
      </c>
      <c r="W475" s="198">
        <f t="shared" si="300"/>
        <v>0</v>
      </c>
      <c r="X475" s="227">
        <f>DSUM($B$40:$AQ$456,3,$BP$504:$BP$505)</f>
        <v>0</v>
      </c>
      <c r="Y475" s="227">
        <f>DSUM($B$40:$AP$456,4,$BP$504:$BP$505)</f>
        <v>0</v>
      </c>
      <c r="Z475" s="197">
        <f>DSUM($B$40:$AQ$456,5,$BP$504:$BP$505)</f>
        <v>0</v>
      </c>
      <c r="AA475" s="198">
        <f t="shared" si="301"/>
        <v>0</v>
      </c>
      <c r="AB475" s="227">
        <f>DSUM($B$40:$AQ$456,7,$BP$504:$BP$505)</f>
        <v>0</v>
      </c>
      <c r="AC475" s="227">
        <f>DSUM($B$40:$AP$456,8,$BP$504:$BP$505)</f>
        <v>0</v>
      </c>
      <c r="AD475" s="197">
        <f>DSUM($B$40:$AQ$456,9,$BP$504:$BP$505)</f>
        <v>0</v>
      </c>
      <c r="AE475" s="198">
        <f t="shared" si="302"/>
        <v>0</v>
      </c>
      <c r="AF475" s="227">
        <f>DSUM($B$40:$AQ$456,11,$BP$504:$BP$505)</f>
        <v>0</v>
      </c>
      <c r="AG475" s="227">
        <f>DSUM($B$40:$AP$456,12,$BP$504:$BP$505)</f>
        <v>0</v>
      </c>
      <c r="AH475" s="197">
        <f>DSUM($B$40:$AQ$456,13,$BP$504:$BP$505)</f>
        <v>0</v>
      </c>
      <c r="AI475" s="198">
        <f t="shared" si="303"/>
        <v>0</v>
      </c>
      <c r="AJ475" s="227">
        <f>DSUM($B$40:$AQ$456,15,$BP$504:$BP$505)</f>
        <v>0</v>
      </c>
      <c r="AK475" s="227">
        <f>DSUM($B$40:$AP$456,16,$BP$504:$BP$505)</f>
        <v>0</v>
      </c>
      <c r="AL475" s="197">
        <f>DSUM($B$40:$AQ$456,17,$BP$504:$BP$505)</f>
        <v>0</v>
      </c>
      <c r="AM475" s="198">
        <f t="shared" si="304"/>
        <v>0</v>
      </c>
      <c r="AN475" s="227">
        <f>DSUM($B$40:$AQ$456,19,$BP$504:$BP$505)</f>
        <v>0</v>
      </c>
      <c r="AO475" s="227"/>
      <c r="AP475" s="197">
        <f>DSUM($B$40:$AQ$456,21,$BP$504:$BP$505)</f>
        <v>0</v>
      </c>
      <c r="AQ475" s="198">
        <f t="shared" si="305"/>
        <v>0</v>
      </c>
      <c r="AR475" s="201">
        <f t="shared" si="306"/>
        <v>0</v>
      </c>
      <c r="AS475" s="201">
        <f t="shared" si="307"/>
        <v>0</v>
      </c>
      <c r="AT475" s="201">
        <f t="shared" si="308"/>
        <v>0</v>
      </c>
      <c r="AU475" s="203">
        <f t="shared" si="309"/>
        <v>0</v>
      </c>
    </row>
    <row r="476" spans="2:47" ht="12.75" customHeight="1">
      <c r="B476" s="225" t="str">
        <f>B10</f>
        <v>JARC</v>
      </c>
      <c r="C476" s="193"/>
      <c r="D476" s="227">
        <f>DSUM($B$40:$AQ$456,3,$BC$504:$BC$505)</f>
        <v>25000</v>
      </c>
      <c r="E476" s="227"/>
      <c r="F476" s="197">
        <f>DSUM($B$40:$AQ$456,5,$BC$504:$BC$505)</f>
        <v>0</v>
      </c>
      <c r="G476" s="198">
        <f t="shared" si="310"/>
        <v>25000</v>
      </c>
      <c r="H476" s="227">
        <f>DSUM($B$40:$AQ$456,7,$BC$504:$BC$505)</f>
        <v>25000</v>
      </c>
      <c r="I476" s="227">
        <f>DSUM($B$40:$AQ$456,8,$BC$504:$BC$505)</f>
        <v>0</v>
      </c>
      <c r="J476" s="197">
        <f>DSUM($B$40:$AQ$456,9,$BC$504:$BC$505)</f>
        <v>0</v>
      </c>
      <c r="K476" s="198">
        <f t="shared" si="297"/>
        <v>25000</v>
      </c>
      <c r="L476" s="227">
        <f>DSUM($B$40:$AQ$456,11,$BC$504:$BC$505)</f>
        <v>25000</v>
      </c>
      <c r="M476" s="227">
        <f>DSUM($B$40:$AQ$456,12,$BC$504:$BC$505)</f>
        <v>0</v>
      </c>
      <c r="N476" s="197">
        <f>DSUM($B$40:$AQ$456,13,$BC$504:$BC$505)</f>
        <v>0</v>
      </c>
      <c r="O476" s="198">
        <f t="shared" si="298"/>
        <v>25000</v>
      </c>
      <c r="P476" s="227">
        <f>DSUM($B$40:$AQ$456,15,$BC$504:$BC$505)</f>
        <v>25000</v>
      </c>
      <c r="Q476" s="227">
        <f>DSUM($B$40:$AQ$456,16,$BC$504:$BC$505)</f>
        <v>0</v>
      </c>
      <c r="R476" s="197">
        <f>DSUM($B$40:$AQ$456,17,$BC$504:$BC$505)</f>
        <v>0</v>
      </c>
      <c r="S476" s="198">
        <f t="shared" si="299"/>
        <v>25000</v>
      </c>
      <c r="T476" s="227">
        <f>DSUM($B$40:$AQ$456,19,$BC$504:$BC$505)</f>
        <v>25000</v>
      </c>
      <c r="U476" s="227">
        <f>DSUM($B$40:$AQ$456,20,$BC$504:$BC$505)</f>
        <v>0</v>
      </c>
      <c r="V476" s="197">
        <f>DSUM($B$40:$AQ$456,21,$BC$504:$BC$505)</f>
        <v>0</v>
      </c>
      <c r="W476" s="198">
        <f t="shared" si="300"/>
        <v>25000</v>
      </c>
      <c r="X476" s="227">
        <f>DSUM($B$40:$AQ$456,3,$BC$504:$BC$505)</f>
        <v>25000</v>
      </c>
      <c r="Y476" s="227">
        <f>DSUM($B$40:$AQ$456,4,$BC$504:$BC$505)</f>
        <v>0</v>
      </c>
      <c r="Z476" s="197">
        <f>DSUM($B$40:$AQ$456,5,$BC$504:$BC$505)</f>
        <v>0</v>
      </c>
      <c r="AA476" s="198">
        <f t="shared" si="301"/>
        <v>25000</v>
      </c>
      <c r="AB476" s="227">
        <f>DSUM($B$40:$AQ$456,7,$BC$504:$BC$505)</f>
        <v>25000</v>
      </c>
      <c r="AC476" s="227">
        <f>DSUM($B$40:$AQ$456,8,$BC$504:$BC$505)</f>
        <v>0</v>
      </c>
      <c r="AD476" s="197">
        <f>DSUM($B$40:$AQ$456,9,$BC$504:$BC$505)</f>
        <v>0</v>
      </c>
      <c r="AE476" s="198">
        <f t="shared" si="302"/>
        <v>25000</v>
      </c>
      <c r="AF476" s="227">
        <f>DSUM($B$40:$AQ$456,11,$BC$504:$BC$505)</f>
        <v>25000</v>
      </c>
      <c r="AG476" s="227">
        <f>DSUM($B$40:$AQ$456,12,$BC$504:$BC$505)</f>
        <v>0</v>
      </c>
      <c r="AH476" s="197">
        <f>DSUM($B$40:$AQ$456,13,$BC$504:$BC$505)</f>
        <v>0</v>
      </c>
      <c r="AI476" s="198">
        <f t="shared" si="303"/>
        <v>25000</v>
      </c>
      <c r="AJ476" s="227">
        <f>DSUM($B$40:$AQ$456,15,$BC$504:$BC$505)</f>
        <v>25000</v>
      </c>
      <c r="AK476" s="227">
        <f>DSUM($B$40:$AQ$456,16,$BC$504:$BC$505)</f>
        <v>0</v>
      </c>
      <c r="AL476" s="197">
        <f>DSUM($B$40:$AQ$456,17,$BC$504:$BC$505)</f>
        <v>0</v>
      </c>
      <c r="AM476" s="198">
        <f t="shared" si="304"/>
        <v>25000</v>
      </c>
      <c r="AN476" s="227">
        <f>DSUM($B$40:$AQ$456,19,$BC$504:$BC$505)</f>
        <v>25000</v>
      </c>
      <c r="AO476" s="227"/>
      <c r="AP476" s="197">
        <f>DSUM($B$40:$AQ$456,21,$BC$504:$BC$505)</f>
        <v>0</v>
      </c>
      <c r="AQ476" s="198">
        <f t="shared" si="305"/>
        <v>25000</v>
      </c>
      <c r="AR476" s="201">
        <f t="shared" si="306"/>
        <v>250000</v>
      </c>
      <c r="AS476" s="201">
        <f t="shared" si="307"/>
        <v>0</v>
      </c>
      <c r="AT476" s="201">
        <f t="shared" si="308"/>
        <v>0</v>
      </c>
      <c r="AU476" s="203">
        <f t="shared" si="309"/>
        <v>250000</v>
      </c>
    </row>
    <row r="477" spans="2:47" ht="12.75" customHeight="1">
      <c r="B477" s="225" t="str">
        <f>B11</f>
        <v>Other Federal 2</v>
      </c>
      <c r="C477" s="193"/>
      <c r="D477" s="227">
        <f>DSUM($B$40:$AQ$456,3,$BD$504:$BD$505)</f>
        <v>0</v>
      </c>
      <c r="E477" s="227"/>
      <c r="F477" s="197">
        <f>DSUM($B$40:$AQ$456,5,$BD$504:$BD$505)</f>
        <v>0</v>
      </c>
      <c r="G477" s="198">
        <f t="shared" si="310"/>
        <v>0</v>
      </c>
      <c r="H477" s="227">
        <f>DSUM($B$40:$AQ$456,7,$BD$504:$BD$505)</f>
        <v>0</v>
      </c>
      <c r="I477" s="227">
        <f>DSUM($B$40:$AQ$456,8,$BC$504:$BC$505)</f>
        <v>0</v>
      </c>
      <c r="J477" s="197">
        <f>DSUM($B$40:$AQ$456,9,$BD$504:$BD$505)</f>
        <v>0</v>
      </c>
      <c r="K477" s="198">
        <f>H477+I477+J477</f>
        <v>0</v>
      </c>
      <c r="L477" s="227">
        <f>DSUM($B$40:$AQ$456,11,$BD$504:$BD$505)</f>
        <v>0</v>
      </c>
      <c r="M477" s="227">
        <f>DSUM($B$40:$AQ$456,12,$BD$504:$BD$505)</f>
        <v>0</v>
      </c>
      <c r="N477" s="197">
        <f>DSUM($B$40:$AQ$456,13,$BD$504:$BD$505)</f>
        <v>0</v>
      </c>
      <c r="O477" s="198">
        <f>L477+M477+N477</f>
        <v>0</v>
      </c>
      <c r="P477" s="227">
        <f>DSUM($B$40:$AQ$456,15,$BD$504:$BD$505)</f>
        <v>0</v>
      </c>
      <c r="Q477" s="227">
        <f>DSUM($B$40:$AQ$456,16,$BD$504:$BD$505)</f>
        <v>0</v>
      </c>
      <c r="R477" s="197">
        <f>DSUM($B$40:$AQ$456,17,$BD$504:$BD$505)</f>
        <v>0</v>
      </c>
      <c r="S477" s="198">
        <f>P477+Q477+R477</f>
        <v>0</v>
      </c>
      <c r="T477" s="227">
        <f>DSUM($B$40:$AQ$456,19,$BD$504:$BD$505)</f>
        <v>0</v>
      </c>
      <c r="U477" s="227">
        <f>DSUM($B$40:$AQ$456,20,$BD$504:$BD$505)</f>
        <v>0</v>
      </c>
      <c r="V477" s="197">
        <f>DSUM($B$40:$AQ$456,21,$BD$504:$BD$505)</f>
        <v>0</v>
      </c>
      <c r="W477" s="198">
        <f>T477+U477+V477</f>
        <v>0</v>
      </c>
      <c r="X477" s="227">
        <f>DSUM($B$40:$AQ$456,3,$BD$504:$BD$505)</f>
        <v>0</v>
      </c>
      <c r="Y477" s="227">
        <f>DSUM($B$40:$AQ$456,4,$BC$504:$BC$505)</f>
        <v>0</v>
      </c>
      <c r="Z477" s="197">
        <f>DSUM($B$40:$AQ$456,5,$BD$504:$BD$505)</f>
        <v>0</v>
      </c>
      <c r="AA477" s="198">
        <f>X477+Y477+Z477</f>
        <v>0</v>
      </c>
      <c r="AB477" s="227">
        <f>DSUM($B$40:$AQ$456,7,$BD$504:$BD$505)</f>
        <v>0</v>
      </c>
      <c r="AC477" s="227">
        <f>DSUM($B$40:$AQ$456,8,$BD$504:$BD$505)</f>
        <v>0</v>
      </c>
      <c r="AD477" s="197">
        <f>DSUM($B$40:$AQ$456,9,$BD$504:$BD$505)</f>
        <v>0</v>
      </c>
      <c r="AE477" s="198">
        <f>AB477+AC477+AD477</f>
        <v>0</v>
      </c>
      <c r="AF477" s="227">
        <f>DSUM($B$40:$AQ$456,11,$BD$504:$BD$505)</f>
        <v>0</v>
      </c>
      <c r="AG477" s="227">
        <f>DSUM($B$40:$AQ$456,12,$BD$504:$BD$505)</f>
        <v>0</v>
      </c>
      <c r="AH477" s="197">
        <f>DSUM($B$40:$AQ$456,13,$BD$504:$BD$505)</f>
        <v>0</v>
      </c>
      <c r="AI477" s="198">
        <f>AF477+AG477+AH477</f>
        <v>0</v>
      </c>
      <c r="AJ477" s="227">
        <f>DSUM($B$40:$AQ$456,15,$BD$504:$BD$505)</f>
        <v>0</v>
      </c>
      <c r="AK477" s="227">
        <f>DSUM($B$40:$AP$456,16,$BD$504:$BD$505)</f>
        <v>0</v>
      </c>
      <c r="AL477" s="197">
        <f>DSUM($B$40:$AQ$456,17,$BD$504:$BD$505)</f>
        <v>0</v>
      </c>
      <c r="AM477" s="198">
        <f>AJ477+AK477+AL477</f>
        <v>0</v>
      </c>
      <c r="AN477" s="227">
        <f>DSUM($B$40:$AQ$456,19,$BD$504:$BD$505)</f>
        <v>0</v>
      </c>
      <c r="AO477" s="227"/>
      <c r="AP477" s="197">
        <f>DSUM($B$40:$AQ$456,21,$BD$504:$BD$505)</f>
        <v>0</v>
      </c>
      <c r="AQ477" s="198">
        <f>AN477+AO477+AP477</f>
        <v>0</v>
      </c>
      <c r="AR477" s="201">
        <f t="shared" si="306"/>
        <v>0</v>
      </c>
      <c r="AS477" s="201">
        <f t="shared" si="307"/>
        <v>0</v>
      </c>
      <c r="AT477" s="201">
        <f t="shared" si="308"/>
        <v>0</v>
      </c>
      <c r="AU477" s="203">
        <f>AR477+AS477+AT477</f>
        <v>0</v>
      </c>
    </row>
    <row r="478" spans="2:47" ht="12.75" customHeight="1">
      <c r="B478" s="225" t="str">
        <f>B12</f>
        <v>ARRA Stimulus Funding</v>
      </c>
      <c r="C478" s="193"/>
      <c r="D478" s="227">
        <f>DSUM($B$40:$AQ$456,3,$BE$504:$BE$505)</f>
        <v>0</v>
      </c>
      <c r="E478" s="227"/>
      <c r="F478" s="197">
        <f>DSUM($B$40:$AQ$456,5,$BE$504:$BE$505)</f>
        <v>0</v>
      </c>
      <c r="G478" s="198">
        <f t="shared" si="310"/>
        <v>0</v>
      </c>
      <c r="H478" s="227">
        <f>DSUM($B$40:$AQ$456,7,$BE$504:$BE$505)</f>
        <v>0</v>
      </c>
      <c r="I478" s="227">
        <f>DSUM($B$40:$AQ$456,8,$BC$504:$BC$505)</f>
        <v>0</v>
      </c>
      <c r="J478" s="197">
        <f>DSUM($B$40:$AQ$456,9,$BE$504:$BE$505)</f>
        <v>0</v>
      </c>
      <c r="K478" s="198">
        <f>H478+I478+J478</f>
        <v>0</v>
      </c>
      <c r="L478" s="227">
        <f>DSUM($B$40:$AQ$456,11,$BE$504:$BE$505)</f>
        <v>0</v>
      </c>
      <c r="M478" s="227">
        <f>DSUM($B$40:$AQ$456,12,$BE$504:$BE$505)</f>
        <v>0</v>
      </c>
      <c r="N478" s="197">
        <f>DSUM($B$40:$AQ$456,13,$BE$504:$BE$505)</f>
        <v>0</v>
      </c>
      <c r="O478" s="198">
        <f>L478+M478+N478</f>
        <v>0</v>
      </c>
      <c r="P478" s="227">
        <f>DSUM($B$40:$AQ$456,15,$BE$504:$BE$505)</f>
        <v>0</v>
      </c>
      <c r="Q478" s="227">
        <f>DSUM($B$40:$AQ$456,16,$BE$504:$BE$505)</f>
        <v>0</v>
      </c>
      <c r="R478" s="197">
        <f>DSUM($B$40:$AQ$456,17,$BE$504:$BE$505)</f>
        <v>0</v>
      </c>
      <c r="S478" s="198">
        <f>P478+Q478+R478</f>
        <v>0</v>
      </c>
      <c r="T478" s="227">
        <f>DSUM($B$40:$AQ$456,19,$BE$504:$BE$505)</f>
        <v>0</v>
      </c>
      <c r="U478" s="227">
        <f>DSUM($B$40:$AQ$456,20,$BE$504:$BE$505)</f>
        <v>0</v>
      </c>
      <c r="V478" s="197">
        <f>DSUM($B$40:$AQ$456,21,$BE$504:$BE$505)</f>
        <v>0</v>
      </c>
      <c r="W478" s="198">
        <f>T478+U478+V478</f>
        <v>0</v>
      </c>
      <c r="X478" s="227">
        <f>DSUM($B$40:$AP$456,3,$BE$504:$BE$505)</f>
        <v>0</v>
      </c>
      <c r="Y478" s="227">
        <f>DSUM($B$40:$AP$456,4,$BC$504:$BC$505)</f>
        <v>0</v>
      </c>
      <c r="Z478" s="197">
        <f>DSUM($B$40:$AP$456,5,$BE$504:$BE$505)</f>
        <v>0</v>
      </c>
      <c r="AA478" s="198">
        <f>X478+Y478+Z478</f>
        <v>0</v>
      </c>
      <c r="AB478" s="227">
        <f>DSUM($B$40:$AQ$456,7,$BE$504:$BE$505)</f>
        <v>0</v>
      </c>
      <c r="AC478" s="227">
        <f>DSUM($B$40:$AQ$456,8,$BE$504:$BE$505)</f>
        <v>0</v>
      </c>
      <c r="AD478" s="197">
        <f>DSUM($B$40:$AQ$456,9,$BE$504:$BE$505)</f>
        <v>0</v>
      </c>
      <c r="AE478" s="198">
        <f>AB478+AC478+AD478</f>
        <v>0</v>
      </c>
      <c r="AF478" s="227">
        <f>DSUM($B$40:$AQ$456,11,$BE$504:$BE$505)</f>
        <v>0</v>
      </c>
      <c r="AG478" s="227">
        <f>DSUM($B$40:$AQ$456,12,$BE$504:$BE$505)</f>
        <v>0</v>
      </c>
      <c r="AH478" s="197">
        <f>DSUM($B$40:$AQ$456,13,$BE$504:$BE$505)</f>
        <v>0</v>
      </c>
      <c r="AI478" s="198">
        <f>AF478+AG478+AH478</f>
        <v>0</v>
      </c>
      <c r="AJ478" s="227">
        <f>DSUM($B$40:$AQ$456,15,$BE$504:$BE$505)</f>
        <v>0</v>
      </c>
      <c r="AK478" s="227">
        <f>DSUM($B$40:$AQ$456,16,$BE$504:$BE$505)</f>
        <v>0</v>
      </c>
      <c r="AL478" s="197">
        <f>DSUM($B$40:$AQ$456,17,$BE$504:$BE$505)</f>
        <v>0</v>
      </c>
      <c r="AM478" s="198">
        <f>AJ478+AK478+AL478</f>
        <v>0</v>
      </c>
      <c r="AN478" s="227">
        <f>DSUM($B$40:$AQ$456,19,$BE$504:$BE$505)</f>
        <v>0</v>
      </c>
      <c r="AO478" s="227"/>
      <c r="AP478" s="197">
        <f>DSUM($B$40:$AQ$456,21,$BE$504:$BE$505)</f>
        <v>0</v>
      </c>
      <c r="AQ478" s="198">
        <f>AN478+AO478+AP478</f>
        <v>0</v>
      </c>
      <c r="AR478" s="201">
        <f t="shared" si="306"/>
        <v>0</v>
      </c>
      <c r="AS478" s="201">
        <f t="shared" si="307"/>
        <v>0</v>
      </c>
      <c r="AT478" s="201">
        <f t="shared" si="308"/>
        <v>0</v>
      </c>
      <c r="AU478" s="203">
        <f>AR478+AS478+AT478</f>
        <v>0</v>
      </c>
    </row>
    <row r="479" spans="2:47" ht="12.75" customHeight="1">
      <c r="B479" s="229" t="s">
        <v>76</v>
      </c>
      <c r="C479" s="193"/>
      <c r="D479" s="227"/>
      <c r="E479" s="227"/>
      <c r="F479" s="197"/>
      <c r="G479" s="204"/>
      <c r="H479" s="199"/>
      <c r="I479" s="199"/>
      <c r="J479" s="200"/>
      <c r="K479" s="204"/>
      <c r="L479" s="199"/>
      <c r="M479" s="199"/>
      <c r="N479" s="200"/>
      <c r="O479" s="204"/>
      <c r="P479" s="199"/>
      <c r="Q479" s="199"/>
      <c r="R479" s="200"/>
      <c r="S479" s="204"/>
      <c r="T479" s="199"/>
      <c r="U479" s="199"/>
      <c r="V479" s="200"/>
      <c r="W479" s="204"/>
      <c r="X479" s="227"/>
      <c r="Y479" s="227"/>
      <c r="Z479" s="197"/>
      <c r="AA479" s="204"/>
      <c r="AB479" s="199"/>
      <c r="AC479" s="199"/>
      <c r="AD479" s="200"/>
      <c r="AE479" s="204"/>
      <c r="AF479" s="199"/>
      <c r="AG479" s="199"/>
      <c r="AH479" s="200"/>
      <c r="AI479" s="204"/>
      <c r="AJ479" s="199"/>
      <c r="AK479" s="199"/>
      <c r="AL479" s="200"/>
      <c r="AM479" s="204"/>
      <c r="AN479" s="199"/>
      <c r="AO479" s="199"/>
      <c r="AP479" s="200"/>
      <c r="AQ479" s="204"/>
      <c r="AR479" s="201"/>
      <c r="AS479" s="201"/>
      <c r="AT479" s="201"/>
      <c r="AU479" s="205"/>
    </row>
    <row r="480" spans="2:47" ht="12.75" customHeight="1">
      <c r="B480" s="225" t="s">
        <v>9</v>
      </c>
      <c r="C480" s="193"/>
      <c r="D480" s="227">
        <f>DSUM($B$40:$AQ$456,3,$BQ$504:$BQ$505)</f>
        <v>0</v>
      </c>
      <c r="E480" s="227"/>
      <c r="F480" s="197">
        <f>DSUM($B$40:$AQ$456,5,$BQ$504:$BQ$505)</f>
        <v>0</v>
      </c>
      <c r="G480" s="198">
        <f aca="true" t="shared" si="311" ref="G480:G487">D480+E480+F480</f>
        <v>0</v>
      </c>
      <c r="H480" s="227">
        <f>DSUM($B$40:$AQ$456,7,$BQ$504:$BQ$505)</f>
        <v>0</v>
      </c>
      <c r="I480" s="227">
        <f>DSUM($B$40:$AQ$456,8,$BQ$504:$BQ$505)</f>
        <v>0</v>
      </c>
      <c r="J480" s="197">
        <f>DSUM($B$40:$AQ$456,9,$BQ$504:$BQ$505)</f>
        <v>0</v>
      </c>
      <c r="K480" s="198">
        <f aca="true" t="shared" si="312" ref="K480:K487">H480+I480+J480</f>
        <v>0</v>
      </c>
      <c r="L480" s="227">
        <f>DSUM($B$40:$AQ$456,11,$BQ$504:$BQ$505)</f>
        <v>0</v>
      </c>
      <c r="M480" s="227">
        <f>DSUM($B$40:$AQ$456,12,$BQ$504:$BQ$505)</f>
        <v>0</v>
      </c>
      <c r="N480" s="197">
        <f>DSUM($B$40:$AQ$456,13,$BQ$504:$BQ$505)</f>
        <v>0</v>
      </c>
      <c r="O480" s="198">
        <f aca="true" t="shared" si="313" ref="O480:O487">L480+M480+N480</f>
        <v>0</v>
      </c>
      <c r="P480" s="227">
        <f>DSUM($B$40:$AQ$456,15,$BQ$504:$BQ$505)</f>
        <v>0</v>
      </c>
      <c r="Q480" s="227">
        <f>DSUM($B$40:$AQ$456,16,$BQ$504:$BQ$505)</f>
        <v>0</v>
      </c>
      <c r="R480" s="197">
        <f>DSUM($B$40:$AQ$456,17,$BQ$504:$BQ$505)</f>
        <v>0</v>
      </c>
      <c r="S480" s="198">
        <f aca="true" t="shared" si="314" ref="S480:S487">P480+Q480+R480</f>
        <v>0</v>
      </c>
      <c r="T480" s="227">
        <f>DSUM($B$40:$AQ$456,19,$BQ$504:$BQ$505)</f>
        <v>0</v>
      </c>
      <c r="U480" s="227">
        <f>DSUM($B$40:$AQ$456,20,$BQ$504:$BQ$505)</f>
        <v>0</v>
      </c>
      <c r="V480" s="197">
        <f>DSUM($B$40:$AQ$456,21,$BQ$504:$BQ$505)</f>
        <v>0</v>
      </c>
      <c r="W480" s="198">
        <f aca="true" t="shared" si="315" ref="W480:W487">T480+U480+V480</f>
        <v>0</v>
      </c>
      <c r="X480" s="227">
        <f>DSUM($B$40:$AP$456,3,$BQ$504:$BQ$505)</f>
        <v>0</v>
      </c>
      <c r="Y480" s="227">
        <f>DSUM($B$40:$AP$456,4,$BQ$504:$BQ$505)</f>
        <v>0</v>
      </c>
      <c r="Z480" s="197">
        <f>DSUM($B$40:$AP$456,5,$BQ$504:$BQ$505)</f>
        <v>0</v>
      </c>
      <c r="AA480" s="198">
        <f aca="true" t="shared" si="316" ref="AA480:AA487">X480+Y480+Z480</f>
        <v>0</v>
      </c>
      <c r="AB480" s="227">
        <f>DSUM($B$40:$AQ$456,7,$BQ$504:$BQ$505)</f>
        <v>0</v>
      </c>
      <c r="AC480" s="227">
        <f>DSUM($B$40:$AQ$456,8,$BQ$504:$BQ$505)</f>
        <v>0</v>
      </c>
      <c r="AD480" s="197">
        <f>DSUM($B$40:$AQ$456,9,$BQ$504:$BQ$505)</f>
        <v>0</v>
      </c>
      <c r="AE480" s="198">
        <f aca="true" t="shared" si="317" ref="AE480:AE487">AB480+AC480+AD480</f>
        <v>0</v>
      </c>
      <c r="AF480" s="227">
        <f>DSUM($B$40:$AQ$456,11,$BQ$504:$BQ$505)</f>
        <v>0</v>
      </c>
      <c r="AG480" s="227">
        <f>DSUM($B$40:$AQ$456,12,$BQ$504:$BQ$505)</f>
        <v>0</v>
      </c>
      <c r="AH480" s="197">
        <f>DSUM($B$40:$AQ$456,13,$BQ$504:$BQ$505)</f>
        <v>0</v>
      </c>
      <c r="AI480" s="198">
        <f aca="true" t="shared" si="318" ref="AI480:AI487">AF480+AG480+AH480</f>
        <v>0</v>
      </c>
      <c r="AJ480" s="227">
        <f>DSUM($B$40:$AQ$456,15,$BQ$504:$BQ$505)</f>
        <v>0</v>
      </c>
      <c r="AK480" s="227">
        <f>DSUM($B$40:$AQ$456,16,$BQ$504:$BQ$505)</f>
        <v>0</v>
      </c>
      <c r="AL480" s="197">
        <f>DSUM($B$40:$AQ$456,17,$BQ$504:$BQ$505)</f>
        <v>0</v>
      </c>
      <c r="AM480" s="198">
        <f aca="true" t="shared" si="319" ref="AM480:AM487">AJ480+AK480+AL480</f>
        <v>0</v>
      </c>
      <c r="AN480" s="227">
        <f>DSUM($B$40:$AQ$456,19,$BQ$504:$BQ$505)</f>
        <v>0</v>
      </c>
      <c r="AO480" s="227"/>
      <c r="AP480" s="197">
        <f>DSUM($B$40:$AQ$456,21,$BQ$504:$BQ$505)</f>
        <v>0</v>
      </c>
      <c r="AQ480" s="198">
        <f aca="true" t="shared" si="320" ref="AQ480:AQ487">AN480+AO480+AP480</f>
        <v>0</v>
      </c>
      <c r="AR480" s="201">
        <f aca="true" t="shared" si="321" ref="AR480:AR501">D480+H480+L480+P480+T480+X480+AB480+AF480+AJ480+AN480</f>
        <v>0</v>
      </c>
      <c r="AS480" s="201">
        <f aca="true" t="shared" si="322" ref="AS480:AS501">E480+I480+M480+Q480+U480+Y480+AC480+AG480+AK480+AO480</f>
        <v>0</v>
      </c>
      <c r="AT480" s="201">
        <f aca="true" t="shared" si="323" ref="AT480:AT501">F480+J480+N480+R480+V480+Z480+AD480+AH480+AL480+AP480</f>
        <v>0</v>
      </c>
      <c r="AU480" s="203">
        <f aca="true" t="shared" si="324" ref="AU480:AU487">AR480+AS480+AT480</f>
        <v>0</v>
      </c>
    </row>
    <row r="481" spans="2:47" ht="12.75" customHeight="1">
      <c r="B481" s="225" t="s">
        <v>10</v>
      </c>
      <c r="C481" s="193"/>
      <c r="D481" s="227">
        <f>DSUM($B$40:$AQ$456,3,$BF$504:$BF$505)</f>
        <v>0</v>
      </c>
      <c r="E481" s="227"/>
      <c r="F481" s="197">
        <f>DSUM($B$40:$AQ$456,5,$BF$504:$BF$505)</f>
        <v>0</v>
      </c>
      <c r="G481" s="198">
        <f t="shared" si="311"/>
        <v>0</v>
      </c>
      <c r="H481" s="227">
        <f>DSUM($B$40:$AQ$456,7,$BF$504:$BF$505)</f>
        <v>0</v>
      </c>
      <c r="I481" s="227">
        <f>DSUM($B$40:$AQ$456,8,$BF$504:$BF$505)</f>
        <v>0</v>
      </c>
      <c r="J481" s="197">
        <f>DSUM($B$40:$AQ$456,9,$BF$504:$BF$505)</f>
        <v>0</v>
      </c>
      <c r="K481" s="198">
        <f t="shared" si="312"/>
        <v>0</v>
      </c>
      <c r="L481" s="227">
        <f>DSUM($B$40:$AQ$456,11,$BF$504:$BF$505)</f>
        <v>0</v>
      </c>
      <c r="M481" s="227">
        <f>DSUM($B$40:$AQ$456,12,$BF$504:$BF$505)</f>
        <v>0</v>
      </c>
      <c r="N481" s="197">
        <f>DSUM($B$40:$AQ$456,13,$BF$504:$BF$505)</f>
        <v>0</v>
      </c>
      <c r="O481" s="198">
        <f t="shared" si="313"/>
        <v>0</v>
      </c>
      <c r="P481" s="227">
        <f>DSUM($B$40:$AQ$456,15,$BF$504:$BF$505)</f>
        <v>0</v>
      </c>
      <c r="Q481" s="227">
        <f>DSUM($B$40:$AQ$456,16,$BF$504:$BF$505)</f>
        <v>0</v>
      </c>
      <c r="R481" s="197">
        <f>DSUM($B$40:$AQ$456,17,$BF$504:$BF$505)</f>
        <v>0</v>
      </c>
      <c r="S481" s="198">
        <f t="shared" si="314"/>
        <v>0</v>
      </c>
      <c r="T481" s="227">
        <f>DSUM($B$40:$AQ$456,19,$BF$504:$BF$505)</f>
        <v>0</v>
      </c>
      <c r="U481" s="227">
        <f>DSUM($B$40:$AQ$456,20,$BF$504:$BF$505)</f>
        <v>0</v>
      </c>
      <c r="V481" s="197">
        <f>DSUM($B$40:$AQ$456,21,$BF$504:$BF$505)</f>
        <v>0</v>
      </c>
      <c r="W481" s="198">
        <f t="shared" si="315"/>
        <v>0</v>
      </c>
      <c r="X481" s="227">
        <f>DSUM($B$40:$AP$456,3,$BF$504:$BF$505)</f>
        <v>0</v>
      </c>
      <c r="Y481" s="227">
        <f>DSUM($B$40:$AP$456,4,$BF$504:$BF$505)</f>
        <v>0</v>
      </c>
      <c r="Z481" s="197">
        <f>DSUM($B$40:$AP$456,5,$BF$504:$BF$505)</f>
        <v>0</v>
      </c>
      <c r="AA481" s="198">
        <f t="shared" si="316"/>
        <v>0</v>
      </c>
      <c r="AB481" s="227">
        <f>DSUM($B$40:$AQ$456,7,$BF$504:$BF$505)</f>
        <v>0</v>
      </c>
      <c r="AC481" s="227">
        <f>DSUM($B$40:$AQ$456,8,$BF$504:$BF$505)</f>
        <v>0</v>
      </c>
      <c r="AD481" s="197">
        <f>DSUM($B$40:$AQ$456,9,$BF$504:$BF$505)</f>
        <v>0</v>
      </c>
      <c r="AE481" s="198">
        <f t="shared" si="317"/>
        <v>0</v>
      </c>
      <c r="AF481" s="227">
        <f>DSUM($B$40:$AQ$456,11,$BF$504:$BF$505)</f>
        <v>0</v>
      </c>
      <c r="AG481" s="227">
        <f>DSUM($B$40:$AQ$456,12,$BF$504:$BF$505)</f>
        <v>0</v>
      </c>
      <c r="AH481" s="197">
        <f>DSUM($B$40:$AQ$456,13,$BF$504:$BF$505)</f>
        <v>0</v>
      </c>
      <c r="AI481" s="198">
        <f t="shared" si="318"/>
        <v>0</v>
      </c>
      <c r="AJ481" s="227">
        <f>DSUM($B$40:$AQ$456,15,$BF$504:$BF$505)</f>
        <v>0</v>
      </c>
      <c r="AK481" s="227">
        <f>DSUM($B$40:$AQ$456,16,$BF$504:$BF$505)</f>
        <v>0</v>
      </c>
      <c r="AL481" s="197">
        <f>DSUM($B$40:$AQ$456,17,$BF$504:$BF$505)</f>
        <v>0</v>
      </c>
      <c r="AM481" s="198">
        <f t="shared" si="319"/>
        <v>0</v>
      </c>
      <c r="AN481" s="227">
        <f>DSUM($B$40:$AQ$456,19,$BF$504:$BF$505)</f>
        <v>0</v>
      </c>
      <c r="AO481" s="227"/>
      <c r="AP481" s="197">
        <f>DSUM($B$40:$AQ$456,21,$BF$504:$BF$505)</f>
        <v>0</v>
      </c>
      <c r="AQ481" s="198">
        <f t="shared" si="320"/>
        <v>0</v>
      </c>
      <c r="AR481" s="201">
        <f t="shared" si="321"/>
        <v>0</v>
      </c>
      <c r="AS481" s="201">
        <f t="shared" si="322"/>
        <v>0</v>
      </c>
      <c r="AT481" s="201">
        <f t="shared" si="323"/>
        <v>0</v>
      </c>
      <c r="AU481" s="203">
        <f t="shared" si="324"/>
        <v>0</v>
      </c>
    </row>
    <row r="482" spans="2:47" ht="12.75" customHeight="1">
      <c r="B482" s="225" t="s">
        <v>11</v>
      </c>
      <c r="C482" s="193"/>
      <c r="D482" s="227">
        <f>DSUM($B$40:$AQ$456,3,$BG$504:$BG$505)</f>
        <v>0</v>
      </c>
      <c r="E482" s="227"/>
      <c r="F482" s="197">
        <f>DSUM($B$40:$AQ$456,5,$BG$504:$BG$505)</f>
        <v>0</v>
      </c>
      <c r="G482" s="198">
        <f t="shared" si="311"/>
        <v>0</v>
      </c>
      <c r="H482" s="227">
        <f>DSUM($B$40:$AQ$456,7,$BG$504:$BG$505)</f>
        <v>0</v>
      </c>
      <c r="I482" s="227">
        <f>DSUM($B$40:$AQ$456,8,$BG$504:$BG$505)</f>
        <v>0</v>
      </c>
      <c r="J482" s="197">
        <f>DSUM($B$40:$AQ$456,9,$BG$504:$BG$505)</f>
        <v>0</v>
      </c>
      <c r="K482" s="198">
        <f t="shared" si="312"/>
        <v>0</v>
      </c>
      <c r="L482" s="227">
        <f>DSUM($B$40:$AQ$456,11,$BG$504:$BG$505)</f>
        <v>0</v>
      </c>
      <c r="M482" s="227">
        <f>DSUM($B$40:$AQ$456,12,$BG$504:$BG$505)</f>
        <v>0</v>
      </c>
      <c r="N482" s="197">
        <f>DSUM($B$40:$AQ$456,13,$BG$504:$BG$505)</f>
        <v>0</v>
      </c>
      <c r="O482" s="198">
        <f t="shared" si="313"/>
        <v>0</v>
      </c>
      <c r="P482" s="227">
        <f>DSUM($B$40:$AQ$456,15,$BG$504:$BG$505)</f>
        <v>0</v>
      </c>
      <c r="Q482" s="227">
        <f>DSUM($B$40:$AQ$456,16,$BG$504:$BG$505)</f>
        <v>0</v>
      </c>
      <c r="R482" s="197">
        <f>DSUM($B$40:$AQ$456,17,$BG$504:$BG$505)</f>
        <v>0</v>
      </c>
      <c r="S482" s="198">
        <f t="shared" si="314"/>
        <v>0</v>
      </c>
      <c r="T482" s="227">
        <f>DSUM($B$40:$AQ$456,19,$BG$504:$BG$505)</f>
        <v>0</v>
      </c>
      <c r="U482" s="227">
        <f>DSUM($B$40:$AQ$456,20,$BG$504:$BG$505)</f>
        <v>0</v>
      </c>
      <c r="V482" s="197">
        <f>DSUM($B$40:$AQ$456,21,$BG$504:$BG$505)</f>
        <v>0</v>
      </c>
      <c r="W482" s="198">
        <f t="shared" si="315"/>
        <v>0</v>
      </c>
      <c r="X482" s="227">
        <f>DSUM($B$40:$AP$456,3,$BG$504:$BG$505)</f>
        <v>0</v>
      </c>
      <c r="Y482" s="227">
        <f>DSUM($B$40:$AP$456,4,$BG$504:$BG$505)</f>
        <v>0</v>
      </c>
      <c r="Z482" s="197">
        <f>DSUM($B$40:$AP$456,5,$BG$504:$BG$505)</f>
        <v>0</v>
      </c>
      <c r="AA482" s="198">
        <f t="shared" si="316"/>
        <v>0</v>
      </c>
      <c r="AB482" s="227">
        <f>DSUM($B$40:$AQ$456,7,$BG$504:$BG$505)</f>
        <v>0</v>
      </c>
      <c r="AC482" s="227">
        <f>DSUM($B$40:$AQ$456,8,$BG$504:$BG$505)</f>
        <v>0</v>
      </c>
      <c r="AD482" s="197">
        <f>DSUM($B$40:$AQ$456,9,$BG$504:$BG$505)</f>
        <v>0</v>
      </c>
      <c r="AE482" s="198">
        <f t="shared" si="317"/>
        <v>0</v>
      </c>
      <c r="AF482" s="227">
        <f>DSUM($B$40:$AQ$456,11,$BG$504:$BG$505)</f>
        <v>0</v>
      </c>
      <c r="AG482" s="227">
        <f>DSUM($B$40:$AQ$456,12,$BG$504:$BG$505)</f>
        <v>0</v>
      </c>
      <c r="AH482" s="197">
        <f>DSUM($B$40:$AQ$456,13,$BG$504:$BG$505)</f>
        <v>0</v>
      </c>
      <c r="AI482" s="198">
        <f t="shared" si="318"/>
        <v>0</v>
      </c>
      <c r="AJ482" s="227">
        <f>DSUM($B$40:$AQ$456,15,$BG$504:$BG$505)</f>
        <v>0</v>
      </c>
      <c r="AK482" s="227">
        <f>DSUM($B$40:$AQ$456,16,$BG$504:$BG$505)</f>
        <v>0</v>
      </c>
      <c r="AL482" s="197">
        <f>DSUM($B$40:$AQ$456,17,$BG$504:$BG$505)</f>
        <v>0</v>
      </c>
      <c r="AM482" s="198">
        <f t="shared" si="319"/>
        <v>0</v>
      </c>
      <c r="AN482" s="227">
        <f>DSUM($B$40:$AQ$456,19,$BG$504:$BG$505)</f>
        <v>0</v>
      </c>
      <c r="AO482" s="227"/>
      <c r="AP482" s="197">
        <f>DSUM($B$40:$AQ$456,21,$BG$504:$BG$505)</f>
        <v>0</v>
      </c>
      <c r="AQ482" s="198">
        <f t="shared" si="320"/>
        <v>0</v>
      </c>
      <c r="AR482" s="201">
        <f t="shared" si="321"/>
        <v>0</v>
      </c>
      <c r="AS482" s="201">
        <f t="shared" si="322"/>
        <v>0</v>
      </c>
      <c r="AT482" s="201">
        <f t="shared" si="323"/>
        <v>0</v>
      </c>
      <c r="AU482" s="203">
        <f t="shared" si="324"/>
        <v>0</v>
      </c>
    </row>
    <row r="483" spans="2:47" ht="12.75" customHeight="1">
      <c r="B483" s="225" t="s">
        <v>12</v>
      </c>
      <c r="C483" s="193"/>
      <c r="D483" s="227">
        <f>DSUM($B$40:$AQ$456,3,$BH$504:$BH$505)</f>
        <v>0</v>
      </c>
      <c r="E483" s="227"/>
      <c r="F483" s="197">
        <f>DSUM($B$40:$AQ$456,5,$BH$504:$BH$505)</f>
        <v>0</v>
      </c>
      <c r="G483" s="198">
        <f t="shared" si="311"/>
        <v>0</v>
      </c>
      <c r="H483" s="227">
        <f>DSUM($B$40:$AQ$456,7,$BH$504:$BH$505)</f>
        <v>0</v>
      </c>
      <c r="I483" s="227">
        <f>DSUM($B$40:$AQ$456,8,$BH$504:$BH$505)</f>
        <v>0</v>
      </c>
      <c r="J483" s="197">
        <f>DSUM($B$40:$AQ$456,9,$BH$504:$BH$505)</f>
        <v>0</v>
      </c>
      <c r="K483" s="198">
        <f t="shared" si="312"/>
        <v>0</v>
      </c>
      <c r="L483" s="227">
        <f>DSUM($B$40:$AQ$456,11,$BH$504:$BH$505)</f>
        <v>0</v>
      </c>
      <c r="M483" s="227">
        <f>DSUM($B$40:$AQ$456,12,$BH$504:$BH$505)</f>
        <v>0</v>
      </c>
      <c r="N483" s="197">
        <f>DSUM($B$40:$AQ$456,13,$BH$504:$BH$505)</f>
        <v>0</v>
      </c>
      <c r="O483" s="198">
        <f t="shared" si="313"/>
        <v>0</v>
      </c>
      <c r="P483" s="227">
        <f>DSUM($B$40:$AQ$456,15,$BH$504:$BH$505)</f>
        <v>0</v>
      </c>
      <c r="Q483" s="227">
        <f>DSUM($B$40:$AQ$456,16,$BH$504:$BH$505)</f>
        <v>0</v>
      </c>
      <c r="R483" s="197">
        <f>DSUM($B$40:$AQ$456,17,$BH$504:$BH$505)</f>
        <v>0</v>
      </c>
      <c r="S483" s="198">
        <f t="shared" si="314"/>
        <v>0</v>
      </c>
      <c r="T483" s="227">
        <f>DSUM($B$40:$AQ$456,19,$BH$504:$BH$505)</f>
        <v>0</v>
      </c>
      <c r="U483" s="227">
        <f>DSUM($B$40:$AQ$456,20,$BH$504:$BH$505)</f>
        <v>0</v>
      </c>
      <c r="V483" s="197">
        <f>DSUM($B$40:$AQ$456,21,$BH$504:$BH$505)</f>
        <v>0</v>
      </c>
      <c r="W483" s="198">
        <f t="shared" si="315"/>
        <v>0</v>
      </c>
      <c r="X483" s="227">
        <f>DSUM($B$40:$AP$456,3,$BH$504:$BH$505)</f>
        <v>0</v>
      </c>
      <c r="Y483" s="227">
        <f>DSUM($X$40:$AP$456,4,$BH$504:$BH$505)</f>
        <v>0</v>
      </c>
      <c r="Z483" s="197">
        <f>DSUM($B$40:$AP$456,5,$BH$504:$BH$505)</f>
        <v>0</v>
      </c>
      <c r="AA483" s="198">
        <f t="shared" si="316"/>
        <v>0</v>
      </c>
      <c r="AB483" s="227">
        <f>DSUM($B$40:$AQ$456,7,$BH$504:$BH$505)</f>
        <v>0</v>
      </c>
      <c r="AC483" s="227">
        <f>DSUM($X$40:$AQ$456,8,$BH$504:$BH$505)</f>
        <v>0</v>
      </c>
      <c r="AD483" s="197">
        <f>DSUM($B$40:$AQ$456,9,$BH$504:$BH$505)</f>
        <v>0</v>
      </c>
      <c r="AE483" s="198">
        <f t="shared" si="317"/>
        <v>0</v>
      </c>
      <c r="AF483" s="227">
        <f>DSUM($B$40:$AQ$456,11,$BH$504:$BH$505)</f>
        <v>0</v>
      </c>
      <c r="AG483" s="227">
        <f>DSUM($B$40:$AQ$456,12,$BH$504:$BH$505)</f>
        <v>0</v>
      </c>
      <c r="AH483" s="197">
        <f>DSUM($B$40:$AQ$456,13,$BH$504:$BH$505)</f>
        <v>0</v>
      </c>
      <c r="AI483" s="198">
        <f t="shared" si="318"/>
        <v>0</v>
      </c>
      <c r="AJ483" s="227">
        <f>DSUM($B$40:$AQ$456,15,$BH$504:$BH$505)</f>
        <v>0</v>
      </c>
      <c r="AK483" s="227">
        <f>DSUM($B$40:$AQ$456,16,$BH$504:$BH$505)</f>
        <v>0</v>
      </c>
      <c r="AL483" s="197">
        <f>DSUM($B$40:$AQ$456,17,$BH$504:$BH$505)</f>
        <v>0</v>
      </c>
      <c r="AM483" s="198">
        <f t="shared" si="319"/>
        <v>0</v>
      </c>
      <c r="AN483" s="227">
        <f>DSUM($B$40:$AQ$456,19,$BH$504:$BH$505)</f>
        <v>0</v>
      </c>
      <c r="AO483" s="227"/>
      <c r="AP483" s="197">
        <f>DSUM($B$40:$AQ$456,21,$BH$504:$BH$505)</f>
        <v>0</v>
      </c>
      <c r="AQ483" s="198">
        <f t="shared" si="320"/>
        <v>0</v>
      </c>
      <c r="AR483" s="201">
        <f t="shared" si="321"/>
        <v>0</v>
      </c>
      <c r="AS483" s="201">
        <f t="shared" si="322"/>
        <v>0</v>
      </c>
      <c r="AT483" s="201">
        <f t="shared" si="323"/>
        <v>0</v>
      </c>
      <c r="AU483" s="203">
        <f t="shared" si="324"/>
        <v>0</v>
      </c>
    </row>
    <row r="484" spans="2:47" ht="12.75" customHeight="1">
      <c r="B484" s="225" t="s">
        <v>13</v>
      </c>
      <c r="C484" s="193"/>
      <c r="D484" s="227">
        <f>DSUM($B$40:$AQ$456,3,$BX$504:$BX$505)</f>
        <v>0</v>
      </c>
      <c r="E484" s="227"/>
      <c r="F484" s="197">
        <f>DSUM($B$40:$AQ$456,5,$BX$504:$BX$505)</f>
        <v>0</v>
      </c>
      <c r="G484" s="198">
        <f t="shared" si="311"/>
        <v>0</v>
      </c>
      <c r="H484" s="227">
        <f>DSUM($B$40:$AQ$456,7,$BX$504:$BX$505)</f>
        <v>0</v>
      </c>
      <c r="I484" s="227">
        <f>DSUM($B$40:$AQ$456,8,$BX$504:$BX$505)</f>
        <v>0</v>
      </c>
      <c r="J484" s="197">
        <f>DSUM($B$40:$AQ$456,9,$BX$504:$BX$505)</f>
        <v>0</v>
      </c>
      <c r="K484" s="198">
        <f t="shared" si="312"/>
        <v>0</v>
      </c>
      <c r="L484" s="227">
        <f>DSUM($B$40:$AQ$456,11,$BX$504:$BX$505)</f>
        <v>0</v>
      </c>
      <c r="M484" s="227">
        <f>DSUM($B$40:$AQ$456,12,$BX$504:$BX$505)</f>
        <v>0</v>
      </c>
      <c r="N484" s="197">
        <f>DSUM($B$40:$AQ$456,13,$BX$504:$BX$505)</f>
        <v>0</v>
      </c>
      <c r="O484" s="198">
        <f t="shared" si="313"/>
        <v>0</v>
      </c>
      <c r="P484" s="227">
        <f>DSUM($B$40:$AQ$456,15,$BX$504:$BX$505)</f>
        <v>0</v>
      </c>
      <c r="Q484" s="227">
        <f>DSUM($B$40:$AQ$456,16,$BX$504:$BX$505)</f>
        <v>0</v>
      </c>
      <c r="R484" s="197">
        <f>DSUM($B$40:$AQ$456,17,$BX$504:$BX$505)</f>
        <v>0</v>
      </c>
      <c r="S484" s="198">
        <f t="shared" si="314"/>
        <v>0</v>
      </c>
      <c r="T484" s="227">
        <f>DSUM($B$40:$AQ$456,19,$BX$504:$BX$505)</f>
        <v>0</v>
      </c>
      <c r="U484" s="227">
        <f>DSUM($B$40:$AQ$456,20,$BX$504:$BX$505)</f>
        <v>0</v>
      </c>
      <c r="V484" s="197">
        <f>DSUM($B$40:$AQ$456,21,$BX$504:$BX$505)</f>
        <v>0</v>
      </c>
      <c r="W484" s="198">
        <f t="shared" si="315"/>
        <v>0</v>
      </c>
      <c r="X484" s="227">
        <f>DSUM($B$40:$AP$456,3,$BX$504:$BX$505)</f>
        <v>0</v>
      </c>
      <c r="Y484" s="227">
        <f>DSUM($X$40:$AP$456,4,$BX$504:$BX$505)</f>
        <v>0</v>
      </c>
      <c r="Z484" s="197">
        <f>DSUM($B$40:$AP$456,5,$BX$504:$BX$505)</f>
        <v>0</v>
      </c>
      <c r="AA484" s="198">
        <f t="shared" si="316"/>
        <v>0</v>
      </c>
      <c r="AB484" s="227">
        <f>DSUM($B$40:$AQ$456,7,$BX$504:$BX$505)</f>
        <v>0</v>
      </c>
      <c r="AC484" s="227">
        <f>DSUM($X$40:$AQ$456,8,$BX$504:$BX$505)</f>
        <v>0</v>
      </c>
      <c r="AD484" s="197">
        <f>DSUM($B$40:$AQ$456,9,$BX$504:$BX$505)</f>
        <v>0</v>
      </c>
      <c r="AE484" s="198">
        <f t="shared" si="317"/>
        <v>0</v>
      </c>
      <c r="AF484" s="227">
        <f>DSUM($B$40:$AQ$456,11,$BX$504:$BX$505)</f>
        <v>0</v>
      </c>
      <c r="AG484" s="227">
        <f>DSUM($X$40:$AQ$456,12,$BX$504:$BX$505)</f>
        <v>0</v>
      </c>
      <c r="AH484" s="197">
        <f>DSUM($B$40:$AQ$456,13,$BX$504:$BX$505)</f>
        <v>0</v>
      </c>
      <c r="AI484" s="198">
        <f t="shared" si="318"/>
        <v>0</v>
      </c>
      <c r="AJ484" s="227">
        <f>DSUM($B$40:$AQ$456,15,$BX$504:$BX$505)</f>
        <v>0</v>
      </c>
      <c r="AK484" s="227">
        <f>DSUM($X$40:$AQ$456,16,$BX$504:$BX$505)</f>
        <v>0</v>
      </c>
      <c r="AL484" s="197">
        <f>DSUM($B$40:$AQ$456,17,$BX$504:$BX$505)</f>
        <v>0</v>
      </c>
      <c r="AM484" s="198">
        <f t="shared" si="319"/>
        <v>0</v>
      </c>
      <c r="AN484" s="227">
        <f>DSUM($B$40:$AQ$456,19,$BX$504:$BX$505)</f>
        <v>0</v>
      </c>
      <c r="AO484" s="227"/>
      <c r="AP484" s="197">
        <f>DSUM($B$40:$AQ$456,21,$BX$504:$BX$505)</f>
        <v>0</v>
      </c>
      <c r="AQ484" s="198">
        <f t="shared" si="320"/>
        <v>0</v>
      </c>
      <c r="AR484" s="201">
        <f t="shared" si="321"/>
        <v>0</v>
      </c>
      <c r="AS484" s="201">
        <f t="shared" si="322"/>
        <v>0</v>
      </c>
      <c r="AT484" s="201">
        <f t="shared" si="323"/>
        <v>0</v>
      </c>
      <c r="AU484" s="203">
        <f t="shared" si="324"/>
        <v>0</v>
      </c>
    </row>
    <row r="485" spans="2:47" ht="12.75" customHeight="1">
      <c r="B485" s="225" t="s">
        <v>14</v>
      </c>
      <c r="C485" s="193"/>
      <c r="D485" s="227">
        <f>DSUM($B$40:$AQ$456,3,$BI$504:$BI$505)</f>
        <v>0</v>
      </c>
      <c r="E485" s="227"/>
      <c r="F485" s="197">
        <f>DSUM($B$40:$AQ$456,5,$BI$504:$BI$505)</f>
        <v>0</v>
      </c>
      <c r="G485" s="198">
        <f t="shared" si="311"/>
        <v>0</v>
      </c>
      <c r="H485" s="227">
        <f>DSUM($B$40:$AQ$456,7,$BI$504:$BI$505)</f>
        <v>0</v>
      </c>
      <c r="I485" s="227">
        <f>DSUM($B$40:$AQ$456,8,$BI$504:$BI$505)</f>
        <v>0</v>
      </c>
      <c r="J485" s="197">
        <f>DSUM($B$40:$AQ$456,9,$BI$504:$BI$505)</f>
        <v>0</v>
      </c>
      <c r="K485" s="198">
        <f t="shared" si="312"/>
        <v>0</v>
      </c>
      <c r="L485" s="227">
        <f>DSUM($B$40:$AQ$456,11,$BI$504:$BI$505)</f>
        <v>0</v>
      </c>
      <c r="M485" s="227">
        <f>DSUM($B$40:$AQ$456,12,$BI$504:$BI$505)</f>
        <v>0</v>
      </c>
      <c r="N485" s="197">
        <f>DSUM($B$40:$AQ$456,13,$BI$504:$BI$505)</f>
        <v>0</v>
      </c>
      <c r="O485" s="198">
        <f t="shared" si="313"/>
        <v>0</v>
      </c>
      <c r="P485" s="227">
        <f>DSUM($B$40:$AQ$456,15,$BI$504:$BI$505)</f>
        <v>0</v>
      </c>
      <c r="Q485" s="227">
        <f>DSUM($B$40:$AQ$456,16,$BI$504:$BI$505)</f>
        <v>0</v>
      </c>
      <c r="R485" s="197">
        <f>DSUM($B$40:$AQ$456,17,$BI$504:$BI$505)</f>
        <v>546977.8125</v>
      </c>
      <c r="S485" s="198">
        <f t="shared" si="314"/>
        <v>546977.8125</v>
      </c>
      <c r="T485" s="227">
        <f>DSUM($B$40:$AQ$456,19,$BI$504:$BI$505)</f>
        <v>218583.21340259872</v>
      </c>
      <c r="U485" s="227">
        <f>DSUM($B$40:$AQ$456,20,$BI$504:$BI$505)</f>
        <v>0</v>
      </c>
      <c r="V485" s="197">
        <f>DSUM($B$40:$AQ$456,21,$BI$504:$BI$505)</f>
        <v>0</v>
      </c>
      <c r="W485" s="198">
        <f t="shared" si="315"/>
        <v>218583.21340259872</v>
      </c>
      <c r="X485" s="227">
        <f>DSUM($B$40:$AP$456,3,$BI$504:$BI$505)</f>
        <v>0</v>
      </c>
      <c r="Y485" s="227">
        <f>DSUM($B$40:$AP$456,4,$BI$504:$BI$505)</f>
        <v>0</v>
      </c>
      <c r="Z485" s="197">
        <f>DSUM($B$40:$AP$456,5,$BI$504:$BI$505)</f>
        <v>0</v>
      </c>
      <c r="AA485" s="198">
        <f t="shared" si="316"/>
        <v>0</v>
      </c>
      <c r="AB485" s="227">
        <f>DSUM($B$40:$AQ$456,7,$BI$504:$BI$505)</f>
        <v>0</v>
      </c>
      <c r="AC485" s="227">
        <f>DSUM($B$40:$AQ$456,8,$BI$504:$BI$505)</f>
        <v>0</v>
      </c>
      <c r="AD485" s="197">
        <f>DSUM($B$40:$AQ$456,9,$BI$504:$BI$505)</f>
        <v>0</v>
      </c>
      <c r="AE485" s="198">
        <f t="shared" si="317"/>
        <v>0</v>
      </c>
      <c r="AF485" s="227">
        <f>DSUM($B$40:$AQ$456,11,$BI$504:$BI$505)</f>
        <v>0</v>
      </c>
      <c r="AG485" s="227">
        <f>DSUM($B$40:$AQ$456,12,$BI$504:$BI$505)</f>
        <v>0</v>
      </c>
      <c r="AH485" s="197">
        <f>DSUM($B$40:$AQ$456,13,$BI$504:$BI$505)</f>
        <v>0</v>
      </c>
      <c r="AI485" s="198">
        <f t="shared" si="318"/>
        <v>0</v>
      </c>
      <c r="AJ485" s="227">
        <f>DSUM($B$40:$AQ$456,15,$BI$504:$BI$505)</f>
        <v>0</v>
      </c>
      <c r="AK485" s="227">
        <f>DSUM($B$40:$AQ$456,16,$BI$504:$BI$505)</f>
        <v>0</v>
      </c>
      <c r="AL485" s="197">
        <f>DSUM($B$40:$AQ$456,17,$BI$504:$BI$505)</f>
        <v>546977.8125</v>
      </c>
      <c r="AM485" s="198">
        <f t="shared" si="319"/>
        <v>546977.8125</v>
      </c>
      <c r="AN485" s="227">
        <f>DSUM($B$40:$AQ$456,19,$BI$504:$BI$505)</f>
        <v>218583.21340259872</v>
      </c>
      <c r="AO485" s="227"/>
      <c r="AP485" s="197">
        <f>DSUM($B$40:$AQ$456,21,$BI$504:$BI$505)</f>
        <v>0</v>
      </c>
      <c r="AQ485" s="198">
        <f t="shared" si="320"/>
        <v>218583.21340259872</v>
      </c>
      <c r="AR485" s="201">
        <f t="shared" si="321"/>
        <v>437166.42680519744</v>
      </c>
      <c r="AS485" s="201">
        <f t="shared" si="322"/>
        <v>0</v>
      </c>
      <c r="AT485" s="201">
        <f t="shared" si="323"/>
        <v>1093955.625</v>
      </c>
      <c r="AU485" s="203">
        <f t="shared" si="324"/>
        <v>1531122.0518051975</v>
      </c>
    </row>
    <row r="486" spans="2:47" ht="12.75" customHeight="1">
      <c r="B486" s="225" t="s">
        <v>15</v>
      </c>
      <c r="C486" s="193"/>
      <c r="D486" s="227">
        <f>DSUM($B$40:$AQ$456,3,$BJ$504:$BJ$505)</f>
        <v>0</v>
      </c>
      <c r="E486" s="227"/>
      <c r="F486" s="197">
        <f>DSUM($B$40:$AQ$456,5,$BJ$504:$BJ$505)</f>
        <v>500</v>
      </c>
      <c r="G486" s="198">
        <f t="shared" si="311"/>
        <v>500</v>
      </c>
      <c r="H486" s="227">
        <f>DSUM($B$40:$AQ$456,7,$BJ$504:$BJ$505)</f>
        <v>1000</v>
      </c>
      <c r="I486" s="227">
        <f>DSUM($B$40:$AQ$456,8,$BJ$504:$BJ$505)</f>
        <v>0</v>
      </c>
      <c r="J486" s="197">
        <f>DSUM($B$40:$AQ$456,9,$BJ$504:$BJ$505)</f>
        <v>500</v>
      </c>
      <c r="K486" s="198">
        <f t="shared" si="312"/>
        <v>1500</v>
      </c>
      <c r="L486" s="227">
        <f>DSUM($B$40:$AQ$456,11,$BJ$504:$BJ$505)</f>
        <v>1000</v>
      </c>
      <c r="M486" s="227">
        <f>DSUM($B$40:$AQ$456,12,$BJ$504:$BJ$505)</f>
        <v>0</v>
      </c>
      <c r="N486" s="197">
        <f>DSUM($B$40:$AQ$456,13,$BJ$504:$BJ$505)</f>
        <v>500</v>
      </c>
      <c r="O486" s="198">
        <f t="shared" si="313"/>
        <v>1500</v>
      </c>
      <c r="P486" s="227">
        <f>DSUM($B$40:$AQ$456,15,$BJ$504:$BJ$505)</f>
        <v>1000</v>
      </c>
      <c r="Q486" s="227">
        <f>DSUM($B$40:$AQ$456,16,$BJ$504:$BJ$505)</f>
        <v>0</v>
      </c>
      <c r="R486" s="197">
        <f>DSUM($B$40:$AQ$456,17,$BJ$504:$BJ$505)</f>
        <v>500</v>
      </c>
      <c r="S486" s="198">
        <f t="shared" si="314"/>
        <v>1500</v>
      </c>
      <c r="T486" s="227">
        <f>DSUM($B$40:$AQ$456,19,$BJ$504:$BJ$505)</f>
        <v>110291.60670129936</v>
      </c>
      <c r="U486" s="227">
        <f>DSUM($B$40:$AQ$456,20,$BJ$504:$BJ$505)</f>
        <v>0</v>
      </c>
      <c r="V486" s="197">
        <f>DSUM($B$40:$AQ$456,21,$BJ$504:$BJ$505)</f>
        <v>500</v>
      </c>
      <c r="W486" s="198">
        <f t="shared" si="315"/>
        <v>110791.60670129936</v>
      </c>
      <c r="X486" s="227">
        <f>DSUM($B$40:$AP$456,3,$BJ$504:$BJ$505)</f>
        <v>0</v>
      </c>
      <c r="Y486" s="227">
        <f>DSUM($B$40:$AP$456,4,$BJ$504:$BJ$505)</f>
        <v>0</v>
      </c>
      <c r="Z486" s="197">
        <f>DSUM($B$40:$AP$456,5,$BJ$504:$BJ$505)</f>
        <v>500</v>
      </c>
      <c r="AA486" s="198">
        <f t="shared" si="316"/>
        <v>500</v>
      </c>
      <c r="AB486" s="227">
        <f>DSUM($B$40:$AQ$456,7,$BJ$504:$BJ$505)</f>
        <v>1000</v>
      </c>
      <c r="AC486" s="227">
        <f>DSUM($B$40:$AQ$456,8,$BJ$504:$BJ$505)</f>
        <v>0</v>
      </c>
      <c r="AD486" s="197">
        <f>DSUM($B$40:$AQ$456,9,$BJ$504:$BJ$505)</f>
        <v>500</v>
      </c>
      <c r="AE486" s="198">
        <f t="shared" si="317"/>
        <v>1500</v>
      </c>
      <c r="AF486" s="227">
        <f>DSUM($B$40:$AQ$456,11,$BJ$504:$BJ$505)</f>
        <v>1000</v>
      </c>
      <c r="AG486" s="227">
        <f>DSUM($B$40:$AQ$456,12,$BJ$504:$BJ$505)</f>
        <v>0</v>
      </c>
      <c r="AH486" s="197">
        <f>DSUM($B$40:$AQ$456,13,$BJ$504:$BJ$505)</f>
        <v>500</v>
      </c>
      <c r="AI486" s="198">
        <f t="shared" si="318"/>
        <v>1500</v>
      </c>
      <c r="AJ486" s="227">
        <f>DSUM($B$40:$AQ$456,15,$BJ$504:$BJ$505)</f>
        <v>1000</v>
      </c>
      <c r="AK486" s="227">
        <f>DSUM($B$40:$AQ$456,16,$BJ$504:$BJ$505)</f>
        <v>0</v>
      </c>
      <c r="AL486" s="197">
        <f>DSUM($B$40:$AQ$456,17,$BJ$504:$BJ$505)</f>
        <v>500</v>
      </c>
      <c r="AM486" s="198">
        <f t="shared" si="319"/>
        <v>1500</v>
      </c>
      <c r="AN486" s="227">
        <f>DSUM($B$40:$AQ$456,19,$BJ$504:$BJ$505)</f>
        <v>110291.60670129936</v>
      </c>
      <c r="AO486" s="227"/>
      <c r="AP486" s="197">
        <f>DSUM($B$40:$AQ$456,21,$BJ$504:$BJ$505)</f>
        <v>500</v>
      </c>
      <c r="AQ486" s="198">
        <f t="shared" si="320"/>
        <v>110791.60670129936</v>
      </c>
      <c r="AR486" s="201">
        <f t="shared" si="321"/>
        <v>226583.21340259872</v>
      </c>
      <c r="AS486" s="201">
        <f t="shared" si="322"/>
        <v>0</v>
      </c>
      <c r="AT486" s="201">
        <f t="shared" si="323"/>
        <v>5000</v>
      </c>
      <c r="AU486" s="203">
        <f t="shared" si="324"/>
        <v>231583.21340259872</v>
      </c>
    </row>
    <row r="487" spans="2:47" ht="12.75" customHeight="1">
      <c r="B487" s="225" t="s">
        <v>16</v>
      </c>
      <c r="C487" s="193"/>
      <c r="D487" s="227">
        <f>DSUM($B$40:$AQ$456,3,$BZ$504:$BZ$505)</f>
        <v>0</v>
      </c>
      <c r="E487" s="227"/>
      <c r="F487" s="197">
        <f>DSUM($B$40:$AQ$456,5,$BZ$504:$BZ$505)</f>
        <v>0</v>
      </c>
      <c r="G487" s="198">
        <f t="shared" si="311"/>
        <v>0</v>
      </c>
      <c r="H487" s="227">
        <f>DSUM($B$40:$AQ$456,7,$BZ$504:$BZ$505)</f>
        <v>0</v>
      </c>
      <c r="I487" s="227">
        <f>DSUM($B$40:$AQ$456,8,$BZ$504:$BZ$505)</f>
        <v>0</v>
      </c>
      <c r="J487" s="197">
        <f>DSUM($B$40:$AQ$456,9,$BZ$504:$BZ$505)</f>
        <v>0</v>
      </c>
      <c r="K487" s="198">
        <f t="shared" si="312"/>
        <v>0</v>
      </c>
      <c r="L487" s="227">
        <f>DSUM($B$40:$AQ$456,11,$BZ$504:$BZ$505)</f>
        <v>0</v>
      </c>
      <c r="M487" s="227">
        <f>DSUM($B$40:$AQ$456,12,$BZ$504:$BZ$505)</f>
        <v>0</v>
      </c>
      <c r="N487" s="197">
        <f>DSUM($B$40:$AQ$456,13,$BZ$504:$BZ$505)</f>
        <v>0</v>
      </c>
      <c r="O487" s="198">
        <f t="shared" si="313"/>
        <v>0</v>
      </c>
      <c r="P487" s="227">
        <f>DSUM($B$40:$AQ$456,15,$BZ$504:$BZ$505)</f>
        <v>0</v>
      </c>
      <c r="Q487" s="227">
        <f>DSUM($B$40:$AQ$456,16,$BZ$504:$BZ$505)</f>
        <v>0</v>
      </c>
      <c r="R487" s="197">
        <f>DSUM($B$40:$AQ$456,17,$BZ$504:$BZ$505)</f>
        <v>0</v>
      </c>
      <c r="S487" s="198">
        <f t="shared" si="314"/>
        <v>0</v>
      </c>
      <c r="T487" s="227">
        <f>DSUM($B$40:$AQ$456,19,$BZ$504:$BZ$505)</f>
        <v>109291.60670129936</v>
      </c>
      <c r="U487" s="227">
        <f>DSUM($B$40:$AQ$456,20,$BZ$504:$BZ$505)</f>
        <v>0</v>
      </c>
      <c r="V487" s="197">
        <f>DSUM($B$40:$AQ$456,21,$BZ$504:$BZ$505)</f>
        <v>0</v>
      </c>
      <c r="W487" s="198">
        <f t="shared" si="315"/>
        <v>109291.60670129936</v>
      </c>
      <c r="X487" s="227">
        <f>DSUM($B$40:$AP$456,3,$BZ$504:$BZ$505)</f>
        <v>0</v>
      </c>
      <c r="Y487" s="227">
        <f>DSUM($B$40:$AP$456,4,$BZ$504:$BZ$505)</f>
        <v>0</v>
      </c>
      <c r="Z487" s="197">
        <f>DSUM($B$40:$AP$456,5,$BZ$504:$BZ$505)</f>
        <v>0</v>
      </c>
      <c r="AA487" s="198">
        <f t="shared" si="316"/>
        <v>0</v>
      </c>
      <c r="AB487" s="227">
        <f>DSUM($B$40:$AQ$456,7,$BZ$504:$BZ$505)</f>
        <v>0</v>
      </c>
      <c r="AC487" s="227">
        <f>DSUM($B$40:$AQ$456,8,$BZ$504:$BZ$505)</f>
        <v>0</v>
      </c>
      <c r="AD487" s="197">
        <f>DSUM($B$40:$AQ$456,9,$BZ$504:$BZ$505)</f>
        <v>0</v>
      </c>
      <c r="AE487" s="198">
        <f t="shared" si="317"/>
        <v>0</v>
      </c>
      <c r="AF487" s="227">
        <f>DSUM($B$40:$AQ$456,11,$BZ$504:$BZ$505)</f>
        <v>0</v>
      </c>
      <c r="AG487" s="227">
        <f>DSUM($B$40:$AQ$456,12,$BZ$504:$BZ$505)</f>
        <v>0</v>
      </c>
      <c r="AH487" s="197">
        <f>DSUM($B$40:$AQ$456,13,$BZ$504:$BZ$505)</f>
        <v>0</v>
      </c>
      <c r="AI487" s="198">
        <f t="shared" si="318"/>
        <v>0</v>
      </c>
      <c r="AJ487" s="227">
        <f>DSUM($B$40:$AQ$456,15,$BZ$504:$BZ$505)</f>
        <v>0</v>
      </c>
      <c r="AK487" s="227">
        <f>DSUM($B$40:$AQ$456,16,$BZ$504:$BZ$505)</f>
        <v>0</v>
      </c>
      <c r="AL487" s="197">
        <f>DSUM($B$40:$AQ$456,17,$BZ$504:$BZ$505)</f>
        <v>0</v>
      </c>
      <c r="AM487" s="198">
        <f t="shared" si="319"/>
        <v>0</v>
      </c>
      <c r="AN487" s="227">
        <f>DSUM($B$40:$AQ$456,19,$BZ$504:$BZ$505)</f>
        <v>109291.60670129936</v>
      </c>
      <c r="AO487" s="227"/>
      <c r="AP487" s="197">
        <f>DSUM($B$40:$AQ$456,21,$BZ$504:$BZ$505)</f>
        <v>0</v>
      </c>
      <c r="AQ487" s="198">
        <f t="shared" si="320"/>
        <v>109291.60670129936</v>
      </c>
      <c r="AR487" s="201">
        <f t="shared" si="321"/>
        <v>218583.21340259872</v>
      </c>
      <c r="AS487" s="201">
        <f t="shared" si="322"/>
        <v>0</v>
      </c>
      <c r="AT487" s="201">
        <f t="shared" si="323"/>
        <v>0</v>
      </c>
      <c r="AU487" s="203">
        <f t="shared" si="324"/>
        <v>218583.21340259872</v>
      </c>
    </row>
    <row r="488" spans="2:47" ht="12.75" customHeight="1">
      <c r="B488" s="225" t="str">
        <f>B21</f>
        <v>Other State 1</v>
      </c>
      <c r="C488" s="193"/>
      <c r="D488" s="227">
        <f>DSUM($B$40:$AQ$456,3,$BK$504:$BK$505)</f>
        <v>0</v>
      </c>
      <c r="E488" s="227"/>
      <c r="F488" s="197">
        <f>DSUM($B$40:$AQ$456,5,$BK$504:$BK$505)</f>
        <v>0</v>
      </c>
      <c r="G488" s="198">
        <f>D488+F488</f>
        <v>0</v>
      </c>
      <c r="H488" s="227">
        <f>DSUM($B$40:$AQ$456,7,$BK$504:$BK$505)</f>
        <v>0</v>
      </c>
      <c r="I488" s="227">
        <f>DSUM($B$40:$AQ$456,8,$BK$504:$BK$505)</f>
        <v>0</v>
      </c>
      <c r="J488" s="197">
        <f>DSUM($B$40:$AQ$456,9,$BK$504:$BK$505)</f>
        <v>0</v>
      </c>
      <c r="K488" s="198">
        <f>H488+J488</f>
        <v>0</v>
      </c>
      <c r="L488" s="227">
        <f>DSUM($B$40:$AQ$456,11,$BK$504:$BK$505)</f>
        <v>0</v>
      </c>
      <c r="M488" s="227">
        <f>DSUM($B$40:$AQ$456,12,$BK$504:$BK$505)</f>
        <v>0</v>
      </c>
      <c r="N488" s="197">
        <f>DSUM($B$40:$AQ$456,13,$BK$504:$BK$505)</f>
        <v>0</v>
      </c>
      <c r="O488" s="198">
        <f>L488+N488</f>
        <v>0</v>
      </c>
      <c r="P488" s="227">
        <f>DSUM($B$40:$AQ$456,15,$BK$504:$BK$505)</f>
        <v>0</v>
      </c>
      <c r="Q488" s="227">
        <f>DSUM($B$40:$AQ$456,16,$BK$504:$BK$505)</f>
        <v>0</v>
      </c>
      <c r="R488" s="197">
        <f>DSUM($B$40:$AQ$456,17,$BK$504:$BK$505)</f>
        <v>0</v>
      </c>
      <c r="S488" s="198">
        <f>P488+R488</f>
        <v>0</v>
      </c>
      <c r="T488" s="227">
        <f>DSUM($B$40:$AQ$456,19,$BK$504:$BK$505)</f>
        <v>0</v>
      </c>
      <c r="U488" s="227">
        <f>DSUM($B$40:$AQ$456,20,$BK$504:$BK$505)</f>
        <v>0</v>
      </c>
      <c r="V488" s="197">
        <f>DSUM($B$40:$AQ$456,21,$BK$504:$BK$505)</f>
        <v>0</v>
      </c>
      <c r="W488" s="198">
        <f>T488+V488</f>
        <v>0</v>
      </c>
      <c r="X488" s="227">
        <f>DSUM($B$40:$AP$456,3,$BK$504:$BK$505)</f>
        <v>0</v>
      </c>
      <c r="Y488" s="227">
        <f>DSUM($B$40:$AP$456,4,$BK$504:$BK$505)</f>
        <v>0</v>
      </c>
      <c r="Z488" s="197">
        <f>DSUM($B$40:$AP$456,5,$BK$504:$BK$505)</f>
        <v>0</v>
      </c>
      <c r="AA488" s="198">
        <f>X488+Z488</f>
        <v>0</v>
      </c>
      <c r="AB488" s="227">
        <f>DSUM($B$40:$AQ$456,7,$BK$504:$BK$505)</f>
        <v>0</v>
      </c>
      <c r="AC488" s="227">
        <f>DSUM($B$40:$AQ$456,8,$BK$504:$BK$505)</f>
        <v>0</v>
      </c>
      <c r="AD488" s="197">
        <f>DSUM($B$40:$AQ$456,9,$BK$504:$BK$505)</f>
        <v>0</v>
      </c>
      <c r="AE488" s="198">
        <f>AB488+AD488</f>
        <v>0</v>
      </c>
      <c r="AF488" s="227">
        <f>DSUM($B$40:$AQ$456,11,$BK$504:$BK$505)</f>
        <v>0</v>
      </c>
      <c r="AG488" s="227">
        <f>DSUM($B$40:$AQ$456,12,$BK$504:$BK$505)</f>
        <v>0</v>
      </c>
      <c r="AH488" s="197">
        <f>DSUM($B$40:$AQ$456,13,$BK$504:$BK$505)</f>
        <v>0</v>
      </c>
      <c r="AI488" s="198">
        <f>AF488+AH488</f>
        <v>0</v>
      </c>
      <c r="AJ488" s="227">
        <f>DSUM($B$40:$AQ$456,15,$BK$504:$BK$505)</f>
        <v>0</v>
      </c>
      <c r="AK488" s="227">
        <f>DSUM($B$40:$AQ$456,16,$BK$504:$BK$505)</f>
        <v>0</v>
      </c>
      <c r="AL488" s="197">
        <f>DSUM($B$40:$AQ$456,17,$BK$504:$BK$505)</f>
        <v>0</v>
      </c>
      <c r="AM488" s="198">
        <f>AJ488+AL488</f>
        <v>0</v>
      </c>
      <c r="AN488" s="227">
        <f>DSUM($B$40:$AQ$456,19,$BK$504:$BK$505)</f>
        <v>0</v>
      </c>
      <c r="AO488" s="227"/>
      <c r="AP488" s="197">
        <f>DSUM($B$40:$AQ$456,21,$BK$504:$BK$505)</f>
        <v>0</v>
      </c>
      <c r="AQ488" s="198">
        <f>AN488+AP488</f>
        <v>0</v>
      </c>
      <c r="AR488" s="201">
        <f t="shared" si="321"/>
        <v>0</v>
      </c>
      <c r="AS488" s="201">
        <f t="shared" si="322"/>
        <v>0</v>
      </c>
      <c r="AT488" s="201">
        <f t="shared" si="323"/>
        <v>0</v>
      </c>
      <c r="AU488" s="198">
        <f>AR488+AT488</f>
        <v>0</v>
      </c>
    </row>
    <row r="489" spans="2:47" ht="12.75" customHeight="1">
      <c r="B489" s="225" t="str">
        <f>B22</f>
        <v>Other State 2</v>
      </c>
      <c r="C489" s="193"/>
      <c r="D489" s="227">
        <f>DSUM($B$40:$AQ$456,3,$BL$504:$BL$505)</f>
        <v>0</v>
      </c>
      <c r="E489" s="227"/>
      <c r="F489" s="197">
        <f>DSUM($B$40:$AQ$456,5,$BL$504:$BL$505)</f>
        <v>0</v>
      </c>
      <c r="G489" s="198">
        <f>D489+F489</f>
        <v>0</v>
      </c>
      <c r="H489" s="227">
        <f>DSUM($B$40:$AQ$456,7,$BL$504:$BL$505)</f>
        <v>0</v>
      </c>
      <c r="I489" s="227">
        <f>DSUM($B$40:$AQ$456,8,$BL$504:$BL$505)</f>
        <v>0</v>
      </c>
      <c r="J489" s="197">
        <f>DSUM($B$40:$AQ$456,9,$BL$504:$BL$505)</f>
        <v>0</v>
      </c>
      <c r="K489" s="198">
        <f>H489+J489</f>
        <v>0</v>
      </c>
      <c r="L489" s="227">
        <f>DSUM($B$40:$AQ$456,11,$BL$504:$BL$505)</f>
        <v>0</v>
      </c>
      <c r="M489" s="227">
        <f>DSUM($B$40:$AQ$456,12,$BL$504:$BL$505)</f>
        <v>0</v>
      </c>
      <c r="N489" s="197">
        <f>DSUM($B$40:$AQ$456,13,$BL$504:$BL$505)</f>
        <v>0</v>
      </c>
      <c r="O489" s="198">
        <f>L489+N489</f>
        <v>0</v>
      </c>
      <c r="P489" s="227">
        <f>DSUM($B$40:$AQ$456,15,$BL$504:$BL$505)</f>
        <v>0</v>
      </c>
      <c r="Q489" s="227">
        <f>DSUM($B$40:$AQ$456,16,$BL$504:$BL$505)</f>
        <v>0</v>
      </c>
      <c r="R489" s="197">
        <f>DSUM($B$40:$AQ$456,17,$BL$504:$BL$505)</f>
        <v>0</v>
      </c>
      <c r="S489" s="198">
        <f>P489+R489</f>
        <v>0</v>
      </c>
      <c r="T489" s="227">
        <f>DSUM($B$40:$AQ$456,19,$BL$504:$BL$505)</f>
        <v>0</v>
      </c>
      <c r="U489" s="227">
        <f>DSUM($B$40:$AQ$456,20,$BL$504:$BL$505)</f>
        <v>0</v>
      </c>
      <c r="V489" s="197">
        <f>DSUM($B$40:$AQ$456,21,$BL$504:$BL$505)</f>
        <v>0</v>
      </c>
      <c r="W489" s="198">
        <f>T489+V489</f>
        <v>0</v>
      </c>
      <c r="X489" s="227">
        <f>DSUM($B$40:$AP$456,3,$BL$504:$BL$505)</f>
        <v>0</v>
      </c>
      <c r="Y489" s="227">
        <f>DSUM($B$40:$AP$456,4,$BL$504:$BL$505)</f>
        <v>0</v>
      </c>
      <c r="Z489" s="197">
        <f>DSUM($B$40:$AP$456,5,$BL$504:$BL$505)</f>
        <v>0</v>
      </c>
      <c r="AA489" s="198">
        <f>X489+Z489</f>
        <v>0</v>
      </c>
      <c r="AB489" s="227">
        <f>DSUM($B$40:$AQ$456,7,$BL$504:$BL$505)</f>
        <v>0</v>
      </c>
      <c r="AC489" s="227">
        <f>DSUM($B$40:$AQ$456,8,$BL$504:$BL$505)</f>
        <v>0</v>
      </c>
      <c r="AD489" s="197">
        <f>DSUM($B$40:$AQ$456,9,$BL$504:$BL$505)</f>
        <v>0</v>
      </c>
      <c r="AE489" s="198">
        <f>AB489+AD489</f>
        <v>0</v>
      </c>
      <c r="AF489" s="227">
        <f>DSUM($B$40:$AQ$456,11,$BL$504:$BL$505)</f>
        <v>0</v>
      </c>
      <c r="AG489" s="227">
        <f>DSUM($B$40:$AQ$456,12,$BL$504:$BL$505)</f>
        <v>0</v>
      </c>
      <c r="AH489" s="197">
        <f>DSUM($B$40:$AQ$456,13,$BL$504:$BL$505)</f>
        <v>0</v>
      </c>
      <c r="AI489" s="198">
        <f>AF489+AH489</f>
        <v>0</v>
      </c>
      <c r="AJ489" s="227">
        <f>DSUM($B$40:$AQ$456,15,$BL$504:$BL$505)</f>
        <v>0</v>
      </c>
      <c r="AK489" s="227">
        <f>DSUM($B$40:$AQ$456,16,$BL$504:$BL$505)</f>
        <v>0</v>
      </c>
      <c r="AL489" s="197">
        <f>DSUM($B$40:$AQ$456,17,$BL$504:$BL$505)</f>
        <v>0</v>
      </c>
      <c r="AM489" s="198">
        <f>AJ489+AL489</f>
        <v>0</v>
      </c>
      <c r="AN489" s="227">
        <f>DSUM($B$40:$AQ$456,19,$BL$504:$BL$505)</f>
        <v>0</v>
      </c>
      <c r="AO489" s="227"/>
      <c r="AP489" s="197">
        <f>DSUM($B$40:$AQ$456,21,$BL$504:$BL$505)</f>
        <v>0</v>
      </c>
      <c r="AQ489" s="198">
        <f>AN489+AP489</f>
        <v>0</v>
      </c>
      <c r="AR489" s="201">
        <f t="shared" si="321"/>
        <v>0</v>
      </c>
      <c r="AS489" s="201">
        <f t="shared" si="322"/>
        <v>0</v>
      </c>
      <c r="AT489" s="201">
        <f t="shared" si="323"/>
        <v>0</v>
      </c>
      <c r="AU489" s="198">
        <f>AR489+AT489</f>
        <v>0</v>
      </c>
    </row>
    <row r="490" spans="2:47" ht="12.75" customHeight="1">
      <c r="B490" s="225" t="str">
        <f>B23</f>
        <v>Other State 3</v>
      </c>
      <c r="C490" s="193"/>
      <c r="D490" s="227">
        <f>DSUM($B$40:$AQ$456,3,$BM$504:$BM$505)</f>
        <v>0</v>
      </c>
      <c r="E490" s="227"/>
      <c r="F490" s="197">
        <f>DSUM($B$40:$AQ$456,5,$BM$504:$BM$505)</f>
        <v>0</v>
      </c>
      <c r="G490" s="198">
        <f>D490+F490</f>
        <v>0</v>
      </c>
      <c r="H490" s="227">
        <f>DSUM($B$40:$AQ$456,7,$BM$504:$BM$505)</f>
        <v>0</v>
      </c>
      <c r="I490" s="227">
        <f>DSUM($B$40:$AQ$456,8,$BM$504:$BM$505)</f>
        <v>0</v>
      </c>
      <c r="J490" s="197">
        <f>DSUM($B$40:$AQ$456,9,$BM$504:$BM$505)</f>
        <v>0</v>
      </c>
      <c r="K490" s="198">
        <f>H490+J490</f>
        <v>0</v>
      </c>
      <c r="L490" s="227">
        <f>DSUM($B$40:$AQ$456,11,$BM$504:$BM$505)</f>
        <v>0</v>
      </c>
      <c r="M490" s="227">
        <f>DSUM($B$40:$AQ$456,12,$BM$504:$BM$505)</f>
        <v>0</v>
      </c>
      <c r="N490" s="197">
        <f>DSUM($B$40:$AQ$456,13,$BM$504:$BM$505)</f>
        <v>0</v>
      </c>
      <c r="O490" s="198">
        <f>L490+N490</f>
        <v>0</v>
      </c>
      <c r="P490" s="227">
        <f>DSUM($B$40:$AQ$456,15,$BM$504:$BM$505)</f>
        <v>0</v>
      </c>
      <c r="Q490" s="227">
        <f>DSUM($B$40:$AQ$456,16,$BM$504:$BM$505)</f>
        <v>0</v>
      </c>
      <c r="R490" s="197">
        <f>DSUM($B$40:$AQ$456,17,$BM$504:$BM$505)</f>
        <v>0</v>
      </c>
      <c r="S490" s="198">
        <f>P490+R490</f>
        <v>0</v>
      </c>
      <c r="T490" s="227">
        <f>DSUM($B$40:$AQ$456,19,$BM$504:$BM$505)</f>
        <v>0</v>
      </c>
      <c r="U490" s="227">
        <f>DSUM($B$40:$AQ$456,20,$BM$504:$BM$505)</f>
        <v>0</v>
      </c>
      <c r="V490" s="197">
        <f>DSUM($B$40:$AQ$456,21,$BM$504:$BM$505)</f>
        <v>0</v>
      </c>
      <c r="W490" s="198">
        <f>T490+V490</f>
        <v>0</v>
      </c>
      <c r="X490" s="227">
        <f>DSUM($B$40:$AP$456,3,$BM$504:$BM$505)</f>
        <v>0</v>
      </c>
      <c r="Y490" s="227">
        <f>DSUM($B$40:$AP$456,4,$BM$504:$BM$505)</f>
        <v>0</v>
      </c>
      <c r="Z490" s="197">
        <f>DSUM($B$40:$AP$456,5,$BM$504:$BM$505)</f>
        <v>0</v>
      </c>
      <c r="AA490" s="198">
        <f>X490+Z490</f>
        <v>0</v>
      </c>
      <c r="AB490" s="227">
        <f>DSUM($B$40:$AQ$456,7,$BM$504:$BM$505)</f>
        <v>0</v>
      </c>
      <c r="AC490" s="227">
        <f>DSUM($B$40:$AQ$456,8,$BM$504:$BM$505)</f>
        <v>0</v>
      </c>
      <c r="AD490" s="197">
        <f>DSUM($B$40:$AQ$456,9,$BM$504:$BM$505)</f>
        <v>0</v>
      </c>
      <c r="AE490" s="198">
        <f>AB490+AD490</f>
        <v>0</v>
      </c>
      <c r="AF490" s="227">
        <f>DSUM($B$40:$AQ$456,11,$BM$504:$BM$505)</f>
        <v>0</v>
      </c>
      <c r="AG490" s="227">
        <f>DSUM($B$40:$AQ$456,12,$BM$504:$BM$505)</f>
        <v>0</v>
      </c>
      <c r="AH490" s="197">
        <f>DSUM($B$40:$AQ$456,13,$BM$504:$BM$505)</f>
        <v>0</v>
      </c>
      <c r="AI490" s="198">
        <f>AF490+AH490</f>
        <v>0</v>
      </c>
      <c r="AJ490" s="227">
        <f>DSUM($B$40:$AQ$456,15,$BM$504:$BM$505)</f>
        <v>0</v>
      </c>
      <c r="AK490" s="227">
        <f>DSUM($B$40:$AQ$456,16,$BM$504:$BM$505)</f>
        <v>0</v>
      </c>
      <c r="AL490" s="197">
        <f>DSUM($B$40:$AQ$456,17,$BM$504:$BM$505)</f>
        <v>0</v>
      </c>
      <c r="AM490" s="198">
        <f>AJ490+AL490</f>
        <v>0</v>
      </c>
      <c r="AN490" s="227">
        <f>DSUM($B$40:$AQ$456,19,$BM$504:$BM$505)</f>
        <v>0</v>
      </c>
      <c r="AO490" s="227"/>
      <c r="AP490" s="197">
        <f>DSUM($B$40:$AQ$456,21,$BM$504:$BM$505)</f>
        <v>0</v>
      </c>
      <c r="AQ490" s="198">
        <f>AN490+AP490</f>
        <v>0</v>
      </c>
      <c r="AR490" s="201">
        <f t="shared" si="321"/>
        <v>0</v>
      </c>
      <c r="AS490" s="201">
        <f t="shared" si="322"/>
        <v>0</v>
      </c>
      <c r="AT490" s="201">
        <f t="shared" si="323"/>
        <v>0</v>
      </c>
      <c r="AU490" s="198">
        <f>AR490+AT490</f>
        <v>0</v>
      </c>
    </row>
    <row r="491" spans="2:47" ht="12.75" customHeight="1">
      <c r="B491" s="229" t="s">
        <v>77</v>
      </c>
      <c r="C491" s="193"/>
      <c r="D491" s="227"/>
      <c r="E491" s="227"/>
      <c r="F491" s="197"/>
      <c r="G491" s="204"/>
      <c r="H491" s="199"/>
      <c r="I491" s="199"/>
      <c r="J491" s="200"/>
      <c r="K491" s="204"/>
      <c r="L491" s="199"/>
      <c r="M491" s="199"/>
      <c r="N491" s="200"/>
      <c r="O491" s="204"/>
      <c r="P491" s="199"/>
      <c r="Q491" s="199"/>
      <c r="R491" s="200"/>
      <c r="S491" s="204"/>
      <c r="T491" s="199"/>
      <c r="U491" s="199"/>
      <c r="V491" s="200"/>
      <c r="W491" s="204"/>
      <c r="X491" s="227"/>
      <c r="Y491" s="227"/>
      <c r="Z491" s="197"/>
      <c r="AA491" s="204"/>
      <c r="AB491" s="199"/>
      <c r="AC491" s="199"/>
      <c r="AD491" s="200"/>
      <c r="AE491" s="204"/>
      <c r="AF491" s="199"/>
      <c r="AG491" s="199"/>
      <c r="AH491" s="200"/>
      <c r="AI491" s="204"/>
      <c r="AJ491" s="199"/>
      <c r="AK491" s="199"/>
      <c r="AL491" s="200"/>
      <c r="AM491" s="204"/>
      <c r="AN491" s="199"/>
      <c r="AO491" s="199"/>
      <c r="AP491" s="200"/>
      <c r="AQ491" s="204"/>
      <c r="AR491" s="201"/>
      <c r="AS491" s="201"/>
      <c r="AT491" s="201"/>
      <c r="AU491" s="205"/>
    </row>
    <row r="492" spans="2:47" ht="12.75" customHeight="1">
      <c r="B492" s="225" t="s">
        <v>99</v>
      </c>
      <c r="C492" s="193"/>
      <c r="D492" s="227">
        <f>DSUM($B$40:$AQ$456,3,$BY$504:$BY$505)</f>
        <v>0</v>
      </c>
      <c r="E492" s="227"/>
      <c r="F492" s="197">
        <f>DSUM($B$40:$AQ$456,5,$BY$504:$BY$505)</f>
        <v>0</v>
      </c>
      <c r="G492" s="198">
        <f aca="true" t="shared" si="325" ref="G492:G501">D492+E492+F492</f>
        <v>0</v>
      </c>
      <c r="H492" s="227">
        <f>DSUM($B$40:$AQ$456,7,$BY$504:$BY$505)</f>
        <v>0</v>
      </c>
      <c r="I492" s="227">
        <f>DSUM($B$40:$AQ$456,8,$BY$504:$BY$505)</f>
        <v>0</v>
      </c>
      <c r="J492" s="197">
        <f>DSUM($B$40:$AQ$456,9,$BY$504:$BY$505)</f>
        <v>0</v>
      </c>
      <c r="K492" s="198">
        <f aca="true" t="shared" si="326" ref="K492:K501">H492+I492+J492</f>
        <v>0</v>
      </c>
      <c r="L492" s="227">
        <f>DSUM($B$40:$AQ$456,11,$BY$504:$BY$505)</f>
        <v>0</v>
      </c>
      <c r="M492" s="227">
        <f>DSUM($B$40:$AQ$456,12,$BY$504:$BY$505)</f>
        <v>0</v>
      </c>
      <c r="N492" s="197">
        <f>DSUM($B$40:$AQ$456,13,$BY$504:$BY$505)</f>
        <v>0</v>
      </c>
      <c r="O492" s="198">
        <f aca="true" t="shared" si="327" ref="O492:O501">L492+M492+N492</f>
        <v>0</v>
      </c>
      <c r="P492" s="227">
        <f>DSUM($B$40:$AQ$456,15,$BY$504:$BY$505)</f>
        <v>0</v>
      </c>
      <c r="Q492" s="227">
        <f>DSUM($B$40:$AQ$456,16,$BY$504:$BY$505)</f>
        <v>0</v>
      </c>
      <c r="R492" s="197">
        <f>DSUM($B$40:$AQ$456,17,$BY$504:$BY$505)</f>
        <v>0</v>
      </c>
      <c r="S492" s="198">
        <f aca="true" t="shared" si="328" ref="S492:S501">P492+Q492+R492</f>
        <v>0</v>
      </c>
      <c r="T492" s="227">
        <f>DSUM($B$40:$AQ$456,19,$BY$504:$BY$505)</f>
        <v>0</v>
      </c>
      <c r="U492" s="227">
        <f>DSUM($B$40:$AQ$456,20,$BY$504:$BY$505)</f>
        <v>0</v>
      </c>
      <c r="V492" s="197">
        <f>DSUM($B$40:$AQ$456,21,$BY$504:$BY$505)</f>
        <v>0</v>
      </c>
      <c r="W492" s="198">
        <f aca="true" t="shared" si="329" ref="W492:W501">T492+U492+V492</f>
        <v>0</v>
      </c>
      <c r="X492" s="227">
        <f>DSUM($B$40:$AP$456,3,$BY$504:$BY$505)</f>
        <v>0</v>
      </c>
      <c r="Y492" s="227">
        <f>DSUM($B$40:$AP$456,4,$BY$504:$BY$505)</f>
        <v>0</v>
      </c>
      <c r="Z492" s="197">
        <f>DSUM($B$40:$AP$456,5,$BY$504:$BY$505)</f>
        <v>0</v>
      </c>
      <c r="AA492" s="198">
        <f aca="true" t="shared" si="330" ref="AA492:AA501">X492+Y492+Z492</f>
        <v>0</v>
      </c>
      <c r="AB492" s="227">
        <f>DSUM($B$40:$AQ$456,7,$BY$504:$BY$505)</f>
        <v>0</v>
      </c>
      <c r="AC492" s="227">
        <f>DSUM($B$40:$AQ$456,8,$BY$504:$BY$505)</f>
        <v>0</v>
      </c>
      <c r="AD492" s="197">
        <f>DSUM($B$40:$AQ$456,9,$BY$504:$BY$505)</f>
        <v>0</v>
      </c>
      <c r="AE492" s="198">
        <f aca="true" t="shared" si="331" ref="AE492:AE501">AB492+AC492+AD492</f>
        <v>0</v>
      </c>
      <c r="AF492" s="227">
        <f>DSUM($B$40:$AQ$456,11,$BY$504:$BY$505)</f>
        <v>0</v>
      </c>
      <c r="AG492" s="227">
        <f>DSUM($B$40:$AQ$456,12,$BY$504:$BY$505)</f>
        <v>0</v>
      </c>
      <c r="AH492" s="197">
        <f>DSUM($B$40:$AQ$456,13,$BY$504:$BY$505)</f>
        <v>0</v>
      </c>
      <c r="AI492" s="198">
        <f aca="true" t="shared" si="332" ref="AI492:AI501">AF492+AG492+AH492</f>
        <v>0</v>
      </c>
      <c r="AJ492" s="227">
        <f>DSUM($B$40:$AQ$456,15,$BY$504:$BY$505)</f>
        <v>0</v>
      </c>
      <c r="AK492" s="227">
        <f>DSUM($B$40:$AQ$456,16,$BY$504:$BY$505)</f>
        <v>0</v>
      </c>
      <c r="AL492" s="197">
        <f>DSUM($B$40:$AQ$456,17,$BY$504:$BY$505)</f>
        <v>0</v>
      </c>
      <c r="AM492" s="198">
        <f aca="true" t="shared" si="333" ref="AM492:AM501">AJ492+AK492+AL492</f>
        <v>0</v>
      </c>
      <c r="AN492" s="227">
        <f>DSUM($B$40:$AQ$456,19,$BY$504:$BY$505)</f>
        <v>0</v>
      </c>
      <c r="AO492" s="227"/>
      <c r="AP492" s="197">
        <f>DSUM($B$40:$AQ$456,21,$BY$504:$BY$505)</f>
        <v>0</v>
      </c>
      <c r="AQ492" s="198">
        <f aca="true" t="shared" si="334" ref="AQ492:AQ501">AN492+AO492+AP492</f>
        <v>0</v>
      </c>
      <c r="AR492" s="201">
        <f t="shared" si="321"/>
        <v>0</v>
      </c>
      <c r="AS492" s="201">
        <f t="shared" si="322"/>
        <v>0</v>
      </c>
      <c r="AT492" s="201">
        <f t="shared" si="323"/>
        <v>0</v>
      </c>
      <c r="AU492" s="203">
        <f aca="true" t="shared" si="335" ref="AU492:AU501">AR492+AS492+AT492</f>
        <v>0</v>
      </c>
    </row>
    <row r="493" spans="2:47" ht="12.75" customHeight="1">
      <c r="B493" s="225" t="s">
        <v>100</v>
      </c>
      <c r="C493" s="193"/>
      <c r="D493" s="227">
        <f>DSUM($B$40:$AQ$456,3,$CB$504:$CB$505)</f>
        <v>0</v>
      </c>
      <c r="E493" s="227"/>
      <c r="F493" s="197">
        <f>DSUM($B$40:$AQ$456,5,$CB$504:$CB$505)</f>
        <v>0</v>
      </c>
      <c r="G493" s="198">
        <f>D493+E493+F493</f>
        <v>0</v>
      </c>
      <c r="H493" s="227">
        <f>DSUM($B$40:$AQ$456,7,$CB$504:$CB$505)</f>
        <v>0</v>
      </c>
      <c r="I493" s="227">
        <f>DSUM($B$40:$AQ$456,8,$CB$504:$CB$505)</f>
        <v>0</v>
      </c>
      <c r="J493" s="197">
        <f>DSUM($B$40:$AQ$456,9,$CB$504:$CB$505)</f>
        <v>0</v>
      </c>
      <c r="K493" s="198">
        <f>H493+I493+J493</f>
        <v>0</v>
      </c>
      <c r="L493" s="227">
        <f>DSUM($B$40:$AQ$456,11,$CB$504:$CB$505)</f>
        <v>0</v>
      </c>
      <c r="M493" s="227">
        <f>DSUM($B$40:$AQ$456,12,$CB$504:$CB$505)</f>
        <v>0</v>
      </c>
      <c r="N493" s="197">
        <f>DSUM($B$40:$AQ$456,13,$CB$504:$CB$505)</f>
        <v>0</v>
      </c>
      <c r="O493" s="198">
        <f>L493+M493+N493</f>
        <v>0</v>
      </c>
      <c r="P493" s="227">
        <f>DSUM($B$40:$AQ$456,15,$CB$504:$CB$505)</f>
        <v>0</v>
      </c>
      <c r="Q493" s="227">
        <f>DSUM($B$40:$AQ$456,16,$CB$504:$CB$505)</f>
        <v>0</v>
      </c>
      <c r="R493" s="197">
        <f>DSUM($B$40:$AQ$456,17,$CB$504:$CB$505)</f>
        <v>0</v>
      </c>
      <c r="S493" s="198">
        <f>P493+Q493+R493</f>
        <v>0</v>
      </c>
      <c r="T493" s="227">
        <f>DSUM($B$40:$AQ$456,19,$CB$504:$CB$505)</f>
        <v>0</v>
      </c>
      <c r="U493" s="227">
        <f>DSUM($B$40:$AQ$456,20,$CB$504:$CB$505)</f>
        <v>0</v>
      </c>
      <c r="V493" s="197">
        <f>DSUM($B$40:$AQ$456,21,$CB$504:$CB$505)</f>
        <v>0</v>
      </c>
      <c r="W493" s="198">
        <f>T493+U493+V493</f>
        <v>0</v>
      </c>
      <c r="X493" s="227">
        <f>DSUM($B$40:$AP$456,3,$CB$504:$CB$505)</f>
        <v>0</v>
      </c>
      <c r="Y493" s="227">
        <f>DSUM($B$40:$AP$456,4,$CB$504:$CB$505)</f>
        <v>0</v>
      </c>
      <c r="Z493" s="197">
        <f>DSUM($B$40:$AP$456,5,$CB$504:$CB$505)</f>
        <v>0</v>
      </c>
      <c r="AA493" s="198">
        <f>X493+Y493+Z493</f>
        <v>0</v>
      </c>
      <c r="AB493" s="227">
        <f>DSUM($B$40:$AQ$456,7,$CB$504:$CB$505)</f>
        <v>0</v>
      </c>
      <c r="AC493" s="227">
        <f>DSUM($B$40:$AQ$456,8,$CB$504:$CB$505)</f>
        <v>0</v>
      </c>
      <c r="AD493" s="197">
        <f>DSUM($B$40:$AQ$456,9,$CB$504:$CB$505)</f>
        <v>0</v>
      </c>
      <c r="AE493" s="198">
        <f>AB493+AC493+AD493</f>
        <v>0</v>
      </c>
      <c r="AF493" s="227">
        <f>DSUM($B$40:$AQ$456,11,$CB$504:$CB$505)</f>
        <v>0</v>
      </c>
      <c r="AG493" s="227">
        <f>DSUM($B$40:$AQ$456,12,$CB$504:$CB$505)</f>
        <v>0</v>
      </c>
      <c r="AH493" s="197">
        <f>DSUM($B$40:$AQ$456,13,$CB$504:$CB$505)</f>
        <v>0</v>
      </c>
      <c r="AI493" s="198">
        <f>AF493+AG493+AH493</f>
        <v>0</v>
      </c>
      <c r="AJ493" s="227">
        <f>DSUM($B$40:$AQ$456,15,$CB$504:$CB$505)</f>
        <v>0</v>
      </c>
      <c r="AK493" s="227">
        <f>DSUM($B$40:$AQ$456,16,$CB$504:$CB$505)</f>
        <v>0</v>
      </c>
      <c r="AL493" s="197">
        <f>DSUM($B$40:$AQ$456,17,$CB$504:$CB$505)</f>
        <v>0</v>
      </c>
      <c r="AM493" s="198">
        <f>AJ493+AK493+AL493</f>
        <v>0</v>
      </c>
      <c r="AN493" s="227">
        <f>DSUM($B$40:$AQ$456,19,$CB$504:$CB$505)</f>
        <v>0</v>
      </c>
      <c r="AO493" s="227"/>
      <c r="AP493" s="197">
        <f>DSUM($B$40:$AQ$456,21,$CB$504:$CB$505)</f>
        <v>0</v>
      </c>
      <c r="AQ493" s="198">
        <f>AN493+AO493+AP493</f>
        <v>0</v>
      </c>
      <c r="AR493" s="201">
        <f t="shared" si="321"/>
        <v>0</v>
      </c>
      <c r="AS493" s="201">
        <f t="shared" si="322"/>
        <v>0</v>
      </c>
      <c r="AT493" s="201">
        <f t="shared" si="323"/>
        <v>0</v>
      </c>
      <c r="AU493" s="203">
        <f>AR493+AS493+AT493</f>
        <v>0</v>
      </c>
    </row>
    <row r="494" spans="2:47" ht="12.75" customHeight="1">
      <c r="B494" s="225" t="s">
        <v>17</v>
      </c>
      <c r="C494" s="193"/>
      <c r="D494" s="227">
        <f>DSUM($B$40:$AQ$456,3,$BN$504:$BN$505)</f>
        <v>0</v>
      </c>
      <c r="E494" s="227"/>
      <c r="F494" s="197">
        <f>DSUM($B$40:$AQ$456,5,$BN$504:$BN$505)</f>
        <v>22500</v>
      </c>
      <c r="G494" s="198">
        <f t="shared" si="325"/>
        <v>22500</v>
      </c>
      <c r="H494" s="227">
        <f>DSUM($B$40:$AQ$456,7,$BN$504:$BN$505)</f>
        <v>45000</v>
      </c>
      <c r="I494" s="227">
        <f>DSUM($B$40:$AQ$456,8,$BN$504:$BN$505)</f>
        <v>0</v>
      </c>
      <c r="J494" s="197">
        <f>DSUM($B$40:$AQ$456,9,$BN$504:$BN$505)</f>
        <v>22500</v>
      </c>
      <c r="K494" s="198">
        <f t="shared" si="326"/>
        <v>67500</v>
      </c>
      <c r="L494" s="227">
        <f>DSUM($B$40:$AQ$456,11,$BN$504:$BN$505)</f>
        <v>45000</v>
      </c>
      <c r="M494" s="227">
        <f>DSUM($B$40:$AQ$456,12,$BN$504:$BN$505)</f>
        <v>0</v>
      </c>
      <c r="N494" s="197">
        <f>DSUM($B$40:$AQ$456,13,$BN$504:$BN$505)</f>
        <v>22500</v>
      </c>
      <c r="O494" s="198">
        <f t="shared" si="327"/>
        <v>67500</v>
      </c>
      <c r="P494" s="227">
        <f>DSUM($B$40:$AQ$456,15,$BN$504:$BN$505)</f>
        <v>45000</v>
      </c>
      <c r="Q494" s="227">
        <f>DSUM($B$40:$AQ$456,16,$BN$504:$BN$505)</f>
        <v>0</v>
      </c>
      <c r="R494" s="197">
        <f>DSUM($B$40:$AQ$456,17,$BN$504:$BN$505)</f>
        <v>22500</v>
      </c>
      <c r="S494" s="198">
        <f t="shared" si="328"/>
        <v>67500</v>
      </c>
      <c r="T494" s="227">
        <f>DSUM($B$40:$AQ$456,19,$BN$504:$BN$505)</f>
        <v>45000</v>
      </c>
      <c r="U494" s="227">
        <f>DSUM($B$40:$AQ$456,20,$BN$504:$BN$505)</f>
        <v>0</v>
      </c>
      <c r="V494" s="197">
        <f>DSUM($B$40:$AQ$456,21,$BN$504:$BN$505)</f>
        <v>22500</v>
      </c>
      <c r="W494" s="198">
        <f t="shared" si="329"/>
        <v>67500</v>
      </c>
      <c r="X494" s="227">
        <f>DSUM($B$40:$AP$456,3,$BN$504:$BN$505)</f>
        <v>0</v>
      </c>
      <c r="Y494" s="227">
        <f>DSUM($B$40:$AP$456,4,$BN$504:$BN$505)</f>
        <v>0</v>
      </c>
      <c r="Z494" s="197">
        <f>DSUM($B$40:$AP$456,5,$BN$504:$BN$505)</f>
        <v>22500</v>
      </c>
      <c r="AA494" s="198">
        <f t="shared" si="330"/>
        <v>22500</v>
      </c>
      <c r="AB494" s="227">
        <f>DSUM($B$40:$AQ$456,7,$BN$504:$BN$505)</f>
        <v>45000</v>
      </c>
      <c r="AC494" s="227">
        <f>DSUM($B$40:$AQ$456,8,$BN$504:$BN$505)</f>
        <v>0</v>
      </c>
      <c r="AD494" s="197">
        <f>DSUM($B$40:$AQ$456,9,$BN$504:$BN$505)</f>
        <v>22500</v>
      </c>
      <c r="AE494" s="198">
        <f t="shared" si="331"/>
        <v>67500</v>
      </c>
      <c r="AF494" s="227">
        <f>DSUM($B$40:$AQ$456,11,$BN$504:$BN$505)</f>
        <v>45000</v>
      </c>
      <c r="AG494" s="227">
        <f>DSUM($B$40:$AQ$456,12,$BN$504:$BN$505)</f>
        <v>0</v>
      </c>
      <c r="AH494" s="197">
        <f>DSUM($B$40:$AQ$456,13,$BN$504:$BN$505)</f>
        <v>22500</v>
      </c>
      <c r="AI494" s="198">
        <f t="shared" si="332"/>
        <v>67500</v>
      </c>
      <c r="AJ494" s="227">
        <f>DSUM($B$40:$AQ$456,15,$BN$504:$BN$505)</f>
        <v>45000</v>
      </c>
      <c r="AK494" s="227">
        <f>DSUM($B$40:$AQ$456,16,$BN$504:$BN$505)</f>
        <v>0</v>
      </c>
      <c r="AL494" s="197">
        <f>DSUM($B$40:$AQ$456,17,$BN$504:$BN$505)</f>
        <v>22500</v>
      </c>
      <c r="AM494" s="198">
        <f t="shared" si="333"/>
        <v>67500</v>
      </c>
      <c r="AN494" s="227">
        <f>DSUM($B$40:$AQ$456,19,$BN$504:$BN$505)</f>
        <v>45000</v>
      </c>
      <c r="AO494" s="227"/>
      <c r="AP494" s="197">
        <f>DSUM($B$40:$AQ$456,21,$BN$504:$BN$505)</f>
        <v>22500</v>
      </c>
      <c r="AQ494" s="198">
        <f t="shared" si="334"/>
        <v>67500</v>
      </c>
      <c r="AR494" s="201">
        <f t="shared" si="321"/>
        <v>360000</v>
      </c>
      <c r="AS494" s="201">
        <f t="shared" si="322"/>
        <v>0</v>
      </c>
      <c r="AT494" s="201">
        <f t="shared" si="323"/>
        <v>225000</v>
      </c>
      <c r="AU494" s="203">
        <f t="shared" si="335"/>
        <v>585000</v>
      </c>
    </row>
    <row r="495" spans="2:47" ht="12.75" customHeight="1">
      <c r="B495" s="225" t="s">
        <v>18</v>
      </c>
      <c r="C495" s="193"/>
      <c r="D495" s="227">
        <f>DSUM($B$40:$AQ$456,3,$BR$504:$BR$505)</f>
        <v>25000</v>
      </c>
      <c r="E495" s="227"/>
      <c r="F495" s="197">
        <f>DSUM($B$40:$AQ$456,5,$BR$504:$BR$505)</f>
        <v>0</v>
      </c>
      <c r="G495" s="198">
        <f t="shared" si="325"/>
        <v>25000</v>
      </c>
      <c r="H495" s="227">
        <f>DSUM($B$40:$AQ$456,7,$BR$504:$BR$505)</f>
        <v>25000</v>
      </c>
      <c r="I495" s="227">
        <f>DSUM($B$40:$AQ$456,8,$BR$504:$BR$505)</f>
        <v>0</v>
      </c>
      <c r="J495" s="197">
        <f>DSUM($B$40:$AQ$456,9,$BR$504:$BR$505)</f>
        <v>0</v>
      </c>
      <c r="K495" s="198">
        <f t="shared" si="326"/>
        <v>25000</v>
      </c>
      <c r="L495" s="227">
        <f>DSUM($B$40:$AQ$456,11,$BR$504:$BR$505)</f>
        <v>25000</v>
      </c>
      <c r="M495" s="227">
        <f>DSUM($B$40:$AQ$456,12,$BR$504:$BR$505)</f>
        <v>0</v>
      </c>
      <c r="N495" s="197">
        <f>DSUM($B$40:$AQ$456,13,$BR$504:$BR$505)</f>
        <v>0</v>
      </c>
      <c r="O495" s="198">
        <f t="shared" si="327"/>
        <v>25000</v>
      </c>
      <c r="P495" s="227">
        <f>DSUM($B$40:$AQ$456,15,$BR$504:$BR$505)</f>
        <v>25000</v>
      </c>
      <c r="Q495" s="227">
        <f>DSUM($B$40:$AQ$456,16,$BR$504:$BR$505)</f>
        <v>0</v>
      </c>
      <c r="R495" s="197">
        <f>DSUM($B$40:$AQ$456,17,$BR$504:$BR$505)</f>
        <v>0</v>
      </c>
      <c r="S495" s="198">
        <f t="shared" si="328"/>
        <v>25000</v>
      </c>
      <c r="T495" s="227">
        <f>DSUM($B$40:$AQ$456,19,$BR$504:$BR$505)</f>
        <v>25000</v>
      </c>
      <c r="U495" s="227">
        <f>DSUM($B$40:$AQ$456,20,$BR$504:$BR$505)</f>
        <v>0</v>
      </c>
      <c r="V495" s="197">
        <f>DSUM($B$40:$AQ$456,21,$BR$504:$BR$505)</f>
        <v>0</v>
      </c>
      <c r="W495" s="198">
        <f t="shared" si="329"/>
        <v>25000</v>
      </c>
      <c r="X495" s="227">
        <f>DSUM($B$40:$AP$456,3,$BR$504:$BR$505)</f>
        <v>25000</v>
      </c>
      <c r="Y495" s="227">
        <f>DSUM($B$40:$AP$456,4,$BR$504:$BR$505)</f>
        <v>0</v>
      </c>
      <c r="Z495" s="197">
        <f>DSUM($B$40:$AP$456,5,$BR$504:$BR$505)</f>
        <v>0</v>
      </c>
      <c r="AA495" s="198">
        <f t="shared" si="330"/>
        <v>25000</v>
      </c>
      <c r="AB495" s="227">
        <f>DSUM($B$40:$AQ$456,7,$BR$504:$BR$505)</f>
        <v>25000</v>
      </c>
      <c r="AC495" s="227">
        <f>DSUM($B$40:$AQ$456,8,$BR$504:$BR$505)</f>
        <v>0</v>
      </c>
      <c r="AD495" s="197">
        <f>DSUM($B$40:$AQ$456,9,$BR$504:$BR$505)</f>
        <v>0</v>
      </c>
      <c r="AE495" s="198">
        <f t="shared" si="331"/>
        <v>25000</v>
      </c>
      <c r="AF495" s="227">
        <f>DSUM($B$40:$AQ$456,11,$BR$504:$BR$505)</f>
        <v>25000</v>
      </c>
      <c r="AG495" s="227">
        <f>DSUM($B$40:$AQ$456,12,$BR$504:$BR$505)</f>
        <v>0</v>
      </c>
      <c r="AH495" s="197">
        <f>DSUM($B$40:$AQ$456,13,$BR$504:$BR$505)</f>
        <v>0</v>
      </c>
      <c r="AI495" s="198">
        <f t="shared" si="332"/>
        <v>25000</v>
      </c>
      <c r="AJ495" s="227">
        <f>DSUM($B$40:$AQ$456,15,$BR$504:$BR$505)</f>
        <v>25000</v>
      </c>
      <c r="AK495" s="227">
        <f>DSUM($B$40:$AQ$456,16,$BR$504:$BR$505)</f>
        <v>0</v>
      </c>
      <c r="AL495" s="197">
        <f>DSUM($B$40:$AQ$456,17,$BR$504:$BR$505)</f>
        <v>0</v>
      </c>
      <c r="AM495" s="198">
        <f t="shared" si="333"/>
        <v>25000</v>
      </c>
      <c r="AN495" s="227">
        <f>DSUM($B$40:$AQ$456,19,$BR$504:$BR$505)</f>
        <v>25000</v>
      </c>
      <c r="AO495" s="227"/>
      <c r="AP495" s="197">
        <f>DSUM($B$40:$AQ$456,21,$BR$504:$BR$505)</f>
        <v>0</v>
      </c>
      <c r="AQ495" s="198">
        <f t="shared" si="334"/>
        <v>25000</v>
      </c>
      <c r="AR495" s="201">
        <f t="shared" si="321"/>
        <v>250000</v>
      </c>
      <c r="AS495" s="201">
        <f t="shared" si="322"/>
        <v>0</v>
      </c>
      <c r="AT495" s="201">
        <f t="shared" si="323"/>
        <v>0</v>
      </c>
      <c r="AU495" s="203">
        <f t="shared" si="335"/>
        <v>250000</v>
      </c>
    </row>
    <row r="496" spans="2:47" ht="12.75" customHeight="1">
      <c r="B496" s="225" t="s">
        <v>19</v>
      </c>
      <c r="C496" s="193"/>
      <c r="D496" s="227">
        <f>DSUM($B$40:$AQ$456,3,$BS$504:$BS$505)</f>
        <v>0</v>
      </c>
      <c r="E496" s="227"/>
      <c r="F496" s="197">
        <f>DSUM($B$40:$AQ$456,5,$BS$504:$BS$505)</f>
        <v>500</v>
      </c>
      <c r="G496" s="198">
        <f t="shared" si="325"/>
        <v>500</v>
      </c>
      <c r="H496" s="227">
        <f>DSUM($B$40:$AQ$456,7,$BS$504:$BS$505)</f>
        <v>1000</v>
      </c>
      <c r="I496" s="227">
        <f>DSUM($B$40:$AQ$456,8,$BS$504:$BS$505)</f>
        <v>0</v>
      </c>
      <c r="J496" s="197">
        <f>DSUM($B$40:$AQ$456,9,$BS$504:$BS$505)</f>
        <v>500</v>
      </c>
      <c r="K496" s="198">
        <f t="shared" si="326"/>
        <v>1500</v>
      </c>
      <c r="L496" s="227">
        <f>DSUM($B$40:$AQ$456,11,$BS$504:$BS$505)</f>
        <v>1000</v>
      </c>
      <c r="M496" s="227">
        <f>DSUM($B$40:$AQ$456,12,$BS$504:$BS$505)</f>
        <v>0</v>
      </c>
      <c r="N496" s="197">
        <f>DSUM($B$40:$AQ$456,13,$BS$504:$BS$505)</f>
        <v>500</v>
      </c>
      <c r="O496" s="198">
        <f t="shared" si="327"/>
        <v>1500</v>
      </c>
      <c r="P496" s="227">
        <f>DSUM($B$40:$AQ$456,15,$BS$504:$BS$505)</f>
        <v>1000</v>
      </c>
      <c r="Q496" s="227">
        <f>DSUM($B$40:$AQ$456,16,$BS$504:$BS$505)</f>
        <v>0</v>
      </c>
      <c r="R496" s="197">
        <f>DSUM($B$40:$AQ$456,17,$BS$504:$BS$505)</f>
        <v>500</v>
      </c>
      <c r="S496" s="198">
        <f t="shared" si="328"/>
        <v>1500</v>
      </c>
      <c r="T496" s="227">
        <f>DSUM($B$40:$AQ$456,19,$BS$504:$BS$505)</f>
        <v>1000</v>
      </c>
      <c r="U496" s="227">
        <f>DSUM($B$40:$AQ$456,20,$BS$504:$BS$505)</f>
        <v>0</v>
      </c>
      <c r="V496" s="197">
        <f>DSUM($B$40:$AQ$456,21,$BS$504:$BS$505)</f>
        <v>500</v>
      </c>
      <c r="W496" s="198">
        <f t="shared" si="329"/>
        <v>1500</v>
      </c>
      <c r="X496" s="227">
        <f>DSUM($B$40:$AP$456,3,$BS$504:$BS$505)</f>
        <v>0</v>
      </c>
      <c r="Y496" s="227">
        <f>DSUM($B$40:$AP$456,4,$BS$504:$BS$505)</f>
        <v>0</v>
      </c>
      <c r="Z496" s="197">
        <f>DSUM($B$40:$AP$456,5,$BS$504:$BS$505)</f>
        <v>500</v>
      </c>
      <c r="AA496" s="198">
        <f t="shared" si="330"/>
        <v>500</v>
      </c>
      <c r="AB496" s="227">
        <f>DSUM($B$40:$AQ$456,7,$BS$504:$BS$505)</f>
        <v>1000</v>
      </c>
      <c r="AC496" s="227">
        <f>DSUM($B$40:$AQ$456,8,$BS$504:$BS$505)</f>
        <v>0</v>
      </c>
      <c r="AD496" s="197">
        <f>DSUM($B$40:$AQ$456,9,$BS$504:$BS$505)</f>
        <v>500</v>
      </c>
      <c r="AE496" s="198">
        <f t="shared" si="331"/>
        <v>1500</v>
      </c>
      <c r="AF496" s="227">
        <f>DSUM($B$40:$AQ$456,11,$BS$504:$BS$505)</f>
        <v>1000</v>
      </c>
      <c r="AG496" s="227">
        <f>DSUM($B$40:$AQ$456,12,$BS$504:$BS$505)</f>
        <v>0</v>
      </c>
      <c r="AH496" s="197">
        <f>DSUM($B$40:$AQ$456,13,$BS$504:$BS$505)</f>
        <v>500</v>
      </c>
      <c r="AI496" s="198">
        <f t="shared" si="332"/>
        <v>1500</v>
      </c>
      <c r="AJ496" s="227">
        <f>DSUM($B$40:$AQ$456,15,$BS$504:$BS$505)</f>
        <v>1000</v>
      </c>
      <c r="AK496" s="227">
        <f>DSUM($B$40:$AQ$456,16,$BS$504:$BS$505)</f>
        <v>0</v>
      </c>
      <c r="AL496" s="197">
        <f>DSUM($B$40:$AQ$456,17,$BS$504:$BS$505)</f>
        <v>500</v>
      </c>
      <c r="AM496" s="198">
        <f t="shared" si="333"/>
        <v>1500</v>
      </c>
      <c r="AN496" s="227">
        <f>DSUM($B$40:$AQ$456,19,$BS$504:$BS$505)</f>
        <v>1000</v>
      </c>
      <c r="AO496" s="227"/>
      <c r="AP496" s="197">
        <f>DSUM($B$40:$AQ$456,21,$BS$504:$BS$505)</f>
        <v>500</v>
      </c>
      <c r="AQ496" s="198">
        <f t="shared" si="334"/>
        <v>1500</v>
      </c>
      <c r="AR496" s="201">
        <f t="shared" si="321"/>
        <v>8000</v>
      </c>
      <c r="AS496" s="201">
        <f t="shared" si="322"/>
        <v>0</v>
      </c>
      <c r="AT496" s="201">
        <f t="shared" si="323"/>
        <v>5000</v>
      </c>
      <c r="AU496" s="203">
        <f t="shared" si="335"/>
        <v>13000</v>
      </c>
    </row>
    <row r="497" spans="2:47" ht="12.75" customHeight="1">
      <c r="B497" s="225" t="s">
        <v>20</v>
      </c>
      <c r="C497" s="193"/>
      <c r="D497" s="227">
        <f>DSUM($B$40:$AQ$456,3,$CA$504:$CA$505)</f>
        <v>0</v>
      </c>
      <c r="E497" s="227"/>
      <c r="F497" s="197">
        <f>DSUM($B$40:$AQ$456,5,$CA$504:$CA$505)</f>
        <v>500</v>
      </c>
      <c r="G497" s="198">
        <f t="shared" si="325"/>
        <v>500</v>
      </c>
      <c r="H497" s="227">
        <f>DSUM($B$40:$AQ$456,7,$CA$504:$CA$505)</f>
        <v>1000</v>
      </c>
      <c r="I497" s="227">
        <f>DSUM($B$40:$AQ$456,8,$CA$504:$CA$505)</f>
        <v>0</v>
      </c>
      <c r="J497" s="197">
        <f>DSUM($B$40:$AQ$456,9,$CA$504:$CA$505)</f>
        <v>500</v>
      </c>
      <c r="K497" s="198">
        <f t="shared" si="326"/>
        <v>1500</v>
      </c>
      <c r="L497" s="227">
        <f>DSUM($B$40:$AQ$456,11,$CA$504:$CA$505)</f>
        <v>1000</v>
      </c>
      <c r="M497" s="227">
        <f>DSUM($B$40:$AQ$456,12,$CA$504:$CA$505)</f>
        <v>0</v>
      </c>
      <c r="N497" s="197">
        <f>DSUM($B$40:$AQ$456,13,$CA$504:$CA$505)</f>
        <v>500</v>
      </c>
      <c r="O497" s="198">
        <f t="shared" si="327"/>
        <v>1500</v>
      </c>
      <c r="P497" s="227">
        <f>DSUM($B$40:$AQ$456,15,$CA$504:$CA$505)</f>
        <v>1000</v>
      </c>
      <c r="Q497" s="227">
        <f>DSUM($B$40:$AQ$456,16,$CA$504:$CA$505)</f>
        <v>0</v>
      </c>
      <c r="R497" s="197">
        <f>DSUM($B$40:$AQ$456,17,$CA$504:$CA$505)</f>
        <v>500</v>
      </c>
      <c r="S497" s="198">
        <f t="shared" si="328"/>
        <v>1500</v>
      </c>
      <c r="T497" s="227">
        <f>DSUM($B$40:$AQ$456,19,$CA$504:$CA$505)</f>
        <v>1000</v>
      </c>
      <c r="U497" s="227">
        <f>DSUM($B$40:$AQ$456,20,$CA$504:$CA$505)</f>
        <v>0</v>
      </c>
      <c r="V497" s="197">
        <f>DSUM($B$40:$AQ$456,21,$CA$504:$CA$505)</f>
        <v>500</v>
      </c>
      <c r="W497" s="198">
        <f t="shared" si="329"/>
        <v>1500</v>
      </c>
      <c r="X497" s="227">
        <f>DSUM($B$40:$AP$456,3,$CA$504:$CA$505)</f>
        <v>0</v>
      </c>
      <c r="Y497" s="227">
        <f>DSUM($B$40:$AP$456,4,$CA$504:$CA$505)</f>
        <v>0</v>
      </c>
      <c r="Z497" s="197">
        <f>DSUM($B$40:$AP$456,5,$CA$504:$CA$505)</f>
        <v>500</v>
      </c>
      <c r="AA497" s="198">
        <f t="shared" si="330"/>
        <v>500</v>
      </c>
      <c r="AB497" s="227">
        <f>DSUM($B$40:$AQ$456,7,$CA$504:$CA$505)</f>
        <v>1000</v>
      </c>
      <c r="AC497" s="227">
        <f>DSUM($B$40:$AQ$456,8,$CA$504:$CA$505)</f>
        <v>0</v>
      </c>
      <c r="AD497" s="197">
        <f>DSUM($B$40:$AQ$456,9,$CA$504:$CA$505)</f>
        <v>500</v>
      </c>
      <c r="AE497" s="198">
        <f t="shared" si="331"/>
        <v>1500</v>
      </c>
      <c r="AF497" s="227">
        <f>DSUM($B$40:$AQ$456,11,$CA$504:$CA$505)</f>
        <v>1000</v>
      </c>
      <c r="AG497" s="227">
        <f>DSUM($B$40:$AQ$456,12,$CA$504:$CA$505)</f>
        <v>0</v>
      </c>
      <c r="AH497" s="197">
        <f>DSUM($B$40:$AQ$456,13,$CA$504:$CA$505)</f>
        <v>500</v>
      </c>
      <c r="AI497" s="198">
        <f t="shared" si="332"/>
        <v>1500</v>
      </c>
      <c r="AJ497" s="227">
        <f>DSUM($B$40:$AQ$456,15,$CA$504:$CA$505)</f>
        <v>1000</v>
      </c>
      <c r="AK497" s="227">
        <f>DSUM($B$40:$AQ$456,16,$CA$504:$CA$505)</f>
        <v>0</v>
      </c>
      <c r="AL497" s="197">
        <f>DSUM($B$40:$AQ$456,17,$CA$504:$CA$505)</f>
        <v>500</v>
      </c>
      <c r="AM497" s="198">
        <f t="shared" si="333"/>
        <v>1500</v>
      </c>
      <c r="AN497" s="227">
        <f>DSUM($B$40:$AQ$456,19,$CA$504:$CA$505)</f>
        <v>1000</v>
      </c>
      <c r="AO497" s="227"/>
      <c r="AP497" s="197">
        <f>DSUM($B$40:$AQ$456,21,$CA$504:$CA$505)</f>
        <v>500</v>
      </c>
      <c r="AQ497" s="198">
        <f t="shared" si="334"/>
        <v>1500</v>
      </c>
      <c r="AR497" s="201">
        <f t="shared" si="321"/>
        <v>8000</v>
      </c>
      <c r="AS497" s="201">
        <f t="shared" si="322"/>
        <v>0</v>
      </c>
      <c r="AT497" s="201">
        <f t="shared" si="323"/>
        <v>5000</v>
      </c>
      <c r="AU497" s="203">
        <f t="shared" si="335"/>
        <v>13000</v>
      </c>
    </row>
    <row r="498" spans="2:47" ht="12.75" customHeight="1">
      <c r="B498" s="225" t="str">
        <f>B31</f>
        <v>Other Local 1</v>
      </c>
      <c r="C498" s="193"/>
      <c r="D498" s="227">
        <f>DSUM($B$40:$AQ$456,3,$BT$504:$BT$505)</f>
        <v>0</v>
      </c>
      <c r="E498" s="227"/>
      <c r="F498" s="197">
        <f>DSUM($B$40:$AQ$456,5,$BT$504:$BT$505)</f>
        <v>500</v>
      </c>
      <c r="G498" s="198">
        <f t="shared" si="325"/>
        <v>500</v>
      </c>
      <c r="H498" s="227">
        <f>DSUM($B$40:$AQ$456,7,$BT$504:$BT$505)</f>
        <v>1000</v>
      </c>
      <c r="I498" s="227">
        <f>DSUM($B$40:$AQ$456,8,$BT$504:$BT$505)</f>
        <v>0</v>
      </c>
      <c r="J498" s="197">
        <f>DSUM($B$40:$AQ$456,9,$BT$504:$BT$505)</f>
        <v>500</v>
      </c>
      <c r="K498" s="198">
        <f t="shared" si="326"/>
        <v>1500</v>
      </c>
      <c r="L498" s="227">
        <f>DSUM($B$40:$AQ$456,11,$BT$504:$BT$505)</f>
        <v>1000</v>
      </c>
      <c r="M498" s="227">
        <f>DSUM($B$40:$AQ$456,12,$BT$504:$BT$505)</f>
        <v>0</v>
      </c>
      <c r="N498" s="211">
        <f>DSUM($B$40:$AQ$456,13,$BT$504:$BT$505)</f>
        <v>500</v>
      </c>
      <c r="O498" s="198">
        <f t="shared" si="327"/>
        <v>1500</v>
      </c>
      <c r="P498" s="227">
        <f>DSUM($B$40:$AQ$456,15,$BT$504:$BT$505)</f>
        <v>1000</v>
      </c>
      <c r="Q498" s="227">
        <f>DSUM($B$40:$AQ$456,16,$BT$504:$BT$505)</f>
        <v>0</v>
      </c>
      <c r="R498" s="197">
        <f>DSUM($B$40:$AQ$456,17,$BT$504:$BT$505)</f>
        <v>500</v>
      </c>
      <c r="S498" s="198">
        <f t="shared" si="328"/>
        <v>1500</v>
      </c>
      <c r="T498" s="227">
        <f>DSUM($B$40:$AQ$456,19,$BT$504:$BT$505)</f>
        <v>1000</v>
      </c>
      <c r="U498" s="227">
        <f>DSUM($B$40:$AQ$456,20,$BT$504:$BT$505)</f>
        <v>0</v>
      </c>
      <c r="V498" s="197">
        <f>DSUM($B$40:$AQ$456,21,$BT$504:$BT$505)</f>
        <v>500</v>
      </c>
      <c r="W498" s="198">
        <f t="shared" si="329"/>
        <v>1500</v>
      </c>
      <c r="X498" s="227">
        <f>DSUM($B$40:$AP$456,3,$BT$504:$BT$505)</f>
        <v>0</v>
      </c>
      <c r="Y498" s="227">
        <f>DSUM($B$40:$AP$456,4,$BT$504:$BT$505)</f>
        <v>0</v>
      </c>
      <c r="Z498" s="197">
        <f>DSUM($B$40:$AP$456,5,$BT$504:$BT$505)</f>
        <v>500</v>
      </c>
      <c r="AA498" s="198">
        <f t="shared" si="330"/>
        <v>500</v>
      </c>
      <c r="AB498" s="227">
        <f>DSUM($B$40:$AQ$456,7,$BT$504:$BT$505)</f>
        <v>1000</v>
      </c>
      <c r="AC498" s="227">
        <f>DSUM($B$40:$AQ$456,8,$BT$504:$BT$505)</f>
        <v>0</v>
      </c>
      <c r="AD498" s="197">
        <f>DSUM($B$40:$AQ$456,9,$BT$504:$BT$505)</f>
        <v>500</v>
      </c>
      <c r="AE498" s="198">
        <f t="shared" si="331"/>
        <v>1500</v>
      </c>
      <c r="AF498" s="227">
        <f>DSUM($B$40:$AQ$456,11,$BT$504:$BT$505)</f>
        <v>1000</v>
      </c>
      <c r="AG498" s="227">
        <f>DSUM($B$40:$AQ$456,12,$BT$504:$BT$505)</f>
        <v>0</v>
      </c>
      <c r="AH498" s="197">
        <f>DSUM($B$40:$AQ$456,13,$BT$504:$BT$505)</f>
        <v>500</v>
      </c>
      <c r="AI498" s="198">
        <f t="shared" si="332"/>
        <v>1500</v>
      </c>
      <c r="AJ498" s="227">
        <f>DSUM($B$40:$AQ$456,15,$BT$504:$BT$505)</f>
        <v>1000</v>
      </c>
      <c r="AK498" s="227">
        <f>DSUM($B$40:$AQ$456,16,$BT$504:$BT$505)</f>
        <v>0</v>
      </c>
      <c r="AL498" s="197">
        <f>DSUM($B$40:$AQ$456,17,$BT$504:$BT$505)</f>
        <v>500</v>
      </c>
      <c r="AM498" s="198">
        <f t="shared" si="333"/>
        <v>1500</v>
      </c>
      <c r="AN498" s="227">
        <f>DSUM($B$40:$AQ$456,19,$BT$504:$BT$505)</f>
        <v>1000</v>
      </c>
      <c r="AO498" s="227"/>
      <c r="AP498" s="197">
        <f>DSUM($B$40:$AQ$456,21,$BT$504:$BT$505)</f>
        <v>500</v>
      </c>
      <c r="AQ498" s="198">
        <f t="shared" si="334"/>
        <v>1500</v>
      </c>
      <c r="AR498" s="201">
        <f t="shared" si="321"/>
        <v>8000</v>
      </c>
      <c r="AS498" s="201">
        <f t="shared" si="322"/>
        <v>0</v>
      </c>
      <c r="AT498" s="201">
        <f t="shared" si="323"/>
        <v>5000</v>
      </c>
      <c r="AU498" s="203">
        <f t="shared" si="335"/>
        <v>13000</v>
      </c>
    </row>
    <row r="499" spans="2:47" ht="12.75" customHeight="1">
      <c r="B499" s="225" t="str">
        <f>B32</f>
        <v>Other Local 2</v>
      </c>
      <c r="C499" s="193"/>
      <c r="D499" s="227">
        <f>DSUM($B$40:$AQ$456,3,$BU$504:$BU$505)</f>
        <v>0</v>
      </c>
      <c r="E499" s="227"/>
      <c r="F499" s="197">
        <f>DSUM($B$40:$AQ$456,5,$BU$504:$BU$505)</f>
        <v>1000</v>
      </c>
      <c r="G499" s="198">
        <f>D499+E499+F499</f>
        <v>1000</v>
      </c>
      <c r="H499" s="227">
        <f>DSUM($B$40:$AQ$456,7,$BU$504:$BU$505)</f>
        <v>2000</v>
      </c>
      <c r="I499" s="227">
        <f>DSUM($B$40:$AQ$456,8,$BU$504:$BU$505)</f>
        <v>0</v>
      </c>
      <c r="J499" s="197">
        <f>DSUM($B$40:$AQ$456,9,$BU$504:$BU$505)</f>
        <v>1000</v>
      </c>
      <c r="K499" s="198">
        <f>H499+I499+J499</f>
        <v>3000</v>
      </c>
      <c r="L499" s="227">
        <f>DSUM($B$40:$AQ$456,11,$BU$504:$BU$505)</f>
        <v>2000</v>
      </c>
      <c r="M499" s="227">
        <f>DSUM($B$40:$AQ$456,12,$BU$504:$BU$505)</f>
        <v>0</v>
      </c>
      <c r="N499" s="211">
        <f>DSUM($B$40:$AQ$456,13,$BU$504:$BU$505)</f>
        <v>1000</v>
      </c>
      <c r="O499" s="198">
        <f>L499+M499+N499</f>
        <v>3000</v>
      </c>
      <c r="P499" s="227">
        <f>DSUM($B$40:$AQ$456,15,$BU$504:$BU$505)</f>
        <v>2000</v>
      </c>
      <c r="Q499" s="227">
        <f>DSUM($B$40:$AQ$456,16,$BU$504:$BU$505)</f>
        <v>0</v>
      </c>
      <c r="R499" s="197">
        <f>DSUM($B$40:$AQ$456,17,$BU$504:$BU$505)</f>
        <v>1000</v>
      </c>
      <c r="S499" s="198">
        <f>P499+Q499+R499</f>
        <v>3000</v>
      </c>
      <c r="T499" s="227">
        <f>DSUM($B$40:$AQ$456,19,$BU$504:$BU$505)</f>
        <v>2000</v>
      </c>
      <c r="U499" s="227">
        <f>DSUM($B$40:$AQ$456,20,$BU$504:$BU$505)</f>
        <v>0</v>
      </c>
      <c r="V499" s="197">
        <f>DSUM($B$40:$AQ$456,21,$BU$504:$BU$505)</f>
        <v>1000</v>
      </c>
      <c r="W499" s="198">
        <f>T499+U499+V499</f>
        <v>3000</v>
      </c>
      <c r="X499" s="227">
        <f>DSUM($B$40:$AP$456,3,$BU$504:$BU$505)</f>
        <v>0</v>
      </c>
      <c r="Y499" s="227">
        <f>DSUM($B$40:$AP$456,4,$BU$504:$BU$505)</f>
        <v>0</v>
      </c>
      <c r="Z499" s="197">
        <f>DSUM($B$40:$AP$456,5,$BU$504:$BU$505)</f>
        <v>1000</v>
      </c>
      <c r="AA499" s="198">
        <f>X499+Y499+Z499</f>
        <v>1000</v>
      </c>
      <c r="AB499" s="227">
        <f>DSUM($B$40:$AQ$456,7,$BU$504:$BU$505)</f>
        <v>2000</v>
      </c>
      <c r="AC499" s="227">
        <f>DSUM($B$40:$AQ$456,8,$BU$504:$BU$505)</f>
        <v>0</v>
      </c>
      <c r="AD499" s="197">
        <f>DSUM($B$40:$AQ$456,9,$BU$504:$BU$505)</f>
        <v>1000</v>
      </c>
      <c r="AE499" s="198">
        <f>AB499+AC499+AD499</f>
        <v>3000</v>
      </c>
      <c r="AF499" s="227">
        <f>DSUM($B$40:$AQ$456,11,$BU$504:$BU$505)</f>
        <v>2000</v>
      </c>
      <c r="AG499" s="227">
        <f>DSUM($B$40:$AQ$456,12,$BU$504:$BU$505)</f>
        <v>0</v>
      </c>
      <c r="AH499" s="197">
        <f>DSUM($B$40:$AQ$456,13,$BU$504:$BU$505)</f>
        <v>1000</v>
      </c>
      <c r="AI499" s="198">
        <f>AF499+AG499+AH499</f>
        <v>3000</v>
      </c>
      <c r="AJ499" s="227">
        <f>DSUM($B$40:$AQ$456,15,$BU$504:$BU$505)</f>
        <v>2000</v>
      </c>
      <c r="AK499" s="227">
        <f>DSUM($B$40:$AQ$456,16,$BU$504:$BU$505)</f>
        <v>0</v>
      </c>
      <c r="AL499" s="197">
        <f>DSUM($B$40:$AQ$456,17,$BU$504:$BU$505)</f>
        <v>1000</v>
      </c>
      <c r="AM499" s="198">
        <f>AJ499+AK499+AL499</f>
        <v>3000</v>
      </c>
      <c r="AN499" s="227">
        <f>DSUM($B$40:$AQ$456,19,$BU$504:$BU$505)</f>
        <v>2000</v>
      </c>
      <c r="AO499" s="227"/>
      <c r="AP499" s="197">
        <f>DSUM($B$40:$AQ$456,21,$BU$504:$BU$505)</f>
        <v>1000</v>
      </c>
      <c r="AQ499" s="198">
        <f>AN499+AO499+AP499</f>
        <v>3000</v>
      </c>
      <c r="AR499" s="201">
        <f t="shared" si="321"/>
        <v>16000</v>
      </c>
      <c r="AS499" s="201">
        <f t="shared" si="322"/>
        <v>0</v>
      </c>
      <c r="AT499" s="201">
        <f t="shared" si="323"/>
        <v>10000</v>
      </c>
      <c r="AU499" s="203">
        <f>AR499+AS499+AT499</f>
        <v>26000</v>
      </c>
    </row>
    <row r="500" spans="2:47" ht="12.75" customHeight="1">
      <c r="B500" s="225" t="str">
        <f>B33</f>
        <v>Other Local 3</v>
      </c>
      <c r="C500" s="193"/>
      <c r="D500" s="227">
        <f>DSUM($B$40:$AQ$456,3,$BV$504:$BV$505)</f>
        <v>0</v>
      </c>
      <c r="E500" s="227"/>
      <c r="F500" s="197">
        <f>DSUM($B$40:$AQ$456,5,$BV$504:$BV$505)</f>
        <v>500</v>
      </c>
      <c r="G500" s="198">
        <f>D500+E500+F500</f>
        <v>500</v>
      </c>
      <c r="H500" s="227">
        <f>DSUM($B$40:$AQ$456,7,$BV$504:$BV$505)</f>
        <v>1000</v>
      </c>
      <c r="I500" s="227">
        <f>DSUM($B$40:$V$456,8,$BV$504:$BV$505)</f>
        <v>0</v>
      </c>
      <c r="J500" s="197">
        <f>DSUM($B$40:$AQ$456,9,$BV$504:$BV$505)</f>
        <v>500</v>
      </c>
      <c r="K500" s="198">
        <f>H500+I500+J500</f>
        <v>1500</v>
      </c>
      <c r="L500" s="227">
        <f>DSUM($B$40:$AQ$456,11,$BV$504:$BV$505)</f>
        <v>1000</v>
      </c>
      <c r="M500" s="227">
        <f>DSUM($B$40:$V$456,12,$BV$504:$BV$505)</f>
        <v>0</v>
      </c>
      <c r="N500" s="211">
        <f>DSUM($B$40:$AQ$456,13,$BV$504:$BV$505)</f>
        <v>500</v>
      </c>
      <c r="O500" s="198">
        <f>L500+M500+N500</f>
        <v>1500</v>
      </c>
      <c r="P500" s="227">
        <f>DSUM($B$40:$AQ$456,15,$BV$504:$BV$505)</f>
        <v>1000</v>
      </c>
      <c r="Q500" s="227">
        <f>DSUM($B$40:$V$456,16,$BV$504:$BV$505)</f>
        <v>0</v>
      </c>
      <c r="R500" s="197">
        <f>DSUM($B$40:$AQ$456,17,$BV$504:$BV$505)</f>
        <v>500</v>
      </c>
      <c r="S500" s="198">
        <f>P500+Q500+R500</f>
        <v>1500</v>
      </c>
      <c r="T500" s="227">
        <f>DSUM($B$40:$AQ$456,19,$BV$504:$BV$505)</f>
        <v>1000</v>
      </c>
      <c r="U500" s="227">
        <f>DSUM($B$40:$V$456,20,$BV$504:$BV$505)</f>
        <v>0</v>
      </c>
      <c r="V500" s="197">
        <f>DSUM($B$40:$AQ$456,21,$BV$504:$BV$505)</f>
        <v>500</v>
      </c>
      <c r="W500" s="198">
        <f>T500+U500+V500</f>
        <v>1500</v>
      </c>
      <c r="X500" s="227">
        <f>DSUM($B$40:$AP$456,3,$BV$504:$BV$505)</f>
        <v>0</v>
      </c>
      <c r="Y500" s="227">
        <f>DSUM($B$40:$AP$456,4,$BV$504:$BV$505)</f>
        <v>0</v>
      </c>
      <c r="Z500" s="197">
        <f>DSUM($B$40:$AP$456,5,$BV$504:$BV$505)</f>
        <v>500</v>
      </c>
      <c r="AA500" s="198">
        <f>X500+Y500+Z500</f>
        <v>500</v>
      </c>
      <c r="AB500" s="227">
        <f>DSUM($B$40:$AQ$456,7,$BV$504:$BV$505)</f>
        <v>1000</v>
      </c>
      <c r="AC500" s="227">
        <f>DSUM($B$40:$AQ$456,8,$BV$504:$BV$505)</f>
        <v>0</v>
      </c>
      <c r="AD500" s="197">
        <f>DSUM($B$40:$AQ$456,9,$BV$504:$BV$505)</f>
        <v>500</v>
      </c>
      <c r="AE500" s="198">
        <f>AB500+AC500+AD500</f>
        <v>1500</v>
      </c>
      <c r="AF500" s="227">
        <f>DSUM($B$40:$AQ$456,11,$BV$504:$BV$505)</f>
        <v>1000</v>
      </c>
      <c r="AG500" s="227">
        <f>DSUM($B$40:$AQ$456,12,$BV$504:$BV$505)</f>
        <v>0</v>
      </c>
      <c r="AH500" s="197">
        <f>DSUM($B$40:$AQ$456,13,$BV$504:$BV$505)</f>
        <v>500</v>
      </c>
      <c r="AI500" s="198">
        <f>AF500+AG500+AH500</f>
        <v>1500</v>
      </c>
      <c r="AJ500" s="227">
        <f>DSUM($B$40:$AQ$456,15,$BV$504:$BV$505)</f>
        <v>1000</v>
      </c>
      <c r="AK500" s="227">
        <f>DSUM($B$40:$AQ$456,16,$BV$504:$BV$505)</f>
        <v>0</v>
      </c>
      <c r="AL500" s="197">
        <f>DSUM($B$40:$AQ$456,17,$BV$504:$BV$505)</f>
        <v>500</v>
      </c>
      <c r="AM500" s="198">
        <f>AJ500+AK500+AL500</f>
        <v>1500</v>
      </c>
      <c r="AN500" s="227">
        <f>DSUM($B$40:$AQ$456,19,$BV$504:$BV$505)</f>
        <v>1000</v>
      </c>
      <c r="AO500" s="227"/>
      <c r="AP500" s="197">
        <f>DSUM($B$40:$AQ$456,21,$BV$504:$BV$505)</f>
        <v>500</v>
      </c>
      <c r="AQ500" s="198">
        <f>AN500+AO500+AP500</f>
        <v>1500</v>
      </c>
      <c r="AR500" s="201">
        <f t="shared" si="321"/>
        <v>8000</v>
      </c>
      <c r="AS500" s="201">
        <f t="shared" si="322"/>
        <v>0</v>
      </c>
      <c r="AT500" s="201">
        <f t="shared" si="323"/>
        <v>5000</v>
      </c>
      <c r="AU500" s="203">
        <f>AR500+AS500+AT500</f>
        <v>13000</v>
      </c>
    </row>
    <row r="501" spans="2:47" ht="12.75" customHeight="1">
      <c r="B501" s="225" t="s">
        <v>21</v>
      </c>
      <c r="C501" s="193"/>
      <c r="D501" s="227">
        <f>DSUM($B$40:$AQ$456,3,$BW$504:$BW$505)</f>
        <v>0</v>
      </c>
      <c r="E501" s="227"/>
      <c r="F501" s="197">
        <f>DSUM($B$40:$AQ$456,5,$BW$504:$BW$505)</f>
        <v>500</v>
      </c>
      <c r="G501" s="198">
        <f t="shared" si="325"/>
        <v>500</v>
      </c>
      <c r="H501" s="227">
        <f>DSUM($B$40:$AQ$456,7,$BW$504:$BW$505)</f>
        <v>1000</v>
      </c>
      <c r="I501" s="227">
        <f>DSUM($B$40:$AQ$456,8,$BW$504:$BW$505)</f>
        <v>0</v>
      </c>
      <c r="J501" s="197">
        <f>DSUM($B$40:$AQ$456,9,$BW$504:$BW$505)</f>
        <v>500</v>
      </c>
      <c r="K501" s="198">
        <f t="shared" si="326"/>
        <v>1500</v>
      </c>
      <c r="L501" s="227">
        <f>DSUM($B$40:$AQ$456,11,$BW$504:$BW$505)</f>
        <v>1000</v>
      </c>
      <c r="M501" s="227">
        <f>DSUM($B$40:$AQ$456,12,$BW$504:$BW$505)</f>
        <v>0</v>
      </c>
      <c r="N501" s="197">
        <f>DSUM($B$40:$AQ$456,13,$BW$504:$BW$505)</f>
        <v>500</v>
      </c>
      <c r="O501" s="198">
        <f t="shared" si="327"/>
        <v>1500</v>
      </c>
      <c r="P501" s="227">
        <f>DSUM($B$40:$AQ$456,15,$BW$504:$BW$505)</f>
        <v>1000</v>
      </c>
      <c r="Q501" s="227">
        <f>DSUM($B$40:$AQ$456,16,$BW$504:$BW$505)</f>
        <v>0</v>
      </c>
      <c r="R501" s="197">
        <f>DSUM($B$40:$AQ$456,17,$BW$504:$BW$505)</f>
        <v>500</v>
      </c>
      <c r="S501" s="198">
        <f t="shared" si="328"/>
        <v>1500</v>
      </c>
      <c r="T501" s="227">
        <f>DSUM($B$40:$AQ$456,19,$BW$504:$BW$505)</f>
        <v>1000</v>
      </c>
      <c r="U501" s="227">
        <f>DSUM($B$40:$AQ$456,20,$BW$504:$BW$505)</f>
        <v>0</v>
      </c>
      <c r="V501" s="197">
        <f>DSUM($B$40:$AQ$456,21,$BW$504:$BW$505)</f>
        <v>500</v>
      </c>
      <c r="W501" s="198">
        <f t="shared" si="329"/>
        <v>1500</v>
      </c>
      <c r="X501" s="227">
        <f>DSUM($B$40:$AP$456,3,$BW$504:$BW$505)</f>
        <v>0</v>
      </c>
      <c r="Y501" s="227">
        <f>DSUM($B$40:$AP$456,4,$BW$504:$BW$505)</f>
        <v>0</v>
      </c>
      <c r="Z501" s="197">
        <f>DSUM($B$40:$AP$456,5,$BW$504:$BW$505)</f>
        <v>500</v>
      </c>
      <c r="AA501" s="198">
        <f t="shared" si="330"/>
        <v>500</v>
      </c>
      <c r="AB501" s="227">
        <f>DSUM($B$40:$AQ$456,7,$BW$504:$BW$505)</f>
        <v>1000</v>
      </c>
      <c r="AC501" s="227">
        <f>DSUM($B$40:$AQ$456,8,$BW$504:$BW$505)</f>
        <v>0</v>
      </c>
      <c r="AD501" s="197">
        <f>DSUM($B$40:$AQ$456,9,$BW$504:$BW$505)</f>
        <v>500</v>
      </c>
      <c r="AE501" s="198">
        <f t="shared" si="331"/>
        <v>1500</v>
      </c>
      <c r="AF501" s="227">
        <f>DSUM($B$40:$AQ$456,11,$BW$504:$BW$505)</f>
        <v>1000</v>
      </c>
      <c r="AG501" s="227">
        <f>DSUM($B$40:$AQ$456,12,$BW$504:$BW$505)</f>
        <v>0</v>
      </c>
      <c r="AH501" s="197">
        <f>DSUM($B$40:$AQ$456,13,$BW$504:$BW$505)</f>
        <v>500</v>
      </c>
      <c r="AI501" s="198">
        <f t="shared" si="332"/>
        <v>1500</v>
      </c>
      <c r="AJ501" s="227">
        <f>DSUM($B$40:$AQ$456,15,$BW$504:$BW$505)</f>
        <v>1000</v>
      </c>
      <c r="AK501" s="227">
        <f>DSUM($B$40:$AQ$456,16,$BW$504:$BW$505)</f>
        <v>0</v>
      </c>
      <c r="AL501" s="197">
        <f>DSUM($B$40:$AQ$456,17,$BW$504:$BW$505)</f>
        <v>500</v>
      </c>
      <c r="AM501" s="198">
        <f t="shared" si="333"/>
        <v>1500</v>
      </c>
      <c r="AN501" s="227">
        <f>DSUM($B$40:$AQ$456,19,$BW$504:$BW$505)</f>
        <v>1000</v>
      </c>
      <c r="AO501" s="227"/>
      <c r="AP501" s="197">
        <f>DSUM($B$40:$AQ$456,21,$BW$504:$BW$505)</f>
        <v>500</v>
      </c>
      <c r="AQ501" s="198">
        <f t="shared" si="334"/>
        <v>1500</v>
      </c>
      <c r="AR501" s="201">
        <f t="shared" si="321"/>
        <v>8000</v>
      </c>
      <c r="AS501" s="201">
        <f t="shared" si="322"/>
        <v>0</v>
      </c>
      <c r="AT501" s="201">
        <f t="shared" si="323"/>
        <v>5000</v>
      </c>
      <c r="AU501" s="203">
        <f t="shared" si="335"/>
        <v>13000</v>
      </c>
    </row>
    <row r="502" spans="2:47" ht="12.75" customHeight="1">
      <c r="B502" s="225"/>
      <c r="C502" s="193"/>
      <c r="D502" s="199"/>
      <c r="E502" s="199"/>
      <c r="F502" s="200"/>
      <c r="G502" s="207"/>
      <c r="H502" s="199"/>
      <c r="I502" s="199"/>
      <c r="J502" s="200"/>
      <c r="K502" s="207"/>
      <c r="L502" s="199"/>
      <c r="M502" s="199"/>
      <c r="N502" s="200"/>
      <c r="O502" s="207"/>
      <c r="P502" s="199"/>
      <c r="Q502" s="199"/>
      <c r="R502" s="200"/>
      <c r="S502" s="207"/>
      <c r="T502" s="199"/>
      <c r="U502" s="199"/>
      <c r="V502" s="200"/>
      <c r="W502" s="207"/>
      <c r="X502" s="199"/>
      <c r="Y502" s="199"/>
      <c r="Z502" s="200"/>
      <c r="AA502" s="207"/>
      <c r="AB502" s="199"/>
      <c r="AC502" s="199"/>
      <c r="AD502" s="200"/>
      <c r="AE502" s="207"/>
      <c r="AF502" s="199"/>
      <c r="AG502" s="199"/>
      <c r="AH502" s="200"/>
      <c r="AI502" s="207"/>
      <c r="AJ502" s="199"/>
      <c r="AK502" s="199"/>
      <c r="AL502" s="200"/>
      <c r="AM502" s="207"/>
      <c r="AN502" s="199"/>
      <c r="AO502" s="199"/>
      <c r="AP502" s="200"/>
      <c r="AQ502" s="207"/>
      <c r="AR502" s="201"/>
      <c r="AS502" s="201"/>
      <c r="AT502" s="202"/>
      <c r="AU502" s="210"/>
    </row>
    <row r="503" spans="2:47" ht="12.75" customHeight="1" thickBot="1">
      <c r="B503" s="307" t="s">
        <v>79</v>
      </c>
      <c r="C503" s="308"/>
      <c r="D503" s="309">
        <f>SUM(D469:D501)</f>
        <v>125000</v>
      </c>
      <c r="E503" s="309"/>
      <c r="F503" s="310">
        <f aca="true" t="shared" si="336" ref="F503:Y503">SUM(F469:F501)</f>
        <v>435000</v>
      </c>
      <c r="G503" s="311">
        <f t="shared" si="336"/>
        <v>560000</v>
      </c>
      <c r="H503" s="309">
        <f t="shared" si="336"/>
        <v>365000</v>
      </c>
      <c r="I503" s="309">
        <f t="shared" si="336"/>
        <v>0</v>
      </c>
      <c r="J503" s="310">
        <f t="shared" si="336"/>
        <v>120000</v>
      </c>
      <c r="K503" s="311">
        <f>SUM(K469:K501)</f>
        <v>485000</v>
      </c>
      <c r="L503" s="309">
        <f t="shared" si="336"/>
        <v>365000</v>
      </c>
      <c r="M503" s="309">
        <f t="shared" si="336"/>
        <v>0</v>
      </c>
      <c r="N503" s="310">
        <f t="shared" si="336"/>
        <v>120000</v>
      </c>
      <c r="O503" s="311">
        <f t="shared" si="336"/>
        <v>485000</v>
      </c>
      <c r="P503" s="309">
        <f t="shared" si="336"/>
        <v>365000</v>
      </c>
      <c r="Q503" s="309">
        <f t="shared" si="336"/>
        <v>0</v>
      </c>
      <c r="R503" s="310">
        <f t="shared" si="336"/>
        <v>666977.8125</v>
      </c>
      <c r="S503" s="311">
        <f t="shared" si="336"/>
        <v>1031977.8125</v>
      </c>
      <c r="T503" s="309">
        <f t="shared" si="336"/>
        <v>802166.4268051974</v>
      </c>
      <c r="U503" s="309">
        <f t="shared" si="336"/>
        <v>0</v>
      </c>
      <c r="V503" s="310">
        <f t="shared" si="336"/>
        <v>503384</v>
      </c>
      <c r="W503" s="311">
        <f t="shared" si="336"/>
        <v>1305550.4268051975</v>
      </c>
      <c r="X503" s="309">
        <f t="shared" si="336"/>
        <v>125000</v>
      </c>
      <c r="Y503" s="309">
        <f t="shared" si="336"/>
        <v>0</v>
      </c>
      <c r="Z503" s="310">
        <f aca="true" t="shared" si="337" ref="Z503:AP503">SUM(Z469:Z501)</f>
        <v>435000</v>
      </c>
      <c r="AA503" s="311">
        <f t="shared" si="337"/>
        <v>560000</v>
      </c>
      <c r="AB503" s="309">
        <f t="shared" si="337"/>
        <v>365000</v>
      </c>
      <c r="AC503" s="309">
        <f>SUM(AC469:AC501)</f>
        <v>0</v>
      </c>
      <c r="AD503" s="310">
        <f t="shared" si="337"/>
        <v>120000</v>
      </c>
      <c r="AE503" s="311">
        <f>SUM(AE469:AE501)</f>
        <v>485000</v>
      </c>
      <c r="AF503" s="309">
        <f t="shared" si="337"/>
        <v>365000</v>
      </c>
      <c r="AG503" s="309">
        <f>SUM(AG469:AG501)</f>
        <v>0</v>
      </c>
      <c r="AH503" s="310">
        <f t="shared" si="337"/>
        <v>120000</v>
      </c>
      <c r="AI503" s="311">
        <f>SUM(AI469:AI501)</f>
        <v>485000</v>
      </c>
      <c r="AJ503" s="309">
        <f t="shared" si="337"/>
        <v>365000</v>
      </c>
      <c r="AK503" s="309">
        <f>SUM(AK469:AK501)</f>
        <v>0</v>
      </c>
      <c r="AL503" s="310">
        <f t="shared" si="337"/>
        <v>666977.8125</v>
      </c>
      <c r="AM503" s="311">
        <f>SUM(AM469:AM501)</f>
        <v>1031977.8125</v>
      </c>
      <c r="AN503" s="309">
        <f t="shared" si="337"/>
        <v>802166.4268051974</v>
      </c>
      <c r="AO503" s="309"/>
      <c r="AP503" s="310">
        <f t="shared" si="337"/>
        <v>503384</v>
      </c>
      <c r="AQ503" s="311">
        <f>SUM(AQ469:AQ501)</f>
        <v>1305550.4268051975</v>
      </c>
      <c r="AR503" s="309">
        <f>SUM(AR469:AR501)</f>
        <v>4044332.8536103945</v>
      </c>
      <c r="AS503" s="309">
        <f>SUM(AS469:AS501)</f>
        <v>0</v>
      </c>
      <c r="AT503" s="310">
        <f>SUM(AT469:AT501)</f>
        <v>3690723.625</v>
      </c>
      <c r="AU503" s="311">
        <f>SUM(AU469:AU501)</f>
        <v>7735056.478610395</v>
      </c>
    </row>
    <row r="504" spans="50:80" ht="10.5">
      <c r="AX504" s="191" t="s">
        <v>73</v>
      </c>
      <c r="AY504" s="191" t="s">
        <v>73</v>
      </c>
      <c r="AZ504" s="191" t="s">
        <v>73</v>
      </c>
      <c r="BA504" s="191" t="s">
        <v>73</v>
      </c>
      <c r="BB504" s="191" t="s">
        <v>73</v>
      </c>
      <c r="BC504" s="191" t="s">
        <v>73</v>
      </c>
      <c r="BD504" s="191" t="s">
        <v>73</v>
      </c>
      <c r="BE504" s="191" t="s">
        <v>73</v>
      </c>
      <c r="BF504" s="191" t="s">
        <v>73</v>
      </c>
      <c r="BG504" s="191" t="s">
        <v>73</v>
      </c>
      <c r="BH504" s="191" t="s">
        <v>73</v>
      </c>
      <c r="BI504" s="191" t="s">
        <v>73</v>
      </c>
      <c r="BJ504" s="191" t="s">
        <v>73</v>
      </c>
      <c r="BK504" s="191" t="s">
        <v>73</v>
      </c>
      <c r="BL504" s="191" t="s">
        <v>73</v>
      </c>
      <c r="BM504" s="191" t="s">
        <v>73</v>
      </c>
      <c r="BN504" s="191" t="s">
        <v>73</v>
      </c>
      <c r="BO504" s="191" t="s">
        <v>73</v>
      </c>
      <c r="BP504" s="191" t="s">
        <v>73</v>
      </c>
      <c r="BQ504" s="191" t="s">
        <v>73</v>
      </c>
      <c r="BR504" s="191" t="s">
        <v>73</v>
      </c>
      <c r="BS504" s="191" t="s">
        <v>73</v>
      </c>
      <c r="BT504" s="191" t="s">
        <v>73</v>
      </c>
      <c r="BU504" s="191" t="s">
        <v>73</v>
      </c>
      <c r="BV504" s="191" t="s">
        <v>73</v>
      </c>
      <c r="BW504" s="191" t="s">
        <v>73</v>
      </c>
      <c r="BX504" s="191" t="s">
        <v>73</v>
      </c>
      <c r="BY504" s="191" t="s">
        <v>73</v>
      </c>
      <c r="BZ504" s="191" t="s">
        <v>73</v>
      </c>
      <c r="CA504" s="191" t="s">
        <v>73</v>
      </c>
      <c r="CB504" s="191" t="s">
        <v>73</v>
      </c>
    </row>
    <row r="505" spans="50:80" ht="10.5">
      <c r="AX505" s="191" t="s">
        <v>2</v>
      </c>
      <c r="AY505" s="191" t="s">
        <v>3</v>
      </c>
      <c r="AZ505" s="191" t="s">
        <v>4</v>
      </c>
      <c r="BA505" s="191" t="s">
        <v>5</v>
      </c>
      <c r="BB505" s="191" t="s">
        <v>6</v>
      </c>
      <c r="BC505" s="191" t="str">
        <f>B10</f>
        <v>JARC</v>
      </c>
      <c r="BD505" s="191" t="str">
        <f>B11</f>
        <v>Other Federal 2</v>
      </c>
      <c r="BE505" s="191" t="str">
        <f>B12</f>
        <v>ARRA Stimulus Funding</v>
      </c>
      <c r="BF505" s="191" t="s">
        <v>10</v>
      </c>
      <c r="BG505" s="191" t="s">
        <v>11</v>
      </c>
      <c r="BH505" s="191" t="s">
        <v>12</v>
      </c>
      <c r="BI505" s="191" t="s">
        <v>14</v>
      </c>
      <c r="BJ505" s="191" t="s">
        <v>15</v>
      </c>
      <c r="BK505" s="191" t="str">
        <f>B21</f>
        <v>Other State 1</v>
      </c>
      <c r="BL505" s="191" t="str">
        <f>B22</f>
        <v>Other State 2</v>
      </c>
      <c r="BM505" s="191" t="str">
        <f>B23</f>
        <v>Other State 3</v>
      </c>
      <c r="BN505" s="191" t="s">
        <v>17</v>
      </c>
      <c r="BO505" s="191" t="s">
        <v>7</v>
      </c>
      <c r="BP505" s="191" t="s">
        <v>8</v>
      </c>
      <c r="BQ505" s="191" t="s">
        <v>9</v>
      </c>
      <c r="BR505" s="191" t="s">
        <v>18</v>
      </c>
      <c r="BS505" s="191" t="s">
        <v>19</v>
      </c>
      <c r="BT505" s="191" t="s">
        <v>210</v>
      </c>
      <c r="BU505" s="191" t="s">
        <v>211</v>
      </c>
      <c r="BV505" s="191" t="s">
        <v>212</v>
      </c>
      <c r="BW505" s="191" t="s">
        <v>21</v>
      </c>
      <c r="BX505" s="191" t="s">
        <v>13</v>
      </c>
      <c r="BY505" s="191" t="s">
        <v>99</v>
      </c>
      <c r="BZ505" s="191" t="s">
        <v>16</v>
      </c>
      <c r="CA505" s="191" t="s">
        <v>20</v>
      </c>
      <c r="CB505" s="191" t="s">
        <v>100</v>
      </c>
    </row>
  </sheetData>
  <sheetProtection/>
  <mergeCells count="29">
    <mergeCell ref="AF466:AI466"/>
    <mergeCell ref="AJ466:AM466"/>
    <mergeCell ref="D466:G466"/>
    <mergeCell ref="H466:K466"/>
    <mergeCell ref="L466:O466"/>
    <mergeCell ref="P466:S466"/>
    <mergeCell ref="T466:W466"/>
    <mergeCell ref="X466:AA466"/>
    <mergeCell ref="AB466:AE466"/>
    <mergeCell ref="AF39:AI39"/>
    <mergeCell ref="AN466:AQ466"/>
    <mergeCell ref="AR466:AU466"/>
    <mergeCell ref="AJ39:AM39"/>
    <mergeCell ref="AN39:AQ39"/>
    <mergeCell ref="AR39:AU39"/>
    <mergeCell ref="B463:AU463"/>
    <mergeCell ref="B464:AU464"/>
    <mergeCell ref="B465:AU465"/>
    <mergeCell ref="B466:B467"/>
    <mergeCell ref="B36:AU36"/>
    <mergeCell ref="B37:AU37"/>
    <mergeCell ref="B38:AU38"/>
    <mergeCell ref="D39:G39"/>
    <mergeCell ref="H39:K39"/>
    <mergeCell ref="L39:O39"/>
    <mergeCell ref="P39:S39"/>
    <mergeCell ref="T39:W39"/>
    <mergeCell ref="X39:AA39"/>
    <mergeCell ref="AB39:AE39"/>
  </mergeCells>
  <conditionalFormatting sqref="D138:AU138 D58:AU58 D66:AU66 D74:AU74 D82:AU82 D90:AU90 D98:AU98 D106:AU106 D114:AU114 D122:AU122 D130:AU130 D146:AU146 D154:AU154 D162:AU162 D170:AU170 D178:AU178 D186:AU186 D194:AU194 D202:AU202 D210:AU210 D218:AU218 D226:AU226 D234:AU234 D242:AU242 D250:AU250 D258:AU258 D266:AU266 D274:AU274 D282:AU282 D290:AU290 D298:AU298 D306:AU306 D314:AU314 D322:AU322 D330:AU330 D338:AU338 D346:AU346 D354:AU354 D362:AU362 D370:AU370 D378:AU378 D386:AU386 D394:AU394 D402:AU402 D410:AU410 D418:AU418 D426:AU426 D434:AU434 D458:AU458 D442:AU442 D450:AU450">
    <cfRule type="cellIs" priority="1" dxfId="5" operator="lessThan" stopIfTrue="1">
      <formula>0</formula>
    </cfRule>
    <cfRule type="cellIs" priority="2" dxfId="6" operator="greaterThanOrEqual" stopIfTrue="1">
      <formula>0</formula>
    </cfRule>
  </conditionalFormatting>
  <dataValidations count="1">
    <dataValidation type="list" showInputMessage="1" showErrorMessage="1" prompt="Select from List. if not in List, add new source to Revenue Sources  List." sqref="B244:B248 B60:B64 B42:B56 B436:B440 B428:B432 B420:B424 B412:B416 B404:B408 B396:B400 B388:B392 B380:B384 B372:B376 B364:B368 B356:B360 B348:B352 B340:B344 B332:B336 B324:B328 B316:B320 B308:B312 B300:B304 B292:B296 B284:B288 B276:B280 B268:B272 B260:B264 B252:B256 B236:B240 B228:B232 B220:B224 B212:B216 B204:B208 B196:B200 B188:B192 B180:B184 B172:B176 B164:B168 B156:B160 B148:B152 B140:B144 B132:B136 B124:B128 B116:B120 B108:B112 B100:B104 B84:B88 B76:B80 B68:B72 B452:B456 B92:B96 B444:B448">
      <formula1>$B$3:$B$33</formula1>
    </dataValidation>
  </dataValidations>
  <printOptions headings="1"/>
  <pageMargins left="0.75" right="0.75" top="0.75" bottom="0.75" header="0.5" footer="0.5"/>
  <pageSetup fitToHeight="18" fitToWidth="1" horizontalDpi="600" verticalDpi="600" orientation="landscape" paperSize="3" scale="55" r:id="rId2"/>
  <headerFooter alignWithMargins="0">
    <oddHeader>&amp;C&amp;"Arial,Bold"Page &amp;P of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zoomScalePageLayoutView="0" workbookViewId="0" topLeftCell="A1">
      <selection activeCell="F105" sqref="F105"/>
    </sheetView>
  </sheetViews>
  <sheetFormatPr defaultColWidth="7.10546875" defaultRowHeight="13.5" customHeight="1"/>
  <cols>
    <col min="1" max="1" width="21.3359375" style="290" customWidth="1"/>
    <col min="2" max="2" width="11.77734375" style="290" customWidth="1"/>
    <col min="3" max="5" width="10.88671875" style="290" customWidth="1"/>
    <col min="6" max="11" width="11.3359375" style="290" customWidth="1"/>
    <col min="12" max="12" width="12.99609375" style="290" customWidth="1"/>
    <col min="13" max="14" width="9.88671875" style="290" customWidth="1"/>
    <col min="15" max="16384" width="7.10546875" style="290" customWidth="1"/>
  </cols>
  <sheetData>
    <row r="1" spans="1:12" s="223" customFormat="1" ht="19.5" customHeight="1">
      <c r="A1" s="482" t="s">
        <v>221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</row>
    <row r="2" spans="1:12" s="223" customFormat="1" ht="19.5" customHeight="1">
      <c r="A2" s="482" t="s">
        <v>222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</row>
    <row r="3" spans="1:12" ht="18.75" customHeight="1" thickBot="1">
      <c r="A3" s="483" t="s">
        <v>225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2" s="191" customFormat="1" ht="22.5" customHeight="1">
      <c r="A4" s="327" t="s">
        <v>230</v>
      </c>
      <c r="B4" s="328">
        <f>'Operating Cost Element'!D4:D6</f>
        <v>2009</v>
      </c>
      <c r="C4" s="328">
        <f>'Operating Cost Element'!E4:E6</f>
        <v>2010</v>
      </c>
      <c r="D4" s="328">
        <f>'Operating Cost Element'!F4:F6</f>
        <v>2011</v>
      </c>
      <c r="E4" s="328">
        <f>'Operating Cost Element'!G4:G6</f>
        <v>2012</v>
      </c>
      <c r="F4" s="328">
        <f>'Operating Cost Element'!H4:H6</f>
        <v>2013</v>
      </c>
      <c r="G4" s="328">
        <f>'Operating Cost Element'!I4:I6</f>
        <v>2014</v>
      </c>
      <c r="H4" s="328">
        <f>'Operating Cost Element'!J4:J6</f>
        <v>2015</v>
      </c>
      <c r="I4" s="328">
        <f>'Operating Cost Element'!K4:K6</f>
        <v>2016</v>
      </c>
      <c r="J4" s="328">
        <f>'Operating Cost Element'!L4:L6</f>
        <v>2017</v>
      </c>
      <c r="K4" s="328">
        <f>'Operating Cost Element'!M4:M6</f>
        <v>2018</v>
      </c>
      <c r="L4" s="329" t="str">
        <f>'Operating Cost Element'!N4:N6</f>
        <v>Total            </v>
      </c>
    </row>
    <row r="5" spans="1:12" s="191" customFormat="1" ht="13.5" customHeight="1">
      <c r="A5" s="291" t="str">
        <f>'Revenue Element '!B41</f>
        <v>Maintain Existing Service</v>
      </c>
      <c r="B5" s="292">
        <f>'Revenue Element '!G41</f>
        <v>703416.7080000001</v>
      </c>
      <c r="C5" s="292">
        <f>'Revenue Element '!K41</f>
        <v>400069.20924</v>
      </c>
      <c r="D5" s="292">
        <f>'Revenue Element '!O41</f>
        <v>412071.2855172</v>
      </c>
      <c r="E5" s="292">
        <f>'Revenue Element '!S41</f>
        <v>424433.424082716</v>
      </c>
      <c r="F5" s="292">
        <f>'Revenue Element '!W41</f>
        <v>820050.8955551975</v>
      </c>
      <c r="G5" s="293">
        <f>'Revenue Element '!AA41</f>
        <v>450281.4196093534</v>
      </c>
      <c r="H5" s="294">
        <f>'Revenue Element '!AE41</f>
        <v>463789.86219763407</v>
      </c>
      <c r="I5" s="292">
        <f>'Revenue Element '!AI41</f>
        <v>477703.558063563</v>
      </c>
      <c r="J5" s="292">
        <f>'Revenue Element '!AM41</f>
        <v>492034.6648054699</v>
      </c>
      <c r="K5" s="292">
        <f>'Revenue Element '!AQ41</f>
        <v>506795.704749634</v>
      </c>
      <c r="L5" s="293">
        <f>SUM(B5:K5)</f>
        <v>5150646.731820768</v>
      </c>
    </row>
    <row r="6" spans="1:12" s="191" customFormat="1" ht="13.5" customHeight="1">
      <c r="A6" s="291" t="str">
        <f>'Revenue Element '!B59</f>
        <v>Take Smart Route</v>
      </c>
      <c r="B6" s="292">
        <f>'Revenue Element '!G59</f>
        <v>0</v>
      </c>
      <c r="C6" s="292">
        <f>'Revenue Element '!K59</f>
        <v>0</v>
      </c>
      <c r="D6" s="292">
        <f>'Revenue Element '!O59</f>
        <v>0</v>
      </c>
      <c r="E6" s="292">
        <f>'Revenue Element '!S59</f>
        <v>546977.8125</v>
      </c>
      <c r="F6" s="292">
        <f>'Revenue Element '!W59</f>
        <v>437166.42680519744</v>
      </c>
      <c r="G6" s="293">
        <f>'Revenue Element '!AA59</f>
        <v>450281.4196093534</v>
      </c>
      <c r="H6" s="294">
        <f>'Revenue Element '!AE59</f>
        <v>463789.86219763407</v>
      </c>
      <c r="I6" s="292">
        <f>'Revenue Element '!AI59</f>
        <v>477703.558063563</v>
      </c>
      <c r="J6" s="292">
        <f>'Revenue Element '!AM59</f>
        <v>492034.6648054699</v>
      </c>
      <c r="K6" s="292">
        <f>'Revenue Element '!AQ59</f>
        <v>506795.704749634</v>
      </c>
      <c r="L6" s="293">
        <f aca="true" t="shared" si="0" ref="L6:L11">SUM(B6:K6)</f>
        <v>3374749.448730852</v>
      </c>
    </row>
    <row r="7" spans="1:12" s="191" customFormat="1" ht="13.5" customHeight="1">
      <c r="A7" s="291" t="str">
        <f>'Revenue Element '!B67</f>
        <v>Dump the Pump Circulator</v>
      </c>
      <c r="B7" s="292">
        <f>'Revenue Element '!G67</f>
        <v>0</v>
      </c>
      <c r="C7" s="292">
        <f>'Revenue Element '!K67</f>
        <v>0</v>
      </c>
      <c r="D7" s="292">
        <f>'Revenue Element '!O67</f>
        <v>0</v>
      </c>
      <c r="E7" s="292">
        <f>'Revenue Element '!S67</f>
        <v>0</v>
      </c>
      <c r="F7" s="292">
        <f>'Revenue Element '!W67</f>
        <v>0</v>
      </c>
      <c r="G7" s="293">
        <f>'Revenue Element '!AA67</f>
        <v>0</v>
      </c>
      <c r="H7" s="294">
        <f>'Revenue Element '!AE67</f>
        <v>633195.1901953126</v>
      </c>
      <c r="I7" s="292">
        <f>'Revenue Element '!AI67</f>
        <v>315072.03562947887</v>
      </c>
      <c r="J7" s="292">
        <f>'Revenue Element '!AM67</f>
        <v>324524.1966983633</v>
      </c>
      <c r="K7" s="292">
        <f>'Revenue Element '!AQ67</f>
        <v>334259.9225993142</v>
      </c>
      <c r="L7" s="293">
        <f t="shared" si="0"/>
        <v>1607051.3451224691</v>
      </c>
    </row>
    <row r="8" spans="1:12" s="191" customFormat="1" ht="13.5" customHeight="1">
      <c r="A8" s="291" t="str">
        <f>'Revenue Element '!B75</f>
        <v>New Alternative 3</v>
      </c>
      <c r="B8" s="292">
        <f>'Revenue Element '!G75</f>
        <v>0</v>
      </c>
      <c r="C8" s="292">
        <f>'Revenue Element '!K75</f>
        <v>0</v>
      </c>
      <c r="D8" s="292">
        <f>'Revenue Element '!O75</f>
        <v>0</v>
      </c>
      <c r="E8" s="292">
        <f>'Revenue Element '!S75</f>
        <v>0</v>
      </c>
      <c r="F8" s="292">
        <f>'Revenue Element '!W75</f>
        <v>0</v>
      </c>
      <c r="G8" s="293">
        <f>'Revenue Element '!AA75</f>
        <v>0</v>
      </c>
      <c r="H8" s="294">
        <f>'Revenue Element '!AE75</f>
        <v>0</v>
      </c>
      <c r="I8" s="292">
        <f>'Revenue Element '!AI75</f>
        <v>0</v>
      </c>
      <c r="J8" s="292">
        <f>'Revenue Element '!AM75</f>
        <v>0</v>
      </c>
      <c r="K8" s="292">
        <f>'Revenue Element '!AQ75</f>
        <v>0</v>
      </c>
      <c r="L8" s="293">
        <f t="shared" si="0"/>
        <v>0</v>
      </c>
    </row>
    <row r="9" spans="1:12" s="191" customFormat="1" ht="13.5" customHeight="1">
      <c r="A9" s="291" t="str">
        <f>'Revenue Element '!B83</f>
        <v>New Alternative 4</v>
      </c>
      <c r="B9" s="292">
        <f>'Revenue Element '!G83</f>
        <v>0</v>
      </c>
      <c r="C9" s="292">
        <f>'Revenue Element '!K83</f>
        <v>0</v>
      </c>
      <c r="D9" s="292">
        <f>'Revenue Element '!O83</f>
        <v>0</v>
      </c>
      <c r="E9" s="292">
        <f>'Revenue Element '!S83</f>
        <v>0</v>
      </c>
      <c r="F9" s="292">
        <f>'Revenue Element '!W83</f>
        <v>0</v>
      </c>
      <c r="G9" s="293">
        <f>'Revenue Element '!AA83</f>
        <v>0</v>
      </c>
      <c r="H9" s="294">
        <f>'Revenue Element '!AE83</f>
        <v>0</v>
      </c>
      <c r="I9" s="292">
        <f>'Revenue Element '!AI83</f>
        <v>0</v>
      </c>
      <c r="J9" s="292">
        <f>'Revenue Element '!AM83</f>
        <v>0</v>
      </c>
      <c r="K9" s="292">
        <f>'Revenue Element '!AQ83</f>
        <v>0</v>
      </c>
      <c r="L9" s="293">
        <f t="shared" si="0"/>
        <v>0</v>
      </c>
    </row>
    <row r="10" spans="1:12" s="191" customFormat="1" ht="13.5" customHeight="1">
      <c r="A10" s="291" t="str">
        <f>'Revenue Element '!B91</f>
        <v>New Alternative 5</v>
      </c>
      <c r="B10" s="292">
        <f>'Revenue Element '!G91</f>
        <v>0</v>
      </c>
      <c r="C10" s="292">
        <f>'Revenue Element '!K91</f>
        <v>0</v>
      </c>
      <c r="D10" s="292">
        <f>'Revenue Element '!O91</f>
        <v>0</v>
      </c>
      <c r="E10" s="292">
        <f>'Revenue Element '!S91</f>
        <v>0</v>
      </c>
      <c r="F10" s="292">
        <f>'Revenue Element '!W91</f>
        <v>0</v>
      </c>
      <c r="G10" s="293">
        <f>'Revenue Element '!AA91</f>
        <v>0</v>
      </c>
      <c r="H10" s="294">
        <f>'Revenue Element '!AE91</f>
        <v>0</v>
      </c>
      <c r="I10" s="292">
        <f>'Revenue Element '!AI91</f>
        <v>0</v>
      </c>
      <c r="J10" s="292">
        <f>'Revenue Element '!AM91</f>
        <v>0</v>
      </c>
      <c r="K10" s="292">
        <f>'Revenue Element '!AQ91</f>
        <v>0</v>
      </c>
      <c r="L10" s="293">
        <f t="shared" si="0"/>
        <v>0</v>
      </c>
    </row>
    <row r="11" spans="1:12" s="191" customFormat="1" ht="13.5" customHeight="1">
      <c r="A11" s="291" t="str">
        <f>'Revenue Element '!B99</f>
        <v>New Alternative 6</v>
      </c>
      <c r="B11" s="292">
        <f>'Revenue Element '!G99</f>
        <v>0</v>
      </c>
      <c r="C11" s="292">
        <f>'Revenue Element '!K99</f>
        <v>0</v>
      </c>
      <c r="D11" s="292">
        <f>'Revenue Element '!O99</f>
        <v>0</v>
      </c>
      <c r="E11" s="292">
        <f>'Revenue Element '!S99</f>
        <v>0</v>
      </c>
      <c r="F11" s="292">
        <f>'Revenue Element '!W99</f>
        <v>0</v>
      </c>
      <c r="G11" s="293">
        <f>'Revenue Element '!AA99</f>
        <v>0</v>
      </c>
      <c r="H11" s="294">
        <f>'Revenue Element '!AE99</f>
        <v>0</v>
      </c>
      <c r="I11" s="292">
        <f>'Revenue Element '!AI99</f>
        <v>0</v>
      </c>
      <c r="J11" s="292">
        <f>'Revenue Element '!AM99</f>
        <v>0</v>
      </c>
      <c r="K11" s="292">
        <f>'Revenue Element '!AQ99</f>
        <v>0</v>
      </c>
      <c r="L11" s="293">
        <f t="shared" si="0"/>
        <v>0</v>
      </c>
    </row>
    <row r="12" spans="1:12" s="191" customFormat="1" ht="13.5" customHeight="1">
      <c r="A12" s="291" t="str">
        <f>'Revenue Element '!B107</f>
        <v>New Alternative 7</v>
      </c>
      <c r="B12" s="292">
        <f>'Revenue Element '!G107</f>
        <v>0</v>
      </c>
      <c r="C12" s="292">
        <f>'Revenue Element '!K107</f>
        <v>0</v>
      </c>
      <c r="D12" s="292">
        <f>'Revenue Element '!O107</f>
        <v>0</v>
      </c>
      <c r="E12" s="292">
        <f>'Revenue Element '!S107</f>
        <v>0</v>
      </c>
      <c r="F12" s="292">
        <f>'Revenue Element '!W107</f>
        <v>0</v>
      </c>
      <c r="G12" s="293">
        <f>'Revenue Element '!AA107</f>
        <v>0</v>
      </c>
      <c r="H12" s="294">
        <f>'Revenue Element '!AE107</f>
        <v>0</v>
      </c>
      <c r="I12" s="292">
        <f>'Revenue Element '!AI107</f>
        <v>0</v>
      </c>
      <c r="J12" s="292">
        <f>'Revenue Element '!AM107</f>
        <v>0</v>
      </c>
      <c r="K12" s="292">
        <f>'Revenue Element '!AQ107</f>
        <v>0</v>
      </c>
      <c r="L12" s="293">
        <f aca="true" t="shared" si="1" ref="L12:L19">SUM(B12:K12)</f>
        <v>0</v>
      </c>
    </row>
    <row r="13" spans="1:12" s="191" customFormat="1" ht="13.5" customHeight="1">
      <c r="A13" s="291" t="str">
        <f>'Revenue Element '!B115</f>
        <v>New Alternative 8</v>
      </c>
      <c r="B13" s="292">
        <f>'Revenue Element '!G115</f>
        <v>0</v>
      </c>
      <c r="C13" s="292">
        <f>'Revenue Element '!K115</f>
        <v>0</v>
      </c>
      <c r="D13" s="292">
        <f>'Revenue Element '!O115</f>
        <v>0</v>
      </c>
      <c r="E13" s="292">
        <f>'Revenue Element '!S115</f>
        <v>0</v>
      </c>
      <c r="F13" s="292">
        <f>'Revenue Element '!W115</f>
        <v>0</v>
      </c>
      <c r="G13" s="293">
        <f>'Revenue Element '!AA115</f>
        <v>0</v>
      </c>
      <c r="H13" s="294">
        <f>'Revenue Element '!AE115</f>
        <v>0</v>
      </c>
      <c r="I13" s="292">
        <f>'Revenue Element '!AI115</f>
        <v>0</v>
      </c>
      <c r="J13" s="292">
        <f>'Revenue Element '!AM115</f>
        <v>0</v>
      </c>
      <c r="K13" s="292">
        <f>'Revenue Element '!AQ115</f>
        <v>0</v>
      </c>
      <c r="L13" s="293">
        <f t="shared" si="1"/>
        <v>0</v>
      </c>
    </row>
    <row r="14" spans="1:12" s="191" customFormat="1" ht="13.5" customHeight="1">
      <c r="A14" s="291" t="str">
        <f>'Revenue Element '!B123</f>
        <v>New Alternative 9</v>
      </c>
      <c r="B14" s="292">
        <f>'Revenue Element '!G123</f>
        <v>0</v>
      </c>
      <c r="C14" s="292">
        <f>'Revenue Element '!K123</f>
        <v>0</v>
      </c>
      <c r="D14" s="292">
        <f>'Revenue Element '!O123</f>
        <v>0</v>
      </c>
      <c r="E14" s="292">
        <f>'Revenue Element '!S123</f>
        <v>0</v>
      </c>
      <c r="F14" s="292">
        <f>'Revenue Element '!W123</f>
        <v>0</v>
      </c>
      <c r="G14" s="293">
        <f>'Revenue Element '!AA123</f>
        <v>0</v>
      </c>
      <c r="H14" s="294">
        <f>'Revenue Element '!AE123</f>
        <v>0</v>
      </c>
      <c r="I14" s="292">
        <f>'Revenue Element '!AI123</f>
        <v>0</v>
      </c>
      <c r="J14" s="292">
        <f>'Revenue Element '!AM123</f>
        <v>0</v>
      </c>
      <c r="K14" s="292">
        <f>'Revenue Element '!AQ123</f>
        <v>0</v>
      </c>
      <c r="L14" s="293">
        <f t="shared" si="1"/>
        <v>0</v>
      </c>
    </row>
    <row r="15" spans="1:12" s="191" customFormat="1" ht="13.5" customHeight="1">
      <c r="A15" s="291" t="str">
        <f>'Revenue Element '!B131</f>
        <v>New Alternative 10</v>
      </c>
      <c r="B15" s="292">
        <f>'Revenue Element '!G131</f>
        <v>0</v>
      </c>
      <c r="C15" s="292">
        <f>'Revenue Element '!K131</f>
        <v>0</v>
      </c>
      <c r="D15" s="292">
        <f>'Revenue Element '!O131</f>
        <v>0</v>
      </c>
      <c r="E15" s="292">
        <f>'Revenue Element '!S131</f>
        <v>0</v>
      </c>
      <c r="F15" s="292">
        <f>'Revenue Element '!W131</f>
        <v>0</v>
      </c>
      <c r="G15" s="293">
        <f>'Revenue Element '!AA131</f>
        <v>0</v>
      </c>
      <c r="H15" s="294">
        <f>'Revenue Element '!AE131</f>
        <v>0</v>
      </c>
      <c r="I15" s="292">
        <f>'Revenue Element '!AI131</f>
        <v>0</v>
      </c>
      <c r="J15" s="292">
        <f>'Revenue Element '!AM131</f>
        <v>0</v>
      </c>
      <c r="K15" s="292">
        <f>'Revenue Element '!AQ131</f>
        <v>0</v>
      </c>
      <c r="L15" s="293">
        <f t="shared" si="1"/>
        <v>0</v>
      </c>
    </row>
    <row r="16" spans="1:12" s="191" customFormat="1" ht="13.5" customHeight="1">
      <c r="A16" s="291" t="str">
        <f>'Revenue Element '!B139</f>
        <v>New Alternative 11</v>
      </c>
      <c r="B16" s="292">
        <f>'Revenue Element '!G139</f>
        <v>0</v>
      </c>
      <c r="C16" s="292">
        <f>'Revenue Element '!K139</f>
        <v>0</v>
      </c>
      <c r="D16" s="292">
        <f>'Revenue Element '!O139</f>
        <v>0</v>
      </c>
      <c r="E16" s="292">
        <f>'Revenue Element '!S139</f>
        <v>0</v>
      </c>
      <c r="F16" s="292">
        <f>'Revenue Element '!W139</f>
        <v>0</v>
      </c>
      <c r="G16" s="293">
        <f>'Revenue Element '!AA139</f>
        <v>0</v>
      </c>
      <c r="H16" s="294">
        <f>'Revenue Element '!AE139</f>
        <v>0</v>
      </c>
      <c r="I16" s="292">
        <f>'Revenue Element '!AI139</f>
        <v>0</v>
      </c>
      <c r="J16" s="292">
        <f>'Revenue Element '!AM139</f>
        <v>0</v>
      </c>
      <c r="K16" s="292">
        <f>'Revenue Element '!AQ139</f>
        <v>0</v>
      </c>
      <c r="L16" s="293">
        <f t="shared" si="1"/>
        <v>0</v>
      </c>
    </row>
    <row r="17" spans="1:12" s="191" customFormat="1" ht="13.5" customHeight="1">
      <c r="A17" s="299" t="str">
        <f>'Revenue Element '!B147</f>
        <v>New Alternative 12</v>
      </c>
      <c r="B17" s="292">
        <f>'Revenue Element '!G147</f>
        <v>0</v>
      </c>
      <c r="C17" s="292">
        <f>'Revenue Element '!K147</f>
        <v>0</v>
      </c>
      <c r="D17" s="292">
        <f>'Revenue Element '!O147</f>
        <v>0</v>
      </c>
      <c r="E17" s="292">
        <f>'Revenue Element '!S147</f>
        <v>0</v>
      </c>
      <c r="F17" s="292">
        <f>'Revenue Element '!W147</f>
        <v>0</v>
      </c>
      <c r="G17" s="293">
        <f>'Revenue Element '!AA147</f>
        <v>0</v>
      </c>
      <c r="H17" s="294">
        <f>'Revenue Element '!AE147</f>
        <v>0</v>
      </c>
      <c r="I17" s="292">
        <f>'Revenue Element '!AI147</f>
        <v>0</v>
      </c>
      <c r="J17" s="292">
        <f>'Revenue Element '!AM147</f>
        <v>0</v>
      </c>
      <c r="K17" s="292">
        <f>'Revenue Element '!AQ147</f>
        <v>0</v>
      </c>
      <c r="L17" s="293">
        <f t="shared" si="1"/>
        <v>0</v>
      </c>
    </row>
    <row r="18" spans="1:12" s="191" customFormat="1" ht="13.5" customHeight="1">
      <c r="A18" s="316" t="str">
        <f>'Revenue Element '!B155</f>
        <v>New Alternative 13</v>
      </c>
      <c r="B18" s="292">
        <f>'Revenue Element '!G155</f>
        <v>0</v>
      </c>
      <c r="C18" s="292">
        <f>'Revenue Element '!K155</f>
        <v>0</v>
      </c>
      <c r="D18" s="292">
        <f>'Revenue Element '!O155</f>
        <v>0</v>
      </c>
      <c r="E18" s="292">
        <f>'Revenue Element '!S155</f>
        <v>0</v>
      </c>
      <c r="F18" s="292">
        <f>'Revenue Element '!W155</f>
        <v>0</v>
      </c>
      <c r="G18" s="293">
        <f>'Revenue Element '!AA155</f>
        <v>0</v>
      </c>
      <c r="H18" s="294">
        <f>'Revenue Element '!AE155</f>
        <v>0</v>
      </c>
      <c r="I18" s="292">
        <f>'Revenue Element '!AI155</f>
        <v>0</v>
      </c>
      <c r="J18" s="292">
        <f>'Revenue Element '!AM155</f>
        <v>0</v>
      </c>
      <c r="K18" s="292">
        <f>'Revenue Element '!AQ155</f>
        <v>0</v>
      </c>
      <c r="L18" s="293">
        <f t="shared" si="1"/>
        <v>0</v>
      </c>
    </row>
    <row r="19" spans="1:12" s="191" customFormat="1" ht="13.5" customHeight="1">
      <c r="A19" s="316" t="str">
        <f>'Revenue Element '!B163</f>
        <v>New Alternative 14</v>
      </c>
      <c r="B19" s="292">
        <f>'Revenue Element '!G163</f>
        <v>0</v>
      </c>
      <c r="C19" s="292">
        <f>'Revenue Element '!K163</f>
        <v>0</v>
      </c>
      <c r="D19" s="292">
        <f>'Revenue Element '!O163</f>
        <v>0</v>
      </c>
      <c r="E19" s="292">
        <f>'Revenue Element '!S163</f>
        <v>0</v>
      </c>
      <c r="F19" s="292">
        <f>'Revenue Element '!W163</f>
        <v>0</v>
      </c>
      <c r="G19" s="293">
        <f>'Revenue Element '!AA163</f>
        <v>0</v>
      </c>
      <c r="H19" s="294">
        <f>'Revenue Element '!AE163</f>
        <v>0</v>
      </c>
      <c r="I19" s="292">
        <f>'Revenue Element '!AI163</f>
        <v>0</v>
      </c>
      <c r="J19" s="292">
        <f>'Revenue Element '!AM163</f>
        <v>0</v>
      </c>
      <c r="K19" s="292">
        <f>'Revenue Element '!AQ163</f>
        <v>0</v>
      </c>
      <c r="L19" s="293">
        <f t="shared" si="1"/>
        <v>0</v>
      </c>
    </row>
    <row r="20" spans="1:12" s="191" customFormat="1" ht="13.5" customHeight="1">
      <c r="A20" s="316" t="str">
        <f>'Revenue Element '!B171</f>
        <v>New Alternative 15</v>
      </c>
      <c r="B20" s="292">
        <f>'Revenue Element '!G171</f>
        <v>0</v>
      </c>
      <c r="C20" s="292">
        <f>'Revenue Element '!K171</f>
        <v>0</v>
      </c>
      <c r="D20" s="292">
        <f>'Revenue Element '!O171</f>
        <v>0</v>
      </c>
      <c r="E20" s="292">
        <f>'Revenue Element '!S171</f>
        <v>0</v>
      </c>
      <c r="F20" s="292">
        <f>'Revenue Element '!W171</f>
        <v>0</v>
      </c>
      <c r="G20" s="293">
        <f>'Revenue Element '!AA171</f>
        <v>0</v>
      </c>
      <c r="H20" s="294">
        <f>'Revenue Element '!AE171</f>
        <v>0</v>
      </c>
      <c r="I20" s="292">
        <f>'Revenue Element '!AI171</f>
        <v>0</v>
      </c>
      <c r="J20" s="292">
        <f>'Revenue Element '!AM171</f>
        <v>0</v>
      </c>
      <c r="K20" s="292">
        <f>'Revenue Element '!AQ171</f>
        <v>0</v>
      </c>
      <c r="L20" s="293">
        <f aca="true" t="shared" si="2" ref="L20:L55">SUM(B20:K20)</f>
        <v>0</v>
      </c>
    </row>
    <row r="21" spans="1:12" s="191" customFormat="1" ht="13.5" customHeight="1">
      <c r="A21" s="316" t="str">
        <f>'Revenue Element '!B179</f>
        <v>New Alternative 16</v>
      </c>
      <c r="B21" s="292">
        <f>'Revenue Element '!G179</f>
        <v>0</v>
      </c>
      <c r="C21" s="292">
        <f>'Revenue Element '!K179</f>
        <v>0</v>
      </c>
      <c r="D21" s="292">
        <f>'Revenue Element '!O179</f>
        <v>0</v>
      </c>
      <c r="E21" s="292">
        <f>'Revenue Element '!S179</f>
        <v>0</v>
      </c>
      <c r="F21" s="292">
        <f>'Revenue Element '!W179</f>
        <v>0</v>
      </c>
      <c r="G21" s="293">
        <f>'Revenue Element '!AA179</f>
        <v>0</v>
      </c>
      <c r="H21" s="294">
        <f>'Revenue Element '!AE179</f>
        <v>0</v>
      </c>
      <c r="I21" s="292">
        <f>'Revenue Element '!AI179</f>
        <v>0</v>
      </c>
      <c r="J21" s="292">
        <f>'Revenue Element '!AM179</f>
        <v>0</v>
      </c>
      <c r="K21" s="292">
        <f>'Revenue Element '!AQ179</f>
        <v>0</v>
      </c>
      <c r="L21" s="293">
        <f t="shared" si="2"/>
        <v>0</v>
      </c>
    </row>
    <row r="22" spans="1:12" s="191" customFormat="1" ht="13.5" customHeight="1">
      <c r="A22" s="316" t="str">
        <f>'Revenue Element '!B187</f>
        <v>New Alternative 17</v>
      </c>
      <c r="B22" s="292">
        <f>'Revenue Element '!G187</f>
        <v>0</v>
      </c>
      <c r="C22" s="292">
        <f>'Revenue Element '!K187</f>
        <v>0</v>
      </c>
      <c r="D22" s="292">
        <f>'Revenue Element '!O187</f>
        <v>0</v>
      </c>
      <c r="E22" s="292">
        <f>'Revenue Element '!S187</f>
        <v>0</v>
      </c>
      <c r="F22" s="292">
        <f>'Revenue Element '!W187</f>
        <v>0</v>
      </c>
      <c r="G22" s="293">
        <f>'Revenue Element '!AA187</f>
        <v>0</v>
      </c>
      <c r="H22" s="294">
        <f>'Revenue Element '!AE187</f>
        <v>0</v>
      </c>
      <c r="I22" s="292">
        <f>'Revenue Element '!AI187</f>
        <v>0</v>
      </c>
      <c r="J22" s="292">
        <f>'Revenue Element '!AM187</f>
        <v>0</v>
      </c>
      <c r="K22" s="292">
        <f>'Revenue Element '!AQ187</f>
        <v>0</v>
      </c>
      <c r="L22" s="293">
        <f t="shared" si="2"/>
        <v>0</v>
      </c>
    </row>
    <row r="23" spans="1:12" s="191" customFormat="1" ht="13.5" customHeight="1">
      <c r="A23" s="316" t="str">
        <f>'Revenue Element '!B195</f>
        <v>New Alternative 18</v>
      </c>
      <c r="B23" s="292">
        <f>'Revenue Element '!G195</f>
        <v>0</v>
      </c>
      <c r="C23" s="292">
        <f>'Revenue Element '!K195</f>
        <v>0</v>
      </c>
      <c r="D23" s="292">
        <f>'Revenue Element '!O195</f>
        <v>0</v>
      </c>
      <c r="E23" s="292">
        <f>'Revenue Element '!S195</f>
        <v>0</v>
      </c>
      <c r="F23" s="292">
        <f>'Revenue Element '!W195</f>
        <v>0</v>
      </c>
      <c r="G23" s="293">
        <f>'Revenue Element '!AA195</f>
        <v>0</v>
      </c>
      <c r="H23" s="294">
        <f>'Revenue Element '!AE195</f>
        <v>0</v>
      </c>
      <c r="I23" s="292">
        <f>'Revenue Element '!AI195</f>
        <v>0</v>
      </c>
      <c r="J23" s="292">
        <f>'Revenue Element '!AM195</f>
        <v>0</v>
      </c>
      <c r="K23" s="292">
        <f>'Revenue Element '!AQ195</f>
        <v>0</v>
      </c>
      <c r="L23" s="293">
        <f t="shared" si="2"/>
        <v>0</v>
      </c>
    </row>
    <row r="24" spans="1:12" s="191" customFormat="1" ht="13.5" customHeight="1">
      <c r="A24" s="316" t="str">
        <f>'Revenue Element '!B203</f>
        <v>New Alternative 19</v>
      </c>
      <c r="B24" s="292">
        <f>'Revenue Element '!G203</f>
        <v>0</v>
      </c>
      <c r="C24" s="292">
        <f>'Revenue Element '!K203</f>
        <v>0</v>
      </c>
      <c r="D24" s="292">
        <f>'Revenue Element '!O203</f>
        <v>0</v>
      </c>
      <c r="E24" s="292">
        <f>'Revenue Element '!S203</f>
        <v>0</v>
      </c>
      <c r="F24" s="292">
        <f>'Revenue Element '!W203</f>
        <v>0</v>
      </c>
      <c r="G24" s="293">
        <f>'Revenue Element '!AA203</f>
        <v>0</v>
      </c>
      <c r="H24" s="294">
        <f>'Revenue Element '!AE203</f>
        <v>0</v>
      </c>
      <c r="I24" s="292">
        <f>'Revenue Element '!AI203</f>
        <v>0</v>
      </c>
      <c r="J24" s="292">
        <f>'Revenue Element '!AM203</f>
        <v>0</v>
      </c>
      <c r="K24" s="292">
        <f>'Revenue Element '!AQ203</f>
        <v>0</v>
      </c>
      <c r="L24" s="293">
        <f t="shared" si="2"/>
        <v>0</v>
      </c>
    </row>
    <row r="25" spans="1:12" s="191" customFormat="1" ht="13.5" customHeight="1">
      <c r="A25" s="316" t="str">
        <f>'Revenue Element '!B211</f>
        <v>New Alternative 20</v>
      </c>
      <c r="B25" s="292">
        <f>'Revenue Element '!G211</f>
        <v>0</v>
      </c>
      <c r="C25" s="292">
        <f>'Revenue Element '!K211</f>
        <v>0</v>
      </c>
      <c r="D25" s="292">
        <f>'Revenue Element '!O211</f>
        <v>0</v>
      </c>
      <c r="E25" s="292">
        <f>'Revenue Element '!S211</f>
        <v>0</v>
      </c>
      <c r="F25" s="292">
        <f>'Revenue Element '!W211</f>
        <v>0</v>
      </c>
      <c r="G25" s="293">
        <f>'Revenue Element '!AA211</f>
        <v>0</v>
      </c>
      <c r="H25" s="294">
        <f>'Revenue Element '!AE211</f>
        <v>0</v>
      </c>
      <c r="I25" s="292">
        <f>'Revenue Element '!AI211</f>
        <v>0</v>
      </c>
      <c r="J25" s="292">
        <f>'Revenue Element '!AM211</f>
        <v>0</v>
      </c>
      <c r="K25" s="292">
        <f>'Revenue Element '!AQ211</f>
        <v>0</v>
      </c>
      <c r="L25" s="293">
        <f t="shared" si="2"/>
        <v>0</v>
      </c>
    </row>
    <row r="26" spans="1:12" s="191" customFormat="1" ht="13.5" customHeight="1">
      <c r="A26" s="316" t="str">
        <f>'Revenue Element '!B219</f>
        <v>New Alternative 21</v>
      </c>
      <c r="B26" s="292">
        <f>'Revenue Element '!G219</f>
        <v>0</v>
      </c>
      <c r="C26" s="292">
        <f>'Revenue Element '!K219</f>
        <v>0</v>
      </c>
      <c r="D26" s="292">
        <f>'Revenue Element '!O219</f>
        <v>0</v>
      </c>
      <c r="E26" s="292">
        <f>'Revenue Element '!S219</f>
        <v>0</v>
      </c>
      <c r="F26" s="292">
        <f>'Revenue Element '!W219</f>
        <v>0</v>
      </c>
      <c r="G26" s="293">
        <f>'Revenue Element '!AA219</f>
        <v>0</v>
      </c>
      <c r="H26" s="294">
        <f>'Revenue Element '!AE219</f>
        <v>0</v>
      </c>
      <c r="I26" s="292">
        <f>'Revenue Element '!AI219</f>
        <v>0</v>
      </c>
      <c r="J26" s="292">
        <f>'Revenue Element '!AM219</f>
        <v>0</v>
      </c>
      <c r="K26" s="292">
        <f>'Revenue Element '!AQ219</f>
        <v>0</v>
      </c>
      <c r="L26" s="293">
        <f t="shared" si="2"/>
        <v>0</v>
      </c>
    </row>
    <row r="27" spans="1:12" s="191" customFormat="1" ht="13.5" customHeight="1">
      <c r="A27" s="316" t="str">
        <f>'Revenue Element '!B227</f>
        <v>New Alternative 22</v>
      </c>
      <c r="B27" s="292">
        <f>'Revenue Element '!G227</f>
        <v>0</v>
      </c>
      <c r="C27" s="292">
        <f>'Revenue Element '!K227</f>
        <v>0</v>
      </c>
      <c r="D27" s="292">
        <f>'Revenue Element '!O227</f>
        <v>0</v>
      </c>
      <c r="E27" s="292">
        <f>'Revenue Element '!S227</f>
        <v>0</v>
      </c>
      <c r="F27" s="292">
        <f>'Revenue Element '!W227</f>
        <v>0</v>
      </c>
      <c r="G27" s="293">
        <f>'Revenue Element '!AA227</f>
        <v>0</v>
      </c>
      <c r="H27" s="294">
        <f>'Revenue Element '!AE227</f>
        <v>0</v>
      </c>
      <c r="I27" s="292">
        <f>'Revenue Element '!AI227</f>
        <v>0</v>
      </c>
      <c r="J27" s="292">
        <f>'Revenue Element '!AM227</f>
        <v>0</v>
      </c>
      <c r="K27" s="292">
        <f>'Revenue Element '!AQ227</f>
        <v>0</v>
      </c>
      <c r="L27" s="293">
        <f t="shared" si="2"/>
        <v>0</v>
      </c>
    </row>
    <row r="28" spans="1:12" s="191" customFormat="1" ht="13.5" customHeight="1">
      <c r="A28" s="316" t="str">
        <f>'Revenue Element '!B235</f>
        <v>New Alternative 23</v>
      </c>
      <c r="B28" s="292">
        <f>'Revenue Element '!G235</f>
        <v>0</v>
      </c>
      <c r="C28" s="292">
        <f>'Revenue Element '!K235</f>
        <v>0</v>
      </c>
      <c r="D28" s="292">
        <f>'Revenue Element '!O235</f>
        <v>0</v>
      </c>
      <c r="E28" s="292">
        <f>'Revenue Element '!S235</f>
        <v>0</v>
      </c>
      <c r="F28" s="292">
        <f>'Revenue Element '!W235</f>
        <v>0</v>
      </c>
      <c r="G28" s="293">
        <f>'Revenue Element '!AA235</f>
        <v>0</v>
      </c>
      <c r="H28" s="294">
        <f>'Revenue Element '!AE235</f>
        <v>0</v>
      </c>
      <c r="I28" s="292">
        <f>'Revenue Element '!AI235</f>
        <v>0</v>
      </c>
      <c r="J28" s="292">
        <f>'Revenue Element '!AM235</f>
        <v>0</v>
      </c>
      <c r="K28" s="292">
        <f>'Revenue Element '!AQ235</f>
        <v>0</v>
      </c>
      <c r="L28" s="293">
        <f t="shared" si="2"/>
        <v>0</v>
      </c>
    </row>
    <row r="29" spans="1:12" s="191" customFormat="1" ht="13.5" customHeight="1">
      <c r="A29" s="316" t="str">
        <f>'Revenue Element '!B243</f>
        <v>New Alternative 24</v>
      </c>
      <c r="B29" s="292">
        <f>'Revenue Element '!G243</f>
        <v>0</v>
      </c>
      <c r="C29" s="292">
        <f>'Revenue Element '!K243</f>
        <v>0</v>
      </c>
      <c r="D29" s="292">
        <f>'Revenue Element '!O243</f>
        <v>0</v>
      </c>
      <c r="E29" s="292">
        <f>'Revenue Element '!S243</f>
        <v>0</v>
      </c>
      <c r="F29" s="292">
        <f>'Revenue Element '!W243</f>
        <v>0</v>
      </c>
      <c r="G29" s="293">
        <f>'Revenue Element '!AA243</f>
        <v>0</v>
      </c>
      <c r="H29" s="294">
        <f>'Revenue Element '!AE243</f>
        <v>0</v>
      </c>
      <c r="I29" s="292">
        <f>'Revenue Element '!AI243</f>
        <v>0</v>
      </c>
      <c r="J29" s="292">
        <f>'Revenue Element '!AM243</f>
        <v>0</v>
      </c>
      <c r="K29" s="292">
        <f>'Revenue Element '!AQ243</f>
        <v>0</v>
      </c>
      <c r="L29" s="293">
        <f t="shared" si="2"/>
        <v>0</v>
      </c>
    </row>
    <row r="30" spans="1:12" s="191" customFormat="1" ht="13.5" customHeight="1">
      <c r="A30" s="316" t="str">
        <f>'Revenue Element '!B251</f>
        <v>New Alternative 25</v>
      </c>
      <c r="B30" s="292">
        <f>'Revenue Element '!G251</f>
        <v>0</v>
      </c>
      <c r="C30" s="292">
        <f>'Revenue Element '!K251</f>
        <v>0</v>
      </c>
      <c r="D30" s="292">
        <f>'Revenue Element '!O251</f>
        <v>0</v>
      </c>
      <c r="E30" s="292">
        <f>'Revenue Element '!S251</f>
        <v>0</v>
      </c>
      <c r="F30" s="292">
        <f>'Revenue Element '!W251</f>
        <v>0</v>
      </c>
      <c r="G30" s="293">
        <f>'Revenue Element '!AA251</f>
        <v>0</v>
      </c>
      <c r="H30" s="294">
        <f>'Revenue Element '!AE251</f>
        <v>0</v>
      </c>
      <c r="I30" s="292">
        <f>'Revenue Element '!AI251</f>
        <v>0</v>
      </c>
      <c r="J30" s="292">
        <f>'Revenue Element '!AM251</f>
        <v>0</v>
      </c>
      <c r="K30" s="292">
        <f>'Revenue Element '!AQ251</f>
        <v>0</v>
      </c>
      <c r="L30" s="293">
        <f t="shared" si="2"/>
        <v>0</v>
      </c>
    </row>
    <row r="31" spans="1:12" s="191" customFormat="1" ht="13.5" customHeight="1">
      <c r="A31" s="316" t="str">
        <f>'Revenue Element '!B259</f>
        <v>New Alternative 26</v>
      </c>
      <c r="B31" s="292">
        <f>'Revenue Element '!G259</f>
        <v>0</v>
      </c>
      <c r="C31" s="292">
        <f>'Revenue Element '!K259</f>
        <v>0</v>
      </c>
      <c r="D31" s="292">
        <f>'Revenue Element '!O259</f>
        <v>0</v>
      </c>
      <c r="E31" s="292">
        <f>'Revenue Element '!S259</f>
        <v>0</v>
      </c>
      <c r="F31" s="292">
        <f>'Revenue Element '!W259</f>
        <v>0</v>
      </c>
      <c r="G31" s="293">
        <f>'Revenue Element '!AA259</f>
        <v>0</v>
      </c>
      <c r="H31" s="294">
        <f>'Revenue Element '!AE259</f>
        <v>0</v>
      </c>
      <c r="I31" s="292">
        <f>'Revenue Element '!AI259</f>
        <v>0</v>
      </c>
      <c r="J31" s="292">
        <f>'Revenue Element '!AM259</f>
        <v>0</v>
      </c>
      <c r="K31" s="292">
        <f>'Revenue Element '!AQ259</f>
        <v>0</v>
      </c>
      <c r="L31" s="293">
        <f t="shared" si="2"/>
        <v>0</v>
      </c>
    </row>
    <row r="32" spans="1:12" s="191" customFormat="1" ht="13.5" customHeight="1">
      <c r="A32" s="316" t="str">
        <f>'Revenue Element '!B267</f>
        <v>New Alternative 27</v>
      </c>
      <c r="B32" s="292">
        <f>'Revenue Element '!G267</f>
        <v>0</v>
      </c>
      <c r="C32" s="292">
        <f>'Revenue Element '!K267</f>
        <v>0</v>
      </c>
      <c r="D32" s="292">
        <f>'Revenue Element '!O267</f>
        <v>0</v>
      </c>
      <c r="E32" s="292">
        <f>'Revenue Element '!S267</f>
        <v>0</v>
      </c>
      <c r="F32" s="292">
        <f>'Revenue Element '!W267</f>
        <v>0</v>
      </c>
      <c r="G32" s="293">
        <f>'Revenue Element '!AA267</f>
        <v>0</v>
      </c>
      <c r="H32" s="294">
        <f>'Revenue Element '!AE267</f>
        <v>0</v>
      </c>
      <c r="I32" s="292">
        <f>'Revenue Element '!AI267</f>
        <v>0</v>
      </c>
      <c r="J32" s="292">
        <f>'Revenue Element '!AM267</f>
        <v>0</v>
      </c>
      <c r="K32" s="292">
        <f>'Revenue Element '!AQ267</f>
        <v>0</v>
      </c>
      <c r="L32" s="293">
        <f t="shared" si="2"/>
        <v>0</v>
      </c>
    </row>
    <row r="33" spans="1:12" s="191" customFormat="1" ht="13.5" customHeight="1">
      <c r="A33" s="316" t="str">
        <f>'Revenue Element '!B275</f>
        <v>New Alternative 28</v>
      </c>
      <c r="B33" s="292">
        <f>'Revenue Element '!G275</f>
        <v>0</v>
      </c>
      <c r="C33" s="292">
        <f>'Revenue Element '!K275</f>
        <v>0</v>
      </c>
      <c r="D33" s="292">
        <f>'Revenue Element '!O275</f>
        <v>0</v>
      </c>
      <c r="E33" s="292">
        <f>'Revenue Element '!S275</f>
        <v>0</v>
      </c>
      <c r="F33" s="292">
        <f>'Revenue Element '!W275</f>
        <v>0</v>
      </c>
      <c r="G33" s="293">
        <f>'Revenue Element '!AA275</f>
        <v>0</v>
      </c>
      <c r="H33" s="294">
        <f>'Revenue Element '!AE275</f>
        <v>0</v>
      </c>
      <c r="I33" s="292">
        <f>'Revenue Element '!AI275</f>
        <v>0</v>
      </c>
      <c r="J33" s="292">
        <f>'Revenue Element '!AM275</f>
        <v>0</v>
      </c>
      <c r="K33" s="292">
        <f>'Revenue Element '!AQ275</f>
        <v>0</v>
      </c>
      <c r="L33" s="293">
        <f t="shared" si="2"/>
        <v>0</v>
      </c>
    </row>
    <row r="34" spans="1:12" s="191" customFormat="1" ht="13.5" customHeight="1">
      <c r="A34" s="316" t="str">
        <f>'Revenue Element '!B283</f>
        <v>New Alternative 29</v>
      </c>
      <c r="B34" s="292">
        <f>'Revenue Element '!G283</f>
        <v>0</v>
      </c>
      <c r="C34" s="292">
        <f>'Revenue Element '!K283</f>
        <v>0</v>
      </c>
      <c r="D34" s="292">
        <f>'Revenue Element '!O283</f>
        <v>0</v>
      </c>
      <c r="E34" s="292">
        <f>'Revenue Element '!S283</f>
        <v>0</v>
      </c>
      <c r="F34" s="292">
        <f>'Revenue Element '!W283</f>
        <v>0</v>
      </c>
      <c r="G34" s="293">
        <f>'Revenue Element '!AA283</f>
        <v>0</v>
      </c>
      <c r="H34" s="294">
        <f>'Revenue Element '!AE283</f>
        <v>0</v>
      </c>
      <c r="I34" s="292">
        <f>'Revenue Element '!AI283</f>
        <v>0</v>
      </c>
      <c r="J34" s="292">
        <f>'Revenue Element '!AM283</f>
        <v>0</v>
      </c>
      <c r="K34" s="292">
        <f>'Revenue Element '!AQ283</f>
        <v>0</v>
      </c>
      <c r="L34" s="293">
        <f t="shared" si="2"/>
        <v>0</v>
      </c>
    </row>
    <row r="35" spans="1:12" s="191" customFormat="1" ht="13.5" customHeight="1">
      <c r="A35" s="316" t="str">
        <f>'Revenue Element '!B291</f>
        <v>New Alternative 30</v>
      </c>
      <c r="B35" s="292">
        <f>'Revenue Element '!G291</f>
        <v>0</v>
      </c>
      <c r="C35" s="292">
        <f>'Revenue Element '!K291</f>
        <v>0</v>
      </c>
      <c r="D35" s="292">
        <f>'Revenue Element '!O291</f>
        <v>0</v>
      </c>
      <c r="E35" s="292">
        <f>'Revenue Element '!S291</f>
        <v>0</v>
      </c>
      <c r="F35" s="292">
        <f>'Revenue Element '!W291</f>
        <v>0</v>
      </c>
      <c r="G35" s="293">
        <f>'Revenue Element '!AA291</f>
        <v>0</v>
      </c>
      <c r="H35" s="294">
        <f>'Revenue Element '!AE291</f>
        <v>0</v>
      </c>
      <c r="I35" s="292">
        <f>'Revenue Element '!AI291</f>
        <v>0</v>
      </c>
      <c r="J35" s="292">
        <f>'Revenue Element '!AM291</f>
        <v>0</v>
      </c>
      <c r="K35" s="292">
        <f>'Revenue Element '!AQ291</f>
        <v>0</v>
      </c>
      <c r="L35" s="293">
        <f t="shared" si="2"/>
        <v>0</v>
      </c>
    </row>
    <row r="36" spans="1:12" s="191" customFormat="1" ht="13.5" customHeight="1">
      <c r="A36" s="316" t="str">
        <f>'Revenue Element '!B299</f>
        <v>New Alternative 31</v>
      </c>
      <c r="B36" s="292">
        <f>'Revenue Element '!G299</f>
        <v>0</v>
      </c>
      <c r="C36" s="292">
        <f>'Revenue Element '!K299</f>
        <v>0</v>
      </c>
      <c r="D36" s="292">
        <f>'Revenue Element '!O299</f>
        <v>0</v>
      </c>
      <c r="E36" s="292">
        <f>'Revenue Element '!S299</f>
        <v>0</v>
      </c>
      <c r="F36" s="292">
        <f>'Revenue Element '!W299</f>
        <v>0</v>
      </c>
      <c r="G36" s="293">
        <f>'Revenue Element '!AA299</f>
        <v>0</v>
      </c>
      <c r="H36" s="294">
        <f>'Revenue Element '!AE299</f>
        <v>0</v>
      </c>
      <c r="I36" s="292">
        <f>'Revenue Element '!AI299</f>
        <v>0</v>
      </c>
      <c r="J36" s="292">
        <f>'Revenue Element '!AM299</f>
        <v>0</v>
      </c>
      <c r="K36" s="292">
        <f>'Revenue Element '!AQ299</f>
        <v>0</v>
      </c>
      <c r="L36" s="293">
        <f t="shared" si="2"/>
        <v>0</v>
      </c>
    </row>
    <row r="37" spans="1:12" s="191" customFormat="1" ht="13.5" customHeight="1">
      <c r="A37" s="316" t="str">
        <f>'Revenue Element '!B307</f>
        <v>New Alternative 32</v>
      </c>
      <c r="B37" s="292">
        <f>'Revenue Element '!G307</f>
        <v>0</v>
      </c>
      <c r="C37" s="292">
        <f>'Revenue Element '!K307</f>
        <v>0</v>
      </c>
      <c r="D37" s="292">
        <f>'Revenue Element '!O307</f>
        <v>0</v>
      </c>
      <c r="E37" s="292">
        <f>'Revenue Element '!S307</f>
        <v>0</v>
      </c>
      <c r="F37" s="292">
        <f>'Revenue Element '!W307</f>
        <v>0</v>
      </c>
      <c r="G37" s="293">
        <f>'Revenue Element '!AA307</f>
        <v>0</v>
      </c>
      <c r="H37" s="294">
        <f>'Revenue Element '!AE307</f>
        <v>0</v>
      </c>
      <c r="I37" s="292">
        <f>'Revenue Element '!AI307</f>
        <v>0</v>
      </c>
      <c r="J37" s="292">
        <f>'Revenue Element '!AM307</f>
        <v>0</v>
      </c>
      <c r="K37" s="292">
        <f>'Revenue Element '!AQ307</f>
        <v>0</v>
      </c>
      <c r="L37" s="293">
        <f t="shared" si="2"/>
        <v>0</v>
      </c>
    </row>
    <row r="38" spans="1:12" s="191" customFormat="1" ht="13.5" customHeight="1">
      <c r="A38" s="316" t="str">
        <f>'Revenue Element '!B315</f>
        <v>New Alternative 33</v>
      </c>
      <c r="B38" s="292">
        <f>'Revenue Element '!G315</f>
        <v>0</v>
      </c>
      <c r="C38" s="292">
        <f>'Revenue Element '!K315</f>
        <v>0</v>
      </c>
      <c r="D38" s="292">
        <f>'Revenue Element '!O315</f>
        <v>0</v>
      </c>
      <c r="E38" s="292">
        <f>'Revenue Element '!S315</f>
        <v>0</v>
      </c>
      <c r="F38" s="292">
        <f>'Revenue Element '!W315</f>
        <v>0</v>
      </c>
      <c r="G38" s="293">
        <f>'Revenue Element '!AA315</f>
        <v>0</v>
      </c>
      <c r="H38" s="294">
        <f>'Revenue Element '!AE315</f>
        <v>0</v>
      </c>
      <c r="I38" s="292">
        <f>'Revenue Element '!AI315</f>
        <v>0</v>
      </c>
      <c r="J38" s="292">
        <f>'Revenue Element '!AM315</f>
        <v>0</v>
      </c>
      <c r="K38" s="292">
        <f>'Revenue Element '!AQ315</f>
        <v>0</v>
      </c>
      <c r="L38" s="293">
        <f t="shared" si="2"/>
        <v>0</v>
      </c>
    </row>
    <row r="39" spans="1:12" s="191" customFormat="1" ht="13.5" customHeight="1">
      <c r="A39" s="316" t="str">
        <f>'Revenue Element '!B323</f>
        <v>New Alternative 34</v>
      </c>
      <c r="B39" s="292">
        <f>'Revenue Element '!G323</f>
        <v>0</v>
      </c>
      <c r="C39" s="292">
        <f>'Revenue Element '!K323</f>
        <v>0</v>
      </c>
      <c r="D39" s="292">
        <f>'Revenue Element '!O323</f>
        <v>0</v>
      </c>
      <c r="E39" s="292">
        <f>'Revenue Element '!S323</f>
        <v>0</v>
      </c>
      <c r="F39" s="292">
        <f>'Revenue Element '!W323</f>
        <v>0</v>
      </c>
      <c r="G39" s="293">
        <f>'Revenue Element '!AA323</f>
        <v>0</v>
      </c>
      <c r="H39" s="294">
        <f>'Revenue Element '!AE323</f>
        <v>0</v>
      </c>
      <c r="I39" s="292">
        <f>'Revenue Element '!AI323</f>
        <v>0</v>
      </c>
      <c r="J39" s="292">
        <f>'Revenue Element '!AM323</f>
        <v>0</v>
      </c>
      <c r="K39" s="292">
        <f>'Revenue Element '!AQ323</f>
        <v>0</v>
      </c>
      <c r="L39" s="293">
        <f t="shared" si="2"/>
        <v>0</v>
      </c>
    </row>
    <row r="40" spans="1:12" s="191" customFormat="1" ht="13.5" customHeight="1">
      <c r="A40" s="316" t="str">
        <f>'Revenue Element '!B331</f>
        <v>New Alternative 35</v>
      </c>
      <c r="B40" s="292">
        <f>'Revenue Element '!G331</f>
        <v>0</v>
      </c>
      <c r="C40" s="292">
        <f>'Revenue Element '!K331</f>
        <v>0</v>
      </c>
      <c r="D40" s="292">
        <f>'Revenue Element '!O331</f>
        <v>0</v>
      </c>
      <c r="E40" s="292">
        <f>'Revenue Element '!S331</f>
        <v>0</v>
      </c>
      <c r="F40" s="292">
        <f>'Revenue Element '!W331</f>
        <v>0</v>
      </c>
      <c r="G40" s="293">
        <f>'Revenue Element '!AA331</f>
        <v>0</v>
      </c>
      <c r="H40" s="294">
        <f>'Revenue Element '!AE331</f>
        <v>0</v>
      </c>
      <c r="I40" s="292">
        <f>'Revenue Element '!AI331</f>
        <v>0</v>
      </c>
      <c r="J40" s="292">
        <f>'Revenue Element '!AM331</f>
        <v>0</v>
      </c>
      <c r="K40" s="292">
        <f>'Revenue Element '!AQ331</f>
        <v>0</v>
      </c>
      <c r="L40" s="293">
        <f t="shared" si="2"/>
        <v>0</v>
      </c>
    </row>
    <row r="41" spans="1:12" s="191" customFormat="1" ht="13.5" customHeight="1">
      <c r="A41" s="316" t="str">
        <f>'Revenue Element '!B339</f>
        <v>New Alternative 36</v>
      </c>
      <c r="B41" s="292">
        <f>'Revenue Element '!G339</f>
        <v>0</v>
      </c>
      <c r="C41" s="292">
        <f>'Revenue Element '!K339</f>
        <v>0</v>
      </c>
      <c r="D41" s="292">
        <f>'Revenue Element '!O339</f>
        <v>0</v>
      </c>
      <c r="E41" s="292">
        <f>'Revenue Element '!S339</f>
        <v>0</v>
      </c>
      <c r="F41" s="292">
        <f>'Revenue Element '!W339</f>
        <v>0</v>
      </c>
      <c r="G41" s="293">
        <f>'Revenue Element '!AA339</f>
        <v>0</v>
      </c>
      <c r="H41" s="294">
        <f>'Revenue Element '!AE339</f>
        <v>0</v>
      </c>
      <c r="I41" s="292">
        <f>'Revenue Element '!AI339</f>
        <v>0</v>
      </c>
      <c r="J41" s="292">
        <f>'Revenue Element '!AM339</f>
        <v>0</v>
      </c>
      <c r="K41" s="292">
        <f>'Revenue Element '!AQ339</f>
        <v>0</v>
      </c>
      <c r="L41" s="293">
        <f t="shared" si="2"/>
        <v>0</v>
      </c>
    </row>
    <row r="42" spans="1:12" s="191" customFormat="1" ht="13.5" customHeight="1">
      <c r="A42" s="316" t="str">
        <f>'Revenue Element '!B347</f>
        <v>New Alternative 37</v>
      </c>
      <c r="B42" s="292">
        <f>'Revenue Element '!G347</f>
        <v>0</v>
      </c>
      <c r="C42" s="292">
        <f>'Revenue Element '!K347</f>
        <v>0</v>
      </c>
      <c r="D42" s="292">
        <f>'Revenue Element '!O347</f>
        <v>0</v>
      </c>
      <c r="E42" s="292">
        <f>'Revenue Element '!S347</f>
        <v>0</v>
      </c>
      <c r="F42" s="292">
        <f>'Revenue Element '!W347</f>
        <v>0</v>
      </c>
      <c r="G42" s="293">
        <f>'Revenue Element '!AA347</f>
        <v>0</v>
      </c>
      <c r="H42" s="294">
        <f>'Revenue Element '!AE347</f>
        <v>0</v>
      </c>
      <c r="I42" s="292">
        <f>'Revenue Element '!AI347</f>
        <v>0</v>
      </c>
      <c r="J42" s="292">
        <f>'Revenue Element '!AM347</f>
        <v>0</v>
      </c>
      <c r="K42" s="292">
        <f>'Revenue Element '!AQ347</f>
        <v>0</v>
      </c>
      <c r="L42" s="293">
        <f t="shared" si="2"/>
        <v>0</v>
      </c>
    </row>
    <row r="43" spans="1:12" s="191" customFormat="1" ht="13.5" customHeight="1">
      <c r="A43" s="316" t="str">
        <f>'Revenue Element '!B355</f>
        <v>New Alternative 38</v>
      </c>
      <c r="B43" s="292">
        <f>'Revenue Element '!G355</f>
        <v>0</v>
      </c>
      <c r="C43" s="292">
        <f>'Revenue Element '!K355</f>
        <v>0</v>
      </c>
      <c r="D43" s="292">
        <f>'Revenue Element '!O355</f>
        <v>0</v>
      </c>
      <c r="E43" s="292">
        <f>'Revenue Element '!S355</f>
        <v>0</v>
      </c>
      <c r="F43" s="292">
        <f>'Revenue Element '!W355</f>
        <v>0</v>
      </c>
      <c r="G43" s="293">
        <f>'Revenue Element '!AA355</f>
        <v>0</v>
      </c>
      <c r="H43" s="294">
        <f>'Revenue Element '!AE355</f>
        <v>0</v>
      </c>
      <c r="I43" s="292">
        <f>'Revenue Element '!AI355</f>
        <v>0</v>
      </c>
      <c r="J43" s="292">
        <f>'Revenue Element '!AM355</f>
        <v>0</v>
      </c>
      <c r="K43" s="292">
        <f>'Revenue Element '!AQ355</f>
        <v>0</v>
      </c>
      <c r="L43" s="293">
        <f t="shared" si="2"/>
        <v>0</v>
      </c>
    </row>
    <row r="44" spans="1:12" s="191" customFormat="1" ht="13.5" customHeight="1">
      <c r="A44" s="316" t="str">
        <f>'Revenue Element '!B363</f>
        <v>New Alternative 39</v>
      </c>
      <c r="B44" s="292">
        <f>'Revenue Element '!G363</f>
        <v>0</v>
      </c>
      <c r="C44" s="292">
        <f>'Revenue Element '!K363</f>
        <v>0</v>
      </c>
      <c r="D44" s="292">
        <f>'Revenue Element '!O363</f>
        <v>0</v>
      </c>
      <c r="E44" s="292">
        <f>'Revenue Element '!S363</f>
        <v>0</v>
      </c>
      <c r="F44" s="292">
        <f>'Revenue Element '!W363</f>
        <v>0</v>
      </c>
      <c r="G44" s="293">
        <f>'Revenue Element '!AA363</f>
        <v>0</v>
      </c>
      <c r="H44" s="294">
        <f>'Revenue Element '!AE363</f>
        <v>0</v>
      </c>
      <c r="I44" s="292">
        <f>'Revenue Element '!AI363</f>
        <v>0</v>
      </c>
      <c r="J44" s="292">
        <f>'Revenue Element '!AM363</f>
        <v>0</v>
      </c>
      <c r="K44" s="292">
        <f>'Revenue Element '!AQ363</f>
        <v>0</v>
      </c>
      <c r="L44" s="293">
        <f t="shared" si="2"/>
        <v>0</v>
      </c>
    </row>
    <row r="45" spans="1:12" s="191" customFormat="1" ht="13.5" customHeight="1">
      <c r="A45" s="316" t="str">
        <f>'Revenue Element '!B371</f>
        <v>New Alternative 40</v>
      </c>
      <c r="B45" s="292">
        <f>'Revenue Element '!G371</f>
        <v>0</v>
      </c>
      <c r="C45" s="292">
        <f>'Revenue Element '!K371</f>
        <v>0</v>
      </c>
      <c r="D45" s="292">
        <f>'Revenue Element '!O371</f>
        <v>0</v>
      </c>
      <c r="E45" s="292">
        <f>'Revenue Element '!S371</f>
        <v>0</v>
      </c>
      <c r="F45" s="292">
        <f>'Revenue Element '!W371</f>
        <v>0</v>
      </c>
      <c r="G45" s="293">
        <f>'Revenue Element '!AA371</f>
        <v>0</v>
      </c>
      <c r="H45" s="294">
        <f>'Revenue Element '!AE371</f>
        <v>0</v>
      </c>
      <c r="I45" s="292">
        <f>'Revenue Element '!AI371</f>
        <v>0</v>
      </c>
      <c r="J45" s="292">
        <f>'Revenue Element '!AM371</f>
        <v>0</v>
      </c>
      <c r="K45" s="292">
        <f>'Revenue Element '!AQ371</f>
        <v>0</v>
      </c>
      <c r="L45" s="293">
        <f t="shared" si="2"/>
        <v>0</v>
      </c>
    </row>
    <row r="46" spans="1:12" s="191" customFormat="1" ht="13.5" customHeight="1">
      <c r="A46" s="316" t="str">
        <f>'Revenue Element '!B379</f>
        <v>New Alternative 41</v>
      </c>
      <c r="B46" s="292">
        <f>'Revenue Element '!G379</f>
        <v>0</v>
      </c>
      <c r="C46" s="292">
        <f>'Revenue Element '!K379</f>
        <v>0</v>
      </c>
      <c r="D46" s="292">
        <f>'Revenue Element '!O379</f>
        <v>0</v>
      </c>
      <c r="E46" s="292">
        <f>'Revenue Element '!S379</f>
        <v>0</v>
      </c>
      <c r="F46" s="292">
        <f>'Revenue Element '!W379</f>
        <v>0</v>
      </c>
      <c r="G46" s="293">
        <f>'Revenue Element '!AA379</f>
        <v>0</v>
      </c>
      <c r="H46" s="294">
        <f>'Revenue Element '!AE379</f>
        <v>0</v>
      </c>
      <c r="I46" s="292">
        <f>'Revenue Element '!AI379</f>
        <v>0</v>
      </c>
      <c r="J46" s="292">
        <f>'Revenue Element '!AM379</f>
        <v>0</v>
      </c>
      <c r="K46" s="292">
        <f>'Revenue Element '!AQ379</f>
        <v>0</v>
      </c>
      <c r="L46" s="293">
        <f t="shared" si="2"/>
        <v>0</v>
      </c>
    </row>
    <row r="47" spans="1:12" s="191" customFormat="1" ht="13.5" customHeight="1">
      <c r="A47" s="316" t="str">
        <f>'Revenue Element '!B387</f>
        <v>New Alternative 42</v>
      </c>
      <c r="B47" s="292">
        <f>'Revenue Element '!G387</f>
        <v>0</v>
      </c>
      <c r="C47" s="292">
        <f>'Revenue Element '!K387</f>
        <v>0</v>
      </c>
      <c r="D47" s="292">
        <f>'Revenue Element '!O387</f>
        <v>0</v>
      </c>
      <c r="E47" s="292">
        <f>'Revenue Element '!S387</f>
        <v>0</v>
      </c>
      <c r="F47" s="292">
        <f>'Revenue Element '!W387</f>
        <v>0</v>
      </c>
      <c r="G47" s="293">
        <f>'Revenue Element '!AA387</f>
        <v>0</v>
      </c>
      <c r="H47" s="294">
        <f>'Revenue Element '!AE387</f>
        <v>0</v>
      </c>
      <c r="I47" s="292">
        <f>'Revenue Element '!AI387</f>
        <v>0</v>
      </c>
      <c r="J47" s="292">
        <f>'Revenue Element '!AM387</f>
        <v>0</v>
      </c>
      <c r="K47" s="292">
        <f>'Revenue Element '!AQ387</f>
        <v>0</v>
      </c>
      <c r="L47" s="293">
        <f t="shared" si="2"/>
        <v>0</v>
      </c>
    </row>
    <row r="48" spans="1:12" s="191" customFormat="1" ht="13.5" customHeight="1">
      <c r="A48" s="316" t="str">
        <f>'Revenue Element '!B395</f>
        <v>New Alternative 43</v>
      </c>
      <c r="B48" s="292">
        <f>'Revenue Element '!G395</f>
        <v>0</v>
      </c>
      <c r="C48" s="292">
        <f>'Revenue Element '!K395</f>
        <v>0</v>
      </c>
      <c r="D48" s="292">
        <f>'Revenue Element '!O395</f>
        <v>0</v>
      </c>
      <c r="E48" s="292">
        <f>'Revenue Element '!S395</f>
        <v>0</v>
      </c>
      <c r="F48" s="292">
        <f>'Revenue Element '!W395</f>
        <v>0</v>
      </c>
      <c r="G48" s="293">
        <f>'Revenue Element '!AA395</f>
        <v>0</v>
      </c>
      <c r="H48" s="294">
        <f>'Revenue Element '!AE395</f>
        <v>0</v>
      </c>
      <c r="I48" s="292">
        <f>'Revenue Element '!AI395</f>
        <v>0</v>
      </c>
      <c r="J48" s="292">
        <f>'Revenue Element '!AM395</f>
        <v>0</v>
      </c>
      <c r="K48" s="292">
        <f>'Revenue Element '!AQ395</f>
        <v>0</v>
      </c>
      <c r="L48" s="293">
        <f t="shared" si="2"/>
        <v>0</v>
      </c>
    </row>
    <row r="49" spans="1:12" s="191" customFormat="1" ht="13.5" customHeight="1">
      <c r="A49" s="316" t="str">
        <f>'Revenue Element '!B403</f>
        <v>New Alternative 44</v>
      </c>
      <c r="B49" s="292">
        <f>'Revenue Element '!G403</f>
        <v>0</v>
      </c>
      <c r="C49" s="292">
        <f>'Revenue Element '!K403</f>
        <v>0</v>
      </c>
      <c r="D49" s="292">
        <f>'Revenue Element '!O403</f>
        <v>0</v>
      </c>
      <c r="E49" s="292">
        <f>'Revenue Element '!S403</f>
        <v>0</v>
      </c>
      <c r="F49" s="292">
        <f>'Revenue Element '!W403</f>
        <v>0</v>
      </c>
      <c r="G49" s="293">
        <f>'Revenue Element '!AA403</f>
        <v>0</v>
      </c>
      <c r="H49" s="294">
        <f>'Revenue Element '!AE403</f>
        <v>0</v>
      </c>
      <c r="I49" s="292">
        <f>'Revenue Element '!AI403</f>
        <v>0</v>
      </c>
      <c r="J49" s="292">
        <f>'Revenue Element '!AM403</f>
        <v>0</v>
      </c>
      <c r="K49" s="292">
        <f>'Revenue Element '!AQ403</f>
        <v>0</v>
      </c>
      <c r="L49" s="293">
        <f t="shared" si="2"/>
        <v>0</v>
      </c>
    </row>
    <row r="50" spans="1:12" s="191" customFormat="1" ht="13.5" customHeight="1">
      <c r="A50" s="316" t="str">
        <f>'Revenue Element '!B411</f>
        <v>New Alternative 45</v>
      </c>
      <c r="B50" s="292">
        <f>'Revenue Element '!G411</f>
        <v>0</v>
      </c>
      <c r="C50" s="292">
        <f>'Revenue Element '!K411</f>
        <v>0</v>
      </c>
      <c r="D50" s="292">
        <f>'Revenue Element '!O411</f>
        <v>0</v>
      </c>
      <c r="E50" s="292">
        <f>'Revenue Element '!S411</f>
        <v>0</v>
      </c>
      <c r="F50" s="292">
        <f>'Revenue Element '!W411</f>
        <v>0</v>
      </c>
      <c r="G50" s="293">
        <f>'Revenue Element '!AA411</f>
        <v>0</v>
      </c>
      <c r="H50" s="294">
        <f>'Revenue Element '!AE411</f>
        <v>0</v>
      </c>
      <c r="I50" s="292">
        <f>'Revenue Element '!AI411</f>
        <v>0</v>
      </c>
      <c r="J50" s="292">
        <f>'Revenue Element '!AM411</f>
        <v>0</v>
      </c>
      <c r="K50" s="292">
        <f>'Revenue Element '!AQ411</f>
        <v>0</v>
      </c>
      <c r="L50" s="293">
        <f t="shared" si="2"/>
        <v>0</v>
      </c>
    </row>
    <row r="51" spans="1:12" s="191" customFormat="1" ht="13.5" customHeight="1">
      <c r="A51" s="316" t="str">
        <f>'Revenue Element '!B419</f>
        <v>New Alternative 46</v>
      </c>
      <c r="B51" s="292">
        <f>'Revenue Element '!G419</f>
        <v>0</v>
      </c>
      <c r="C51" s="292">
        <f>'Revenue Element '!K419</f>
        <v>0</v>
      </c>
      <c r="D51" s="292">
        <f>'Revenue Element '!O419</f>
        <v>0</v>
      </c>
      <c r="E51" s="292">
        <f>'Revenue Element '!S419</f>
        <v>0</v>
      </c>
      <c r="F51" s="292">
        <f>'Revenue Element '!W419</f>
        <v>0</v>
      </c>
      <c r="G51" s="293">
        <f>'Revenue Element '!AA419</f>
        <v>0</v>
      </c>
      <c r="H51" s="294">
        <f>'Revenue Element '!AE419</f>
        <v>0</v>
      </c>
      <c r="I51" s="292">
        <f>'Revenue Element '!AI419</f>
        <v>0</v>
      </c>
      <c r="J51" s="292">
        <f>'Revenue Element '!AM419</f>
        <v>0</v>
      </c>
      <c r="K51" s="292">
        <f>'Revenue Element '!AQ419</f>
        <v>0</v>
      </c>
      <c r="L51" s="293">
        <f t="shared" si="2"/>
        <v>0</v>
      </c>
    </row>
    <row r="52" spans="1:12" s="191" customFormat="1" ht="13.5" customHeight="1">
      <c r="A52" s="316" t="str">
        <f>'Revenue Element '!B427</f>
        <v>New Alternative 47</v>
      </c>
      <c r="B52" s="292">
        <f>'Revenue Element '!G427</f>
        <v>0</v>
      </c>
      <c r="C52" s="292">
        <f>'Revenue Element '!K427</f>
        <v>0</v>
      </c>
      <c r="D52" s="292">
        <f>'Revenue Element '!O427</f>
        <v>0</v>
      </c>
      <c r="E52" s="292">
        <f>'Revenue Element '!S427</f>
        <v>0</v>
      </c>
      <c r="F52" s="292">
        <f>'Revenue Element '!W427</f>
        <v>0</v>
      </c>
      <c r="G52" s="293">
        <f>'Revenue Element '!AA427</f>
        <v>0</v>
      </c>
      <c r="H52" s="294">
        <f>'Revenue Element '!AE427</f>
        <v>0</v>
      </c>
      <c r="I52" s="292">
        <f>'Revenue Element '!AI427</f>
        <v>0</v>
      </c>
      <c r="J52" s="292">
        <f>'Revenue Element '!AM427</f>
        <v>0</v>
      </c>
      <c r="K52" s="292">
        <f>'Revenue Element '!AQ427</f>
        <v>0</v>
      </c>
      <c r="L52" s="293">
        <f t="shared" si="2"/>
        <v>0</v>
      </c>
    </row>
    <row r="53" spans="1:12" s="191" customFormat="1" ht="13.5" customHeight="1">
      <c r="A53" s="316" t="str">
        <f>'Revenue Element '!B435</f>
        <v>New Alternative 48</v>
      </c>
      <c r="B53" s="292">
        <f>'Revenue Element '!G435</f>
        <v>0</v>
      </c>
      <c r="C53" s="292">
        <f>'Revenue Element '!K435</f>
        <v>0</v>
      </c>
      <c r="D53" s="292">
        <f>'Revenue Element '!O435</f>
        <v>0</v>
      </c>
      <c r="E53" s="292">
        <f>'Revenue Element '!S435</f>
        <v>0</v>
      </c>
      <c r="F53" s="292">
        <f>'Revenue Element '!W435</f>
        <v>0</v>
      </c>
      <c r="G53" s="293">
        <f>'Revenue Element '!AA435</f>
        <v>0</v>
      </c>
      <c r="H53" s="294">
        <f>'Revenue Element '!AE435</f>
        <v>0</v>
      </c>
      <c r="I53" s="292">
        <f>'Revenue Element '!AI435</f>
        <v>0</v>
      </c>
      <c r="J53" s="292">
        <f>'Revenue Element '!AM435</f>
        <v>0</v>
      </c>
      <c r="K53" s="292">
        <f>'Revenue Element '!AQ435</f>
        <v>0</v>
      </c>
      <c r="L53" s="293">
        <f t="shared" si="2"/>
        <v>0</v>
      </c>
    </row>
    <row r="54" spans="1:12" s="191" customFormat="1" ht="13.5" customHeight="1">
      <c r="A54" s="316" t="str">
        <f>'Revenue Element '!B443</f>
        <v>New Alternative 49</v>
      </c>
      <c r="B54" s="292">
        <f>'Revenue Element '!G443</f>
        <v>0</v>
      </c>
      <c r="C54" s="292">
        <f>'Revenue Element '!K443</f>
        <v>0</v>
      </c>
      <c r="D54" s="292">
        <f>'Revenue Element '!O443</f>
        <v>0</v>
      </c>
      <c r="E54" s="292">
        <f>'Revenue Element '!S443</f>
        <v>0</v>
      </c>
      <c r="F54" s="292">
        <f>'Revenue Element '!W443</f>
        <v>0</v>
      </c>
      <c r="G54" s="293">
        <f>'Revenue Element '!AA443</f>
        <v>0</v>
      </c>
      <c r="H54" s="294">
        <f>'Revenue Element '!AE443</f>
        <v>0</v>
      </c>
      <c r="I54" s="292">
        <f>'Revenue Element '!AI443</f>
        <v>0</v>
      </c>
      <c r="J54" s="292">
        <f>'Revenue Element '!AM443</f>
        <v>0</v>
      </c>
      <c r="K54" s="292">
        <f>'Revenue Element '!AQ443</f>
        <v>0</v>
      </c>
      <c r="L54" s="293">
        <f>SUM(B54:K54)</f>
        <v>0</v>
      </c>
    </row>
    <row r="55" spans="1:12" s="191" customFormat="1" ht="13.5" customHeight="1">
      <c r="A55" s="316" t="str">
        <f>'Revenue Element '!B451</f>
        <v>New Alternative 50</v>
      </c>
      <c r="B55" s="300">
        <f>'Revenue Element '!G451</f>
        <v>0</v>
      </c>
      <c r="C55" s="300">
        <f>'Revenue Element '!K451</f>
        <v>0</v>
      </c>
      <c r="D55" s="300">
        <f>'Revenue Element '!O451</f>
        <v>0</v>
      </c>
      <c r="E55" s="300">
        <f>'Revenue Element '!S451</f>
        <v>0</v>
      </c>
      <c r="F55" s="300">
        <f>'Revenue Element '!W451</f>
        <v>0</v>
      </c>
      <c r="G55" s="301">
        <f>'Revenue Element '!AA451</f>
        <v>0</v>
      </c>
      <c r="H55" s="302">
        <f>'Revenue Element '!AE451</f>
        <v>0</v>
      </c>
      <c r="I55" s="300">
        <f>'Revenue Element '!AI451</f>
        <v>0</v>
      </c>
      <c r="J55" s="300">
        <f>'Revenue Element '!AM451</f>
        <v>0</v>
      </c>
      <c r="K55" s="300">
        <f>'Revenue Element '!AQ451</f>
        <v>0</v>
      </c>
      <c r="L55" s="301">
        <f t="shared" si="2"/>
        <v>0</v>
      </c>
    </row>
    <row r="56" spans="1:12" s="191" customFormat="1" ht="13.5" customHeight="1" thickBot="1">
      <c r="A56" s="324" t="s">
        <v>1</v>
      </c>
      <c r="B56" s="407">
        <f>SUM(B5:B55)</f>
        <v>703416.7080000001</v>
      </c>
      <c r="C56" s="325">
        <f aca="true" t="shared" si="3" ref="C56:K56">SUM(C5:C55)</f>
        <v>400069.20924</v>
      </c>
      <c r="D56" s="325">
        <f t="shared" si="3"/>
        <v>412071.2855172</v>
      </c>
      <c r="E56" s="325">
        <f t="shared" si="3"/>
        <v>971411.236582716</v>
      </c>
      <c r="F56" s="325">
        <f t="shared" si="3"/>
        <v>1257217.322360395</v>
      </c>
      <c r="G56" s="325">
        <f t="shared" si="3"/>
        <v>900562.8392187068</v>
      </c>
      <c r="H56" s="325">
        <f t="shared" si="3"/>
        <v>1560774.9145905809</v>
      </c>
      <c r="I56" s="325">
        <f t="shared" si="3"/>
        <v>1270479.151756605</v>
      </c>
      <c r="J56" s="325">
        <f t="shared" si="3"/>
        <v>1308593.526309303</v>
      </c>
      <c r="K56" s="325">
        <f t="shared" si="3"/>
        <v>1347851.3320985823</v>
      </c>
      <c r="L56" s="326">
        <f>SUM(L5:L55)</f>
        <v>10132447.52567409</v>
      </c>
    </row>
    <row r="57" spans="1:12" s="196" customFormat="1" ht="13.5" customHeight="1">
      <c r="A57" s="19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5"/>
    </row>
    <row r="58" spans="1:15" s="298" customFormat="1" ht="15.75" customHeight="1">
      <c r="A58" s="482" t="s">
        <v>226</v>
      </c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O58" s="191"/>
    </row>
    <row r="59" spans="1:15" s="298" customFormat="1" ht="15.75" customHeight="1">
      <c r="A59" s="482" t="s">
        <v>227</v>
      </c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O59" s="191"/>
    </row>
    <row r="60" spans="1:15" s="298" customFormat="1" ht="15.75" customHeight="1" thickBot="1">
      <c r="A60" s="483" t="s">
        <v>225</v>
      </c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O60" s="191"/>
    </row>
    <row r="61" spans="1:12" s="191" customFormat="1" ht="21.75" customHeight="1">
      <c r="A61" s="303" t="s">
        <v>231</v>
      </c>
      <c r="B61" s="304">
        <f>B4</f>
        <v>2009</v>
      </c>
      <c r="C61" s="304">
        <f aca="true" t="shared" si="4" ref="C61:K61">C4</f>
        <v>2010</v>
      </c>
      <c r="D61" s="304">
        <f t="shared" si="4"/>
        <v>2011</v>
      </c>
      <c r="E61" s="304">
        <f t="shared" si="4"/>
        <v>2012</v>
      </c>
      <c r="F61" s="304">
        <f t="shared" si="4"/>
        <v>2013</v>
      </c>
      <c r="G61" s="304">
        <f t="shared" si="4"/>
        <v>2014</v>
      </c>
      <c r="H61" s="304">
        <f t="shared" si="4"/>
        <v>2015</v>
      </c>
      <c r="I61" s="304">
        <f t="shared" si="4"/>
        <v>2016</v>
      </c>
      <c r="J61" s="304">
        <f t="shared" si="4"/>
        <v>2017</v>
      </c>
      <c r="K61" s="304">
        <f t="shared" si="4"/>
        <v>2018</v>
      </c>
      <c r="L61" s="305" t="str">
        <f>L4</f>
        <v>Total            </v>
      </c>
    </row>
    <row r="62" spans="1:12" s="191" customFormat="1" ht="13.5" customHeight="1">
      <c r="A62" s="316" t="str">
        <f>'Revenue Element '!B468</f>
        <v>Federal</v>
      </c>
      <c r="B62" s="313">
        <f>'Revenue Element '!G468</f>
        <v>0</v>
      </c>
      <c r="C62" s="313">
        <f>'Revenue Element '!K468</f>
        <v>0</v>
      </c>
      <c r="D62" s="313">
        <f>'Revenue Element '!O468</f>
        <v>0</v>
      </c>
      <c r="E62" s="313">
        <f>'Revenue Element '!S468</f>
        <v>0</v>
      </c>
      <c r="F62" s="313">
        <f>'Revenue Element '!W468</f>
        <v>0</v>
      </c>
      <c r="G62" s="313">
        <f>'Revenue Element '!AA468</f>
        <v>0</v>
      </c>
      <c r="H62" s="313">
        <f>'Revenue Element '!AE468</f>
        <v>0</v>
      </c>
      <c r="I62" s="313">
        <f>'Revenue Element '!AI468</f>
        <v>0</v>
      </c>
      <c r="J62" s="313">
        <f>'Revenue Element '!AM468</f>
        <v>0</v>
      </c>
      <c r="K62" s="313">
        <f>'Revenue Element '!AQ468</f>
        <v>0</v>
      </c>
      <c r="L62" s="301"/>
    </row>
    <row r="63" spans="1:12" s="191" customFormat="1" ht="13.5" customHeight="1">
      <c r="A63" s="316" t="str">
        <f>'Revenue Element '!B469</f>
        <v>FTA 5307</v>
      </c>
      <c r="B63" s="313">
        <f>'Revenue Element '!G469</f>
        <v>390500</v>
      </c>
      <c r="C63" s="313">
        <f>'Revenue Element '!K469</f>
        <v>76500</v>
      </c>
      <c r="D63" s="313">
        <f>'Revenue Element '!O469</f>
        <v>76500</v>
      </c>
      <c r="E63" s="313">
        <f>'Revenue Element '!S469</f>
        <v>76500</v>
      </c>
      <c r="F63" s="313">
        <f>'Revenue Element '!W469</f>
        <v>459384</v>
      </c>
      <c r="G63" s="313">
        <f>'Revenue Element '!AA469</f>
        <v>390500</v>
      </c>
      <c r="H63" s="313">
        <f>'Revenue Element '!AE469</f>
        <v>76500</v>
      </c>
      <c r="I63" s="313">
        <f>'Revenue Element '!AI469</f>
        <v>76500</v>
      </c>
      <c r="J63" s="313">
        <f>'Revenue Element '!AM469</f>
        <v>76500</v>
      </c>
      <c r="K63" s="313">
        <f>'Revenue Element '!AQ469</f>
        <v>459384</v>
      </c>
      <c r="L63" s="301">
        <f>SUM(B63:K63)</f>
        <v>2158768</v>
      </c>
    </row>
    <row r="64" spans="1:12" s="191" customFormat="1" ht="13.5" customHeight="1">
      <c r="A64" s="316" t="str">
        <f>'Revenue Element '!B470</f>
        <v>FTA 5308</v>
      </c>
      <c r="B64" s="313">
        <f>'Revenue Element '!G470</f>
        <v>23000</v>
      </c>
      <c r="C64" s="313">
        <f>'Revenue Element '!K470</f>
        <v>69000</v>
      </c>
      <c r="D64" s="313">
        <f>'Revenue Element '!O470</f>
        <v>69000</v>
      </c>
      <c r="E64" s="313">
        <f>'Revenue Element '!S470</f>
        <v>69000</v>
      </c>
      <c r="F64" s="313">
        <f>'Revenue Element '!W470</f>
        <v>69000</v>
      </c>
      <c r="G64" s="313">
        <f>'Revenue Element '!AA470</f>
        <v>23000</v>
      </c>
      <c r="H64" s="313">
        <f>'Revenue Element '!AE470</f>
        <v>69000</v>
      </c>
      <c r="I64" s="313">
        <f>'Revenue Element '!AI470</f>
        <v>69000</v>
      </c>
      <c r="J64" s="313">
        <f>'Revenue Element '!AM470</f>
        <v>69000</v>
      </c>
      <c r="K64" s="313">
        <f>'Revenue Element '!AQ470</f>
        <v>69000</v>
      </c>
      <c r="L64" s="301">
        <f aca="true" t="shared" si="5" ref="L64:L95">SUM(B64:K64)</f>
        <v>598000</v>
      </c>
    </row>
    <row r="65" spans="1:12" s="191" customFormat="1" ht="13.5" customHeight="1">
      <c r="A65" s="316" t="str">
        <f>'Revenue Element '!B471</f>
        <v>FTA 5309</v>
      </c>
      <c r="B65" s="313">
        <f>'Revenue Element '!G471</f>
        <v>23000</v>
      </c>
      <c r="C65" s="313">
        <f>'Revenue Element '!K471</f>
        <v>69000</v>
      </c>
      <c r="D65" s="313">
        <f>'Revenue Element '!O471</f>
        <v>69000</v>
      </c>
      <c r="E65" s="313">
        <f>'Revenue Element '!S471</f>
        <v>69000</v>
      </c>
      <c r="F65" s="313">
        <f>'Revenue Element '!W471</f>
        <v>69000</v>
      </c>
      <c r="G65" s="313">
        <f>'Revenue Element '!AA471</f>
        <v>23000</v>
      </c>
      <c r="H65" s="313">
        <f>'Revenue Element '!AE471</f>
        <v>69000</v>
      </c>
      <c r="I65" s="313">
        <f>'Revenue Element '!AI471</f>
        <v>69000</v>
      </c>
      <c r="J65" s="313">
        <f>'Revenue Element '!AM471</f>
        <v>69000</v>
      </c>
      <c r="K65" s="313">
        <f>'Revenue Element '!AQ471</f>
        <v>69000</v>
      </c>
      <c r="L65" s="301">
        <f t="shared" si="5"/>
        <v>598000</v>
      </c>
    </row>
    <row r="66" spans="1:12" s="191" customFormat="1" ht="13.5" customHeight="1">
      <c r="A66" s="316" t="str">
        <f>'Revenue Element '!B472</f>
        <v>FTA 5311</v>
      </c>
      <c r="B66" s="313">
        <f>'Revenue Element '!G472</f>
        <v>24000</v>
      </c>
      <c r="C66" s="313">
        <f>'Revenue Element '!K472</f>
        <v>72000</v>
      </c>
      <c r="D66" s="313">
        <f>'Revenue Element '!O472</f>
        <v>72000</v>
      </c>
      <c r="E66" s="313">
        <f>'Revenue Element '!S472</f>
        <v>72000</v>
      </c>
      <c r="F66" s="313">
        <f>'Revenue Element '!W472</f>
        <v>72000</v>
      </c>
      <c r="G66" s="313">
        <f>'Revenue Element '!AA472</f>
        <v>24000</v>
      </c>
      <c r="H66" s="313">
        <f>'Revenue Element '!AE472</f>
        <v>72000</v>
      </c>
      <c r="I66" s="313">
        <f>'Revenue Element '!AI472</f>
        <v>72000</v>
      </c>
      <c r="J66" s="313">
        <f>'Revenue Element '!AM472</f>
        <v>72000</v>
      </c>
      <c r="K66" s="313">
        <f>'Revenue Element '!AQ472</f>
        <v>72000</v>
      </c>
      <c r="L66" s="301">
        <f t="shared" si="5"/>
        <v>624000</v>
      </c>
    </row>
    <row r="67" spans="1:12" s="191" customFormat="1" ht="13.5" customHeight="1">
      <c r="A67" s="316" t="str">
        <f>'Revenue Element '!B473</f>
        <v>STP</v>
      </c>
      <c r="B67" s="313">
        <f>'Revenue Element '!G473</f>
        <v>23000</v>
      </c>
      <c r="C67" s="313">
        <f>'Revenue Element '!K473</f>
        <v>69000</v>
      </c>
      <c r="D67" s="313">
        <f>'Revenue Element '!O473</f>
        <v>69000</v>
      </c>
      <c r="E67" s="313">
        <f>'Revenue Element '!S473</f>
        <v>69000</v>
      </c>
      <c r="F67" s="313">
        <f>'Revenue Element '!W473</f>
        <v>69000</v>
      </c>
      <c r="G67" s="313">
        <f>'Revenue Element '!AA473</f>
        <v>23000</v>
      </c>
      <c r="H67" s="313">
        <f>'Revenue Element '!AE473</f>
        <v>69000</v>
      </c>
      <c r="I67" s="313">
        <f>'Revenue Element '!AI473</f>
        <v>69000</v>
      </c>
      <c r="J67" s="313">
        <f>'Revenue Element '!AM473</f>
        <v>69000</v>
      </c>
      <c r="K67" s="313">
        <f>'Revenue Element '!AQ473</f>
        <v>69000</v>
      </c>
      <c r="L67" s="301">
        <f t="shared" si="5"/>
        <v>598000</v>
      </c>
    </row>
    <row r="68" spans="1:12" s="191" customFormat="1" ht="13.5" customHeight="1">
      <c r="A68" s="316" t="str">
        <f>'Revenue Element '!B474</f>
        <v>CMAQ</v>
      </c>
      <c r="B68" s="313">
        <f>'Revenue Element '!G474</f>
        <v>0</v>
      </c>
      <c r="C68" s="313">
        <f>'Revenue Element '!K474</f>
        <v>0</v>
      </c>
      <c r="D68" s="313">
        <f>'Revenue Element '!O474</f>
        <v>0</v>
      </c>
      <c r="E68" s="313">
        <f>'Revenue Element '!S474</f>
        <v>0</v>
      </c>
      <c r="F68" s="313">
        <f>'Revenue Element '!W474</f>
        <v>500</v>
      </c>
      <c r="G68" s="313">
        <f>'Revenue Element '!AA474</f>
        <v>0</v>
      </c>
      <c r="H68" s="313">
        <f>'Revenue Element '!AE474</f>
        <v>0</v>
      </c>
      <c r="I68" s="313">
        <f>'Revenue Element '!AI474</f>
        <v>0</v>
      </c>
      <c r="J68" s="313">
        <f>'Revenue Element '!AM474</f>
        <v>0</v>
      </c>
      <c r="K68" s="313">
        <f>'Revenue Element '!AQ474</f>
        <v>500</v>
      </c>
      <c r="L68" s="301">
        <f t="shared" si="5"/>
        <v>1000</v>
      </c>
    </row>
    <row r="69" spans="1:12" s="191" customFormat="1" ht="13.5" customHeight="1">
      <c r="A69" s="316" t="str">
        <f>'Revenue Element '!B475</f>
        <v>Enhancement Funds</v>
      </c>
      <c r="B69" s="313">
        <f>'Revenue Element '!G475</f>
        <v>0</v>
      </c>
      <c r="C69" s="313">
        <f>'Revenue Element '!K475</f>
        <v>0</v>
      </c>
      <c r="D69" s="313">
        <f>'Revenue Element '!O475</f>
        <v>0</v>
      </c>
      <c r="E69" s="313">
        <f>'Revenue Element '!S475</f>
        <v>0</v>
      </c>
      <c r="F69" s="313">
        <f>'Revenue Element '!W475</f>
        <v>0</v>
      </c>
      <c r="G69" s="313">
        <f>'Revenue Element '!AA475</f>
        <v>0</v>
      </c>
      <c r="H69" s="313">
        <f>'Revenue Element '!AE475</f>
        <v>0</v>
      </c>
      <c r="I69" s="313">
        <f>'Revenue Element '!AI475</f>
        <v>0</v>
      </c>
      <c r="J69" s="313">
        <f>'Revenue Element '!AM475</f>
        <v>0</v>
      </c>
      <c r="K69" s="313">
        <f>'Revenue Element '!AQ475</f>
        <v>0</v>
      </c>
      <c r="L69" s="301">
        <f t="shared" si="5"/>
        <v>0</v>
      </c>
    </row>
    <row r="70" spans="1:12" s="191" customFormat="1" ht="13.5" customHeight="1">
      <c r="A70" s="316" t="str">
        <f>'Revenue Element '!B476</f>
        <v>JARC</v>
      </c>
      <c r="B70" s="313">
        <f>'Revenue Element '!G476</f>
        <v>25000</v>
      </c>
      <c r="C70" s="313">
        <f>'Revenue Element '!K476</f>
        <v>25000</v>
      </c>
      <c r="D70" s="313">
        <f>'Revenue Element '!O476</f>
        <v>25000</v>
      </c>
      <c r="E70" s="313">
        <f>'Revenue Element '!S476</f>
        <v>25000</v>
      </c>
      <c r="F70" s="313">
        <f>'Revenue Element '!W476</f>
        <v>25000</v>
      </c>
      <c r="G70" s="313">
        <f>'Revenue Element '!AA476</f>
        <v>25000</v>
      </c>
      <c r="H70" s="313">
        <f>'Revenue Element '!AE476</f>
        <v>25000</v>
      </c>
      <c r="I70" s="313">
        <f>'Revenue Element '!AI476</f>
        <v>25000</v>
      </c>
      <c r="J70" s="313">
        <f>'Revenue Element '!AM476</f>
        <v>25000</v>
      </c>
      <c r="K70" s="313">
        <f>'Revenue Element '!AQ476</f>
        <v>25000</v>
      </c>
      <c r="L70" s="301">
        <f t="shared" si="5"/>
        <v>250000</v>
      </c>
    </row>
    <row r="71" spans="1:12" s="191" customFormat="1" ht="13.5" customHeight="1">
      <c r="A71" s="316" t="str">
        <f>'Revenue Element '!B477</f>
        <v>Other Federal 2</v>
      </c>
      <c r="B71" s="313">
        <f>'Revenue Element '!G477</f>
        <v>0</v>
      </c>
      <c r="C71" s="313">
        <f>'Revenue Element '!K477</f>
        <v>0</v>
      </c>
      <c r="D71" s="313">
        <f>'Revenue Element '!O477</f>
        <v>0</v>
      </c>
      <c r="E71" s="313">
        <f>'Revenue Element '!S477</f>
        <v>0</v>
      </c>
      <c r="F71" s="313">
        <f>'Revenue Element '!W477</f>
        <v>0</v>
      </c>
      <c r="G71" s="313">
        <f>'Revenue Element '!AA477</f>
        <v>0</v>
      </c>
      <c r="H71" s="313">
        <f>'Revenue Element '!AE477</f>
        <v>0</v>
      </c>
      <c r="I71" s="313">
        <f>'Revenue Element '!AI477</f>
        <v>0</v>
      </c>
      <c r="J71" s="313">
        <f>'Revenue Element '!AM477</f>
        <v>0</v>
      </c>
      <c r="K71" s="313">
        <f>'Revenue Element '!AQ477</f>
        <v>0</v>
      </c>
      <c r="L71" s="301">
        <f t="shared" si="5"/>
        <v>0</v>
      </c>
    </row>
    <row r="72" spans="1:12" s="191" customFormat="1" ht="13.5" customHeight="1">
      <c r="A72" s="316" t="str">
        <f>'Revenue Element '!B478</f>
        <v>ARRA Stimulus Funding</v>
      </c>
      <c r="B72" s="313">
        <f>'Revenue Element '!G478</f>
        <v>0</v>
      </c>
      <c r="C72" s="313">
        <f>'Revenue Element '!K478</f>
        <v>0</v>
      </c>
      <c r="D72" s="313">
        <f>'Revenue Element '!O478</f>
        <v>0</v>
      </c>
      <c r="E72" s="313">
        <f>'Revenue Element '!S478</f>
        <v>0</v>
      </c>
      <c r="F72" s="313">
        <f>'Revenue Element '!W478</f>
        <v>0</v>
      </c>
      <c r="G72" s="313">
        <f>'Revenue Element '!AA478</f>
        <v>0</v>
      </c>
      <c r="H72" s="313">
        <f>'Revenue Element '!AE478</f>
        <v>0</v>
      </c>
      <c r="I72" s="313">
        <f>'Revenue Element '!AI478</f>
        <v>0</v>
      </c>
      <c r="J72" s="313">
        <f>'Revenue Element '!AM478</f>
        <v>0</v>
      </c>
      <c r="K72" s="313">
        <f>'Revenue Element '!AQ478</f>
        <v>0</v>
      </c>
      <c r="L72" s="301">
        <f t="shared" si="5"/>
        <v>0</v>
      </c>
    </row>
    <row r="73" spans="1:12" s="191" customFormat="1" ht="13.5" customHeight="1">
      <c r="A73" s="316" t="str">
        <f>'Revenue Element '!B479</f>
        <v>State</v>
      </c>
      <c r="B73" s="313">
        <f>'Revenue Element '!G479</f>
        <v>0</v>
      </c>
      <c r="C73" s="313">
        <f>'Revenue Element '!K479</f>
        <v>0</v>
      </c>
      <c r="D73" s="313">
        <f>'Revenue Element '!O479</f>
        <v>0</v>
      </c>
      <c r="E73" s="313">
        <f>'Revenue Element '!S479</f>
        <v>0</v>
      </c>
      <c r="F73" s="313">
        <f>'Revenue Element '!W479</f>
        <v>0</v>
      </c>
      <c r="G73" s="313">
        <f>'Revenue Element '!AA479</f>
        <v>0</v>
      </c>
      <c r="H73" s="313">
        <f>'Revenue Element '!AE479</f>
        <v>0</v>
      </c>
      <c r="I73" s="313">
        <f>'Revenue Element '!AI479</f>
        <v>0</v>
      </c>
      <c r="J73" s="313">
        <f>'Revenue Element '!AM479</f>
        <v>0</v>
      </c>
      <c r="K73" s="313">
        <f>'Revenue Element '!AQ479</f>
        <v>0</v>
      </c>
      <c r="L73" s="301">
        <f t="shared" si="5"/>
        <v>0</v>
      </c>
    </row>
    <row r="74" spans="1:12" s="191" customFormat="1" ht="13.5" customHeight="1">
      <c r="A74" s="316" t="str">
        <f>'Revenue Element '!B480</f>
        <v>State Block Grant</v>
      </c>
      <c r="B74" s="313">
        <f>'Revenue Element '!G480</f>
        <v>0</v>
      </c>
      <c r="C74" s="313">
        <f>'Revenue Element '!K480</f>
        <v>0</v>
      </c>
      <c r="D74" s="313">
        <f>'Revenue Element '!O480</f>
        <v>0</v>
      </c>
      <c r="E74" s="313">
        <f>'Revenue Element '!S480</f>
        <v>0</v>
      </c>
      <c r="F74" s="313">
        <f>'Revenue Element '!W480</f>
        <v>0</v>
      </c>
      <c r="G74" s="313">
        <f>'Revenue Element '!AA480</f>
        <v>0</v>
      </c>
      <c r="H74" s="313">
        <f>'Revenue Element '!AE480</f>
        <v>0</v>
      </c>
      <c r="I74" s="313">
        <f>'Revenue Element '!AI480</f>
        <v>0</v>
      </c>
      <c r="J74" s="313">
        <f>'Revenue Element '!AM480</f>
        <v>0</v>
      </c>
      <c r="K74" s="313">
        <f>'Revenue Element '!AQ480</f>
        <v>0</v>
      </c>
      <c r="L74" s="301">
        <f t="shared" si="5"/>
        <v>0</v>
      </c>
    </row>
    <row r="75" spans="1:12" s="191" customFormat="1" ht="13.5" customHeight="1">
      <c r="A75" s="316" t="str">
        <f>'Revenue Element '!B481</f>
        <v>FDOT Urban Corridor</v>
      </c>
      <c r="B75" s="313">
        <f>'Revenue Element '!G481</f>
        <v>0</v>
      </c>
      <c r="C75" s="313">
        <f>'Revenue Element '!K481</f>
        <v>0</v>
      </c>
      <c r="D75" s="313">
        <f>'Revenue Element '!O481</f>
        <v>0</v>
      </c>
      <c r="E75" s="313">
        <f>'Revenue Element '!S481</f>
        <v>0</v>
      </c>
      <c r="F75" s="313">
        <f>'Revenue Element '!W481</f>
        <v>0</v>
      </c>
      <c r="G75" s="313">
        <f>'Revenue Element '!AA481</f>
        <v>0</v>
      </c>
      <c r="H75" s="313">
        <f>'Revenue Element '!AE481</f>
        <v>0</v>
      </c>
      <c r="I75" s="313">
        <f>'Revenue Element '!AI481</f>
        <v>0</v>
      </c>
      <c r="J75" s="313">
        <f>'Revenue Element '!AM481</f>
        <v>0</v>
      </c>
      <c r="K75" s="313">
        <f>'Revenue Element '!AQ481</f>
        <v>0</v>
      </c>
      <c r="L75" s="301">
        <f t="shared" si="5"/>
        <v>0</v>
      </c>
    </row>
    <row r="76" spans="1:12" s="191" customFormat="1" ht="13.5" customHeight="1">
      <c r="A76" s="316" t="str">
        <f>'Revenue Element '!B482</f>
        <v>FDOT Intermodal</v>
      </c>
      <c r="B76" s="313">
        <f>'Revenue Element '!G482</f>
        <v>0</v>
      </c>
      <c r="C76" s="313">
        <f>'Revenue Element '!K482</f>
        <v>0</v>
      </c>
      <c r="D76" s="313">
        <f>'Revenue Element '!O482</f>
        <v>0</v>
      </c>
      <c r="E76" s="313">
        <f>'Revenue Element '!S482</f>
        <v>0</v>
      </c>
      <c r="F76" s="313">
        <f>'Revenue Element '!W482</f>
        <v>0</v>
      </c>
      <c r="G76" s="313">
        <f>'Revenue Element '!AA482</f>
        <v>0</v>
      </c>
      <c r="H76" s="313">
        <f>'Revenue Element '!AE482</f>
        <v>0</v>
      </c>
      <c r="I76" s="313">
        <f>'Revenue Element '!AI482</f>
        <v>0</v>
      </c>
      <c r="J76" s="313">
        <f>'Revenue Element '!AM482</f>
        <v>0</v>
      </c>
      <c r="K76" s="313">
        <f>'Revenue Element '!AQ482</f>
        <v>0</v>
      </c>
      <c r="L76" s="301">
        <f t="shared" si="5"/>
        <v>0</v>
      </c>
    </row>
    <row r="77" spans="1:12" s="191" customFormat="1" ht="13.5" customHeight="1">
      <c r="A77" s="316" t="str">
        <f>'Revenue Element '!B483</f>
        <v>FDOT WAGES</v>
      </c>
      <c r="B77" s="313">
        <f>'Revenue Element '!G483</f>
        <v>0</v>
      </c>
      <c r="C77" s="313">
        <f>'Revenue Element '!K483</f>
        <v>0</v>
      </c>
      <c r="D77" s="313">
        <f>'Revenue Element '!O483</f>
        <v>0</v>
      </c>
      <c r="E77" s="313">
        <f>'Revenue Element '!S483</f>
        <v>0</v>
      </c>
      <c r="F77" s="313">
        <f>'Revenue Element '!W483</f>
        <v>0</v>
      </c>
      <c r="G77" s="313">
        <f>'Revenue Element '!AA483</f>
        <v>0</v>
      </c>
      <c r="H77" s="313">
        <f>'Revenue Element '!AE483</f>
        <v>0</v>
      </c>
      <c r="I77" s="313">
        <f>'Revenue Element '!AI483</f>
        <v>0</v>
      </c>
      <c r="J77" s="313">
        <f>'Revenue Element '!AM483</f>
        <v>0</v>
      </c>
      <c r="K77" s="313">
        <f>'Revenue Element '!AQ483</f>
        <v>0</v>
      </c>
      <c r="L77" s="301">
        <f t="shared" si="5"/>
        <v>0</v>
      </c>
    </row>
    <row r="78" spans="1:12" s="191" customFormat="1" ht="13.5" customHeight="1">
      <c r="A78" s="316" t="str">
        <f>'Revenue Element '!B484</f>
        <v>FDOT Safety</v>
      </c>
      <c r="B78" s="313">
        <f>'Revenue Element '!G484</f>
        <v>0</v>
      </c>
      <c r="C78" s="313">
        <f>'Revenue Element '!K484</f>
        <v>0</v>
      </c>
      <c r="D78" s="313">
        <f>'Revenue Element '!O484</f>
        <v>0</v>
      </c>
      <c r="E78" s="313">
        <f>'Revenue Element '!S484</f>
        <v>0</v>
      </c>
      <c r="F78" s="313">
        <f>'Revenue Element '!W484</f>
        <v>0</v>
      </c>
      <c r="G78" s="313">
        <f>'Revenue Element '!AA484</f>
        <v>0</v>
      </c>
      <c r="H78" s="313">
        <f>'Revenue Element '!AE484</f>
        <v>0</v>
      </c>
      <c r="I78" s="313">
        <f>'Revenue Element '!AI484</f>
        <v>0</v>
      </c>
      <c r="J78" s="313">
        <f>'Revenue Element '!AM484</f>
        <v>0</v>
      </c>
      <c r="K78" s="313">
        <f>'Revenue Element '!AQ484</f>
        <v>0</v>
      </c>
      <c r="L78" s="301">
        <f t="shared" si="5"/>
        <v>0</v>
      </c>
    </row>
    <row r="79" spans="1:12" s="191" customFormat="1" ht="13.5" customHeight="1">
      <c r="A79" s="316" t="str">
        <f>'Revenue Element '!B485</f>
        <v>FDOT Service Development</v>
      </c>
      <c r="B79" s="313">
        <f>'Revenue Element '!G485</f>
        <v>0</v>
      </c>
      <c r="C79" s="313">
        <f>'Revenue Element '!K485</f>
        <v>0</v>
      </c>
      <c r="D79" s="313">
        <f>'Revenue Element '!O485</f>
        <v>0</v>
      </c>
      <c r="E79" s="313">
        <f>'Revenue Element '!S485</f>
        <v>546977.8125</v>
      </c>
      <c r="F79" s="313">
        <f>'Revenue Element '!W485</f>
        <v>218583.21340259872</v>
      </c>
      <c r="G79" s="313">
        <f>'Revenue Element '!AA485</f>
        <v>0</v>
      </c>
      <c r="H79" s="313">
        <f>'Revenue Element '!AE485</f>
        <v>0</v>
      </c>
      <c r="I79" s="313">
        <f>'Revenue Element '!AI485</f>
        <v>0</v>
      </c>
      <c r="J79" s="313">
        <f>'Revenue Element '!AM485</f>
        <v>546977.8125</v>
      </c>
      <c r="K79" s="313">
        <f>'Revenue Element '!AQ485</f>
        <v>218583.21340259872</v>
      </c>
      <c r="L79" s="301">
        <f t="shared" si="5"/>
        <v>1531122.0518051973</v>
      </c>
    </row>
    <row r="80" spans="1:12" s="191" customFormat="1" ht="13.5" customHeight="1">
      <c r="A80" s="316" t="str">
        <f>'Revenue Element '!B486</f>
        <v>FDOT Urban Transit Capital</v>
      </c>
      <c r="B80" s="313">
        <f>'Revenue Element '!G486</f>
        <v>500</v>
      </c>
      <c r="C80" s="313">
        <f>'Revenue Element '!K486</f>
        <v>1500</v>
      </c>
      <c r="D80" s="313">
        <f>'Revenue Element '!O486</f>
        <v>1500</v>
      </c>
      <c r="E80" s="313">
        <f>'Revenue Element '!S486</f>
        <v>1500</v>
      </c>
      <c r="F80" s="313">
        <f>'Revenue Element '!W486</f>
        <v>110791.60670129936</v>
      </c>
      <c r="G80" s="313">
        <f>'Revenue Element '!AA486</f>
        <v>500</v>
      </c>
      <c r="H80" s="313">
        <f>'Revenue Element '!AE486</f>
        <v>1500</v>
      </c>
      <c r="I80" s="313">
        <f>'Revenue Element '!AI486</f>
        <v>1500</v>
      </c>
      <c r="J80" s="313">
        <f>'Revenue Element '!AM486</f>
        <v>1500</v>
      </c>
      <c r="K80" s="313">
        <f>'Revenue Element '!AQ486</f>
        <v>110791.60670129936</v>
      </c>
      <c r="L80" s="301">
        <f t="shared" si="5"/>
        <v>231583.21340259872</v>
      </c>
    </row>
    <row r="81" spans="1:12" s="191" customFormat="1" ht="13.5" customHeight="1">
      <c r="A81" s="316" t="str">
        <f>'Revenue Element '!B487</f>
        <v>TD Commission</v>
      </c>
      <c r="B81" s="313">
        <f>'Revenue Element '!G487</f>
        <v>0</v>
      </c>
      <c r="C81" s="313">
        <f>'Revenue Element '!K487</f>
        <v>0</v>
      </c>
      <c r="D81" s="313">
        <f>'Revenue Element '!O487</f>
        <v>0</v>
      </c>
      <c r="E81" s="313">
        <f>'Revenue Element '!S487</f>
        <v>0</v>
      </c>
      <c r="F81" s="313">
        <f>'Revenue Element '!W487</f>
        <v>109291.60670129936</v>
      </c>
      <c r="G81" s="313">
        <f>'Revenue Element '!AA487</f>
        <v>0</v>
      </c>
      <c r="H81" s="313">
        <f>'Revenue Element '!AE487</f>
        <v>0</v>
      </c>
      <c r="I81" s="313">
        <f>'Revenue Element '!AI487</f>
        <v>0</v>
      </c>
      <c r="J81" s="313">
        <f>'Revenue Element '!AM487</f>
        <v>0</v>
      </c>
      <c r="K81" s="313">
        <f>'Revenue Element '!AQ487</f>
        <v>109291.60670129936</v>
      </c>
      <c r="L81" s="301">
        <f t="shared" si="5"/>
        <v>218583.21340259872</v>
      </c>
    </row>
    <row r="82" spans="1:12" s="191" customFormat="1" ht="13.5" customHeight="1">
      <c r="A82" s="316" t="str">
        <f>'Revenue Element '!B488</f>
        <v>Other State 1</v>
      </c>
      <c r="B82" s="313">
        <f>'Revenue Element '!G488</f>
        <v>0</v>
      </c>
      <c r="C82" s="313">
        <f>'Revenue Element '!K488</f>
        <v>0</v>
      </c>
      <c r="D82" s="313">
        <f>'Revenue Element '!O488</f>
        <v>0</v>
      </c>
      <c r="E82" s="313">
        <f>'Revenue Element '!S488</f>
        <v>0</v>
      </c>
      <c r="F82" s="313">
        <f>'Revenue Element '!W488</f>
        <v>0</v>
      </c>
      <c r="G82" s="313">
        <f>'Revenue Element '!AA488</f>
        <v>0</v>
      </c>
      <c r="H82" s="313">
        <f>'Revenue Element '!AE488</f>
        <v>0</v>
      </c>
      <c r="I82" s="313">
        <f>'Revenue Element '!AI488</f>
        <v>0</v>
      </c>
      <c r="J82" s="313">
        <f>'Revenue Element '!AM488</f>
        <v>0</v>
      </c>
      <c r="K82" s="313">
        <f>'Revenue Element '!AQ488</f>
        <v>0</v>
      </c>
      <c r="L82" s="301">
        <f t="shared" si="5"/>
        <v>0</v>
      </c>
    </row>
    <row r="83" spans="1:12" s="191" customFormat="1" ht="13.5" customHeight="1">
      <c r="A83" s="316" t="str">
        <f>'Revenue Element '!B489</f>
        <v>Other State 2</v>
      </c>
      <c r="B83" s="313">
        <f>'Revenue Element '!G489</f>
        <v>0</v>
      </c>
      <c r="C83" s="313">
        <f>'Revenue Element '!K489</f>
        <v>0</v>
      </c>
      <c r="D83" s="313">
        <f>'Revenue Element '!O489</f>
        <v>0</v>
      </c>
      <c r="E83" s="313">
        <f>'Revenue Element '!S489</f>
        <v>0</v>
      </c>
      <c r="F83" s="313">
        <f>'Revenue Element '!W489</f>
        <v>0</v>
      </c>
      <c r="G83" s="313">
        <f>'Revenue Element '!AA489</f>
        <v>0</v>
      </c>
      <c r="H83" s="313">
        <f>'Revenue Element '!AE489</f>
        <v>0</v>
      </c>
      <c r="I83" s="313">
        <f>'Revenue Element '!AI489</f>
        <v>0</v>
      </c>
      <c r="J83" s="313">
        <f>'Revenue Element '!AM489</f>
        <v>0</v>
      </c>
      <c r="K83" s="313">
        <f>'Revenue Element '!AQ489</f>
        <v>0</v>
      </c>
      <c r="L83" s="301">
        <f t="shared" si="5"/>
        <v>0</v>
      </c>
    </row>
    <row r="84" spans="1:12" s="191" customFormat="1" ht="13.5" customHeight="1">
      <c r="A84" s="316" t="str">
        <f>'Revenue Element '!B490</f>
        <v>Other State 3</v>
      </c>
      <c r="B84" s="313">
        <f>'Revenue Element '!G490</f>
        <v>0</v>
      </c>
      <c r="C84" s="313">
        <f>'Revenue Element '!K490</f>
        <v>0</v>
      </c>
      <c r="D84" s="313">
        <f>'Revenue Element '!O490</f>
        <v>0</v>
      </c>
      <c r="E84" s="313">
        <f>'Revenue Element '!S490</f>
        <v>0</v>
      </c>
      <c r="F84" s="313">
        <f>'Revenue Element '!W490</f>
        <v>0</v>
      </c>
      <c r="G84" s="313">
        <f>'Revenue Element '!AA490</f>
        <v>0</v>
      </c>
      <c r="H84" s="313">
        <f>'Revenue Element '!AE490</f>
        <v>0</v>
      </c>
      <c r="I84" s="313">
        <f>'Revenue Element '!AI490</f>
        <v>0</v>
      </c>
      <c r="J84" s="313">
        <f>'Revenue Element '!AM490</f>
        <v>0</v>
      </c>
      <c r="K84" s="313">
        <f>'Revenue Element '!AQ490</f>
        <v>0</v>
      </c>
      <c r="L84" s="301">
        <f t="shared" si="5"/>
        <v>0</v>
      </c>
    </row>
    <row r="85" spans="1:12" s="191" customFormat="1" ht="13.5" customHeight="1">
      <c r="A85" s="316" t="str">
        <f>'Revenue Element '!B491</f>
        <v>Local</v>
      </c>
      <c r="B85" s="313">
        <f>'Revenue Element '!G491</f>
        <v>0</v>
      </c>
      <c r="C85" s="313">
        <f>'Revenue Element '!K491</f>
        <v>0</v>
      </c>
      <c r="D85" s="313">
        <f>'Revenue Element '!O491</f>
        <v>0</v>
      </c>
      <c r="E85" s="313">
        <f>'Revenue Element '!S491</f>
        <v>0</v>
      </c>
      <c r="F85" s="313">
        <f>'Revenue Element '!W491</f>
        <v>0</v>
      </c>
      <c r="G85" s="313">
        <f>'Revenue Element '!AA491</f>
        <v>0</v>
      </c>
      <c r="H85" s="313">
        <f>'Revenue Element '!AE491</f>
        <v>0</v>
      </c>
      <c r="I85" s="313">
        <f>'Revenue Element '!AI491</f>
        <v>0</v>
      </c>
      <c r="J85" s="313">
        <f>'Revenue Element '!AM491</f>
        <v>0</v>
      </c>
      <c r="K85" s="313">
        <f>'Revenue Element '!AQ491</f>
        <v>0</v>
      </c>
      <c r="L85" s="301">
        <f t="shared" si="5"/>
        <v>0</v>
      </c>
    </row>
    <row r="86" spans="1:12" s="191" customFormat="1" ht="13.5" customHeight="1">
      <c r="A86" s="316" t="str">
        <f>'Revenue Element '!B492</f>
        <v>Farebox Revenue</v>
      </c>
      <c r="B86" s="313">
        <f>'Revenue Element '!G492</f>
        <v>0</v>
      </c>
      <c r="C86" s="313">
        <f>'Revenue Element '!K492</f>
        <v>0</v>
      </c>
      <c r="D86" s="313">
        <f>'Revenue Element '!O492</f>
        <v>0</v>
      </c>
      <c r="E86" s="313">
        <f>'Revenue Element '!S492</f>
        <v>0</v>
      </c>
      <c r="F86" s="313">
        <f>'Revenue Element '!W492</f>
        <v>0</v>
      </c>
      <c r="G86" s="313">
        <f>'Revenue Element '!AA492</f>
        <v>0</v>
      </c>
      <c r="H86" s="313">
        <f>'Revenue Element '!AE492</f>
        <v>0</v>
      </c>
      <c r="I86" s="313">
        <f>'Revenue Element '!AI492</f>
        <v>0</v>
      </c>
      <c r="J86" s="313">
        <f>'Revenue Element '!AM492</f>
        <v>0</v>
      </c>
      <c r="K86" s="313">
        <f>'Revenue Element '!AQ492</f>
        <v>0</v>
      </c>
      <c r="L86" s="301">
        <f t="shared" si="5"/>
        <v>0</v>
      </c>
    </row>
    <row r="87" spans="1:12" s="191" customFormat="1" ht="13.5" customHeight="1">
      <c r="A87" s="316" t="str">
        <f>'Revenue Element '!B493</f>
        <v>Directly-Generated (non-fare)</v>
      </c>
      <c r="B87" s="313">
        <f>'Revenue Element '!G493</f>
        <v>0</v>
      </c>
      <c r="C87" s="313">
        <f>'Revenue Element '!K493</f>
        <v>0</v>
      </c>
      <c r="D87" s="313">
        <f>'Revenue Element '!O493</f>
        <v>0</v>
      </c>
      <c r="E87" s="313">
        <f>'Revenue Element '!S493</f>
        <v>0</v>
      </c>
      <c r="F87" s="313">
        <f>'Revenue Element '!W493</f>
        <v>0</v>
      </c>
      <c r="G87" s="313">
        <f>'Revenue Element '!AA493</f>
        <v>0</v>
      </c>
      <c r="H87" s="313">
        <f>'Revenue Element '!AE493</f>
        <v>0</v>
      </c>
      <c r="I87" s="313">
        <f>'Revenue Element '!AI493</f>
        <v>0</v>
      </c>
      <c r="J87" s="313">
        <f>'Revenue Element '!AM493</f>
        <v>0</v>
      </c>
      <c r="K87" s="313">
        <f>'Revenue Element '!AQ493</f>
        <v>0</v>
      </c>
      <c r="L87" s="301">
        <f t="shared" si="5"/>
        <v>0</v>
      </c>
    </row>
    <row r="88" spans="1:12" s="191" customFormat="1" ht="13.5" customHeight="1">
      <c r="A88" s="316" t="str">
        <f>'Revenue Element '!B494</f>
        <v>Gas Tax</v>
      </c>
      <c r="B88" s="313">
        <f>'Revenue Element '!G494</f>
        <v>22500</v>
      </c>
      <c r="C88" s="313">
        <f>'Revenue Element '!K494</f>
        <v>67500</v>
      </c>
      <c r="D88" s="313">
        <f>'Revenue Element '!O494</f>
        <v>67500</v>
      </c>
      <c r="E88" s="313">
        <f>'Revenue Element '!S494</f>
        <v>67500</v>
      </c>
      <c r="F88" s="313">
        <f>'Revenue Element '!W494</f>
        <v>67500</v>
      </c>
      <c r="G88" s="313">
        <f>'Revenue Element '!AA494</f>
        <v>22500</v>
      </c>
      <c r="H88" s="313">
        <f>'Revenue Element '!AE494</f>
        <v>67500</v>
      </c>
      <c r="I88" s="313">
        <f>'Revenue Element '!AI494</f>
        <v>67500</v>
      </c>
      <c r="J88" s="313">
        <f>'Revenue Element '!AM494</f>
        <v>67500</v>
      </c>
      <c r="K88" s="313">
        <f>'Revenue Element '!AQ494</f>
        <v>67500</v>
      </c>
      <c r="L88" s="301">
        <f t="shared" si="5"/>
        <v>585000</v>
      </c>
    </row>
    <row r="89" spans="1:12" s="191" customFormat="1" ht="13.5" customHeight="1">
      <c r="A89" s="316" t="str">
        <f>'Revenue Element '!B495</f>
        <v>Sales Tax</v>
      </c>
      <c r="B89" s="313">
        <f>'Revenue Element '!G495</f>
        <v>25000</v>
      </c>
      <c r="C89" s="313">
        <f>'Revenue Element '!K495</f>
        <v>25000</v>
      </c>
      <c r="D89" s="313">
        <f>'Revenue Element '!O495</f>
        <v>25000</v>
      </c>
      <c r="E89" s="313">
        <f>'Revenue Element '!S495</f>
        <v>25000</v>
      </c>
      <c r="F89" s="313">
        <f>'Revenue Element '!W495</f>
        <v>25000</v>
      </c>
      <c r="G89" s="313">
        <f>'Revenue Element '!AA495</f>
        <v>25000</v>
      </c>
      <c r="H89" s="313">
        <f>'Revenue Element '!AE495</f>
        <v>25000</v>
      </c>
      <c r="I89" s="313">
        <f>'Revenue Element '!AI495</f>
        <v>25000</v>
      </c>
      <c r="J89" s="313">
        <f>'Revenue Element '!AM495</f>
        <v>25000</v>
      </c>
      <c r="K89" s="313">
        <f>'Revenue Element '!AQ495</f>
        <v>25000</v>
      </c>
      <c r="L89" s="301">
        <f t="shared" si="5"/>
        <v>250000</v>
      </c>
    </row>
    <row r="90" spans="1:12" s="191" customFormat="1" ht="13.5" customHeight="1">
      <c r="A90" s="316" t="str">
        <f>'Revenue Element '!B496</f>
        <v>Property Tax</v>
      </c>
      <c r="B90" s="313">
        <f>'Revenue Element '!G496</f>
        <v>500</v>
      </c>
      <c r="C90" s="313">
        <f>'Revenue Element '!K496</f>
        <v>1500</v>
      </c>
      <c r="D90" s="313">
        <f>'Revenue Element '!O496</f>
        <v>1500</v>
      </c>
      <c r="E90" s="313">
        <f>'Revenue Element '!S496</f>
        <v>1500</v>
      </c>
      <c r="F90" s="313">
        <f>'Revenue Element '!W496</f>
        <v>1500</v>
      </c>
      <c r="G90" s="313">
        <f>'Revenue Element '!AA496</f>
        <v>500</v>
      </c>
      <c r="H90" s="313">
        <f>'Revenue Element '!AE496</f>
        <v>1500</v>
      </c>
      <c r="I90" s="313">
        <f>'Revenue Element '!AI496</f>
        <v>1500</v>
      </c>
      <c r="J90" s="313">
        <f>'Revenue Element '!AM496</f>
        <v>1500</v>
      </c>
      <c r="K90" s="313">
        <f>'Revenue Element '!AQ496</f>
        <v>1500</v>
      </c>
      <c r="L90" s="301">
        <f t="shared" si="5"/>
        <v>13000</v>
      </c>
    </row>
    <row r="91" spans="1:12" s="191" customFormat="1" ht="13.5" customHeight="1">
      <c r="A91" s="316" t="str">
        <f>'Revenue Element '!B497</f>
        <v>Local General Revenue</v>
      </c>
      <c r="B91" s="313">
        <f>'Revenue Element '!G497</f>
        <v>500</v>
      </c>
      <c r="C91" s="313">
        <f>'Revenue Element '!K497</f>
        <v>1500</v>
      </c>
      <c r="D91" s="313">
        <f>'Revenue Element '!O497</f>
        <v>1500</v>
      </c>
      <c r="E91" s="313">
        <f>'Revenue Element '!S497</f>
        <v>1500</v>
      </c>
      <c r="F91" s="313">
        <f>'Revenue Element '!W497</f>
        <v>1500</v>
      </c>
      <c r="G91" s="313">
        <f>'Revenue Element '!AA497</f>
        <v>500</v>
      </c>
      <c r="H91" s="313">
        <f>'Revenue Element '!AE497</f>
        <v>1500</v>
      </c>
      <c r="I91" s="313">
        <f>'Revenue Element '!AI497</f>
        <v>1500</v>
      </c>
      <c r="J91" s="313">
        <f>'Revenue Element '!AM497</f>
        <v>1500</v>
      </c>
      <c r="K91" s="313">
        <f>'Revenue Element '!AQ497</f>
        <v>1500</v>
      </c>
      <c r="L91" s="301">
        <f t="shared" si="5"/>
        <v>13000</v>
      </c>
    </row>
    <row r="92" spans="1:12" s="191" customFormat="1" ht="13.5" customHeight="1">
      <c r="A92" s="316" t="str">
        <f>'Revenue Element '!B498</f>
        <v>Other Local 1</v>
      </c>
      <c r="B92" s="313">
        <f>'Revenue Element '!G498</f>
        <v>500</v>
      </c>
      <c r="C92" s="313">
        <f>'Revenue Element '!K498</f>
        <v>1500</v>
      </c>
      <c r="D92" s="313">
        <f>'Revenue Element '!O498</f>
        <v>1500</v>
      </c>
      <c r="E92" s="313">
        <f>'Revenue Element '!S498</f>
        <v>1500</v>
      </c>
      <c r="F92" s="313">
        <f>'Revenue Element '!W498</f>
        <v>1500</v>
      </c>
      <c r="G92" s="313">
        <f>'Revenue Element '!AA498</f>
        <v>500</v>
      </c>
      <c r="H92" s="313">
        <f>'Revenue Element '!AE498</f>
        <v>1500</v>
      </c>
      <c r="I92" s="313">
        <f>'Revenue Element '!AI498</f>
        <v>1500</v>
      </c>
      <c r="J92" s="313">
        <f>'Revenue Element '!AM498</f>
        <v>1500</v>
      </c>
      <c r="K92" s="313">
        <f>'Revenue Element '!AQ498</f>
        <v>1500</v>
      </c>
      <c r="L92" s="301">
        <f t="shared" si="5"/>
        <v>13000</v>
      </c>
    </row>
    <row r="93" spans="1:12" s="191" customFormat="1" ht="13.5" customHeight="1">
      <c r="A93" s="316" t="str">
        <f>'Revenue Element '!B499</f>
        <v>Other Local 2</v>
      </c>
      <c r="B93" s="313">
        <f>'Revenue Element '!G499</f>
        <v>1000</v>
      </c>
      <c r="C93" s="313">
        <f>'Revenue Element '!K499</f>
        <v>3000</v>
      </c>
      <c r="D93" s="313">
        <f>'Revenue Element '!O499</f>
        <v>3000</v>
      </c>
      <c r="E93" s="313">
        <f>'Revenue Element '!S499</f>
        <v>3000</v>
      </c>
      <c r="F93" s="313">
        <f>'Revenue Element '!W499</f>
        <v>3000</v>
      </c>
      <c r="G93" s="313">
        <f>'Revenue Element '!AA499</f>
        <v>1000</v>
      </c>
      <c r="H93" s="313">
        <f>'Revenue Element '!AE499</f>
        <v>3000</v>
      </c>
      <c r="I93" s="313">
        <f>'Revenue Element '!AI499</f>
        <v>3000</v>
      </c>
      <c r="J93" s="313">
        <f>'Revenue Element '!AM499</f>
        <v>3000</v>
      </c>
      <c r="K93" s="313">
        <f>'Revenue Element '!AQ499</f>
        <v>3000</v>
      </c>
      <c r="L93" s="301">
        <f t="shared" si="5"/>
        <v>26000</v>
      </c>
    </row>
    <row r="94" spans="1:12" s="191" customFormat="1" ht="13.5" customHeight="1">
      <c r="A94" s="316" t="str">
        <f>'Revenue Element '!B500</f>
        <v>Other Local 3</v>
      </c>
      <c r="B94" s="313">
        <f>'Revenue Element '!G500</f>
        <v>500</v>
      </c>
      <c r="C94" s="313">
        <f>'Revenue Element '!K500</f>
        <v>1500</v>
      </c>
      <c r="D94" s="313">
        <f>'Revenue Element '!O500</f>
        <v>1500</v>
      </c>
      <c r="E94" s="313">
        <f>'Revenue Element '!S500</f>
        <v>1500</v>
      </c>
      <c r="F94" s="313">
        <f>'Revenue Element '!W500</f>
        <v>1500</v>
      </c>
      <c r="G94" s="313">
        <f>'Revenue Element '!AA500</f>
        <v>500</v>
      </c>
      <c r="H94" s="313">
        <f>'Revenue Element '!AE500</f>
        <v>1500</v>
      </c>
      <c r="I94" s="313">
        <f>'Revenue Element '!AI500</f>
        <v>1500</v>
      </c>
      <c r="J94" s="313">
        <f>'Revenue Element '!AM500</f>
        <v>1500</v>
      </c>
      <c r="K94" s="313">
        <f>'Revenue Element '!AQ500</f>
        <v>1500</v>
      </c>
      <c r="L94" s="301">
        <f t="shared" si="5"/>
        <v>13000</v>
      </c>
    </row>
    <row r="95" spans="1:12" s="191" customFormat="1" ht="13.5" customHeight="1">
      <c r="A95" s="316" t="str">
        <f>'Revenue Element '!B501</f>
        <v>Private</v>
      </c>
      <c r="B95" s="313">
        <f>'Revenue Element '!G501</f>
        <v>500</v>
      </c>
      <c r="C95" s="313">
        <f>'Revenue Element '!K501</f>
        <v>1500</v>
      </c>
      <c r="D95" s="313">
        <f>'Revenue Element '!O501</f>
        <v>1500</v>
      </c>
      <c r="E95" s="313">
        <f>'Revenue Element '!S501</f>
        <v>1500</v>
      </c>
      <c r="F95" s="313">
        <f>'Revenue Element '!W501</f>
        <v>1500</v>
      </c>
      <c r="G95" s="313">
        <f>'Revenue Element '!AA501</f>
        <v>500</v>
      </c>
      <c r="H95" s="313">
        <f>'Revenue Element '!AE501</f>
        <v>1500</v>
      </c>
      <c r="I95" s="313">
        <f>'Revenue Element '!AI501</f>
        <v>1500</v>
      </c>
      <c r="J95" s="313">
        <f>'Revenue Element '!AM501</f>
        <v>1500</v>
      </c>
      <c r="K95" s="313">
        <f>'Revenue Element '!AQ501</f>
        <v>1500</v>
      </c>
      <c r="L95" s="301">
        <f t="shared" si="5"/>
        <v>13000</v>
      </c>
    </row>
    <row r="96" spans="1:12" s="191" customFormat="1" ht="13.5" customHeight="1">
      <c r="A96" s="316"/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301"/>
    </row>
    <row r="97" spans="1:12" s="191" customFormat="1" ht="13.5" customHeight="1">
      <c r="A97" s="317" t="s">
        <v>22</v>
      </c>
      <c r="B97" s="318">
        <f>SUM(B62:B96)</f>
        <v>560000</v>
      </c>
      <c r="C97" s="319">
        <f>'Revenue Element '!K503</f>
        <v>485000</v>
      </c>
      <c r="D97" s="319">
        <f>'Revenue Element '!O503</f>
        <v>485000</v>
      </c>
      <c r="E97" s="319">
        <f>'Revenue Element '!S503</f>
        <v>1031977.8125</v>
      </c>
      <c r="F97" s="319">
        <f>'Revenue Element '!W503</f>
        <v>1305550.4268051975</v>
      </c>
      <c r="G97" s="319">
        <f>'Revenue Element '!AA503</f>
        <v>560000</v>
      </c>
      <c r="H97" s="319">
        <f>'Revenue Element '!AE503</f>
        <v>485000</v>
      </c>
      <c r="I97" s="319">
        <f>'Revenue Element '!AI503</f>
        <v>485000</v>
      </c>
      <c r="J97" s="319">
        <f>'Revenue Element '!AM503</f>
        <v>1031977.8125</v>
      </c>
      <c r="K97" s="319">
        <f>'Revenue Element '!AQ503</f>
        <v>1305550.4268051975</v>
      </c>
      <c r="L97" s="320">
        <f>SUM(L62:L96)</f>
        <v>7735056.478610395</v>
      </c>
    </row>
    <row r="98" spans="1:12" s="191" customFormat="1" ht="13.5" customHeight="1">
      <c r="A98" s="317" t="s">
        <v>228</v>
      </c>
      <c r="B98" s="318">
        <f>'Revenue Element '!G459</f>
        <v>703416.7080000001</v>
      </c>
      <c r="C98" s="319">
        <f>'Revenue Element '!K459</f>
        <v>400069.20924</v>
      </c>
      <c r="D98" s="319">
        <f>'Revenue Element '!O459</f>
        <v>412071.2855172</v>
      </c>
      <c r="E98" s="319">
        <f>'Revenue Element '!S459</f>
        <v>971411.236582716</v>
      </c>
      <c r="F98" s="319">
        <f>'Revenue Element '!W459</f>
        <v>1257217.322360395</v>
      </c>
      <c r="G98" s="319">
        <f>'Revenue Element '!AA459</f>
        <v>900562.8392187068</v>
      </c>
      <c r="H98" s="319">
        <f>'Revenue Element '!AE459</f>
        <v>1560774.9145905806</v>
      </c>
      <c r="I98" s="319">
        <f>'Revenue Element '!AI459</f>
        <v>1270479.151756605</v>
      </c>
      <c r="J98" s="319">
        <f>'Revenue Element '!AM459</f>
        <v>1308593.526309303</v>
      </c>
      <c r="K98" s="319">
        <f>'Revenue Element '!AQ459</f>
        <v>1347851.3320985823</v>
      </c>
      <c r="L98" s="320">
        <f>SUM(B98:K98)</f>
        <v>10132447.525674088</v>
      </c>
    </row>
    <row r="99" spans="1:12" s="191" customFormat="1" ht="13.5" customHeight="1" thickBot="1">
      <c r="A99" s="321" t="s">
        <v>229</v>
      </c>
      <c r="B99" s="322">
        <f>B97-B98</f>
        <v>-143416.7080000001</v>
      </c>
      <c r="C99" s="322">
        <f aca="true" t="shared" si="6" ref="C99:J99">C97-C98</f>
        <v>84930.79076</v>
      </c>
      <c r="D99" s="322">
        <f t="shared" si="6"/>
        <v>72928.71448279999</v>
      </c>
      <c r="E99" s="322">
        <f t="shared" si="6"/>
        <v>60566.575917284004</v>
      </c>
      <c r="F99" s="322">
        <f t="shared" si="6"/>
        <v>48333.104444802506</v>
      </c>
      <c r="G99" s="322">
        <f t="shared" si="6"/>
        <v>-340562.8392187068</v>
      </c>
      <c r="H99" s="322">
        <f t="shared" si="6"/>
        <v>-1075774.9145905806</v>
      </c>
      <c r="I99" s="322">
        <f t="shared" si="6"/>
        <v>-785479.1517566049</v>
      </c>
      <c r="J99" s="322">
        <f t="shared" si="6"/>
        <v>-276615.713809303</v>
      </c>
      <c r="K99" s="322">
        <f>K97-K98</f>
        <v>-42300.9052933848</v>
      </c>
      <c r="L99" s="323">
        <f>L97-L98</f>
        <v>-2397391.0470636925</v>
      </c>
    </row>
    <row r="100" s="191" customFormat="1" ht="13.5" customHeight="1"/>
    <row r="101" s="223" customFormat="1" ht="16.5" customHeight="1"/>
    <row r="102" s="223" customFormat="1" ht="16.5" customHeight="1"/>
    <row r="103" s="191" customFormat="1" ht="16.5" customHeight="1"/>
  </sheetData>
  <sheetProtection/>
  <mergeCells count="6">
    <mergeCell ref="A59:L59"/>
    <mergeCell ref="A60:L60"/>
    <mergeCell ref="A1:L1"/>
    <mergeCell ref="A2:L2"/>
    <mergeCell ref="A3:L3"/>
    <mergeCell ref="A58:L58"/>
  </mergeCells>
  <printOptions/>
  <pageMargins left="1.24" right="0.75" top="1" bottom="1" header="0.5" footer="0.5"/>
  <pageSetup fitToHeight="2" fitToWidth="1"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Tindale-Oliver &amp; Assoc.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Asela Silva</dc:creator>
  <cp:keywords/>
  <dc:description/>
  <cp:lastModifiedBy>Asela Silva</cp:lastModifiedBy>
  <cp:lastPrinted>2007-10-15T19:59:11Z</cp:lastPrinted>
  <dcterms:created xsi:type="dcterms:W3CDTF">2001-10-09T21:30:35Z</dcterms:created>
  <dcterms:modified xsi:type="dcterms:W3CDTF">2013-08-07T01:46:11Z</dcterms:modified>
  <cp:category/>
  <cp:version/>
  <cp:contentType/>
  <cp:contentStatus/>
</cp:coreProperties>
</file>