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MainMenu" sheetId="1" r:id="rId1"/>
    <sheet name="InputSheet" sheetId="2" r:id="rId2"/>
    <sheet name="OutputSheet" sheetId="3" r:id="rId3"/>
    <sheet name="Data" sheetId="4" r:id="rId4"/>
    <sheet name="Counties" sheetId="5" r:id="rId5"/>
    <sheet name="Help" sheetId="6" r:id="rId6"/>
    <sheet name="XML" sheetId="7" r:id="rId7"/>
  </sheets>
  <definedNames/>
  <calcPr fullCalcOnLoad="1"/>
</workbook>
</file>

<file path=xl/sharedStrings.xml><?xml version="1.0" encoding="utf-8"?>
<sst xmlns="http://schemas.openxmlformats.org/spreadsheetml/2006/main" count="402" uniqueCount="347">
  <si>
    <t>Location</t>
  </si>
  <si>
    <t>Year</t>
  </si>
  <si>
    <t>User Input</t>
  </si>
  <si>
    <t>Design Years</t>
  </si>
  <si>
    <t>Design Year</t>
  </si>
  <si>
    <t>Main Menu</t>
  </si>
  <si>
    <t>Equivalent Single Axle Load</t>
  </si>
  <si>
    <t>Project Desc.</t>
  </si>
  <si>
    <t>Location Desc.</t>
  </si>
  <si>
    <t>Calc Method</t>
  </si>
  <si>
    <t>Current Year</t>
  </si>
  <si>
    <t>AADTs</t>
  </si>
  <si>
    <t>DDS</t>
  </si>
  <si>
    <t># Lanes</t>
  </si>
  <si>
    <t>18 kip EQUIVALENT SINGLE AXLE LOAD ANALYSIS</t>
  </si>
  <si>
    <t>SECTION #:</t>
  </si>
  <si>
    <t>PROJECT DESCRIPTION:</t>
  </si>
  <si>
    <t>LOCATION DESCRIPTION:</t>
  </si>
  <si>
    <t>LOCATION #:</t>
  </si>
  <si>
    <t>GROWTH RATE FORMULA</t>
  </si>
  <si>
    <t xml:space="preserve">  C:  Enter All AADTs</t>
  </si>
  <si>
    <t>DESIGN INFORMATION</t>
  </si>
  <si>
    <t>AADT</t>
  </si>
  <si>
    <t>Existing Year</t>
  </si>
  <si>
    <t>Opening Year</t>
  </si>
  <si>
    <t>Mid-Design Year</t>
  </si>
  <si>
    <t xml:space="preserve">    Note:  AADT values have been rounded to the nearest 100</t>
  </si>
  <si>
    <t>1995 EQUIVALENCY FACTORS |u(1)|</t>
  </si>
  <si>
    <t xml:space="preserve">   (selected with an X)</t>
  </si>
  <si>
    <t>FLEXIBLE PAVEMENT</t>
  </si>
  <si>
    <t>SN = 5/THICK</t>
  </si>
  <si>
    <t>1.050</t>
  </si>
  <si>
    <t>0.900</t>
  </si>
  <si>
    <t>0.960</t>
  </si>
  <si>
    <t>1.600</t>
  </si>
  <si>
    <t>1.270</t>
  </si>
  <si>
    <t>1.350</t>
  </si>
  <si>
    <t>1.220</t>
  </si>
  <si>
    <t>URBAN FREEWAY:</t>
  </si>
  <si>
    <t>RURAL HIGHWAY:</t>
  </si>
  <si>
    <t>URBAN HIGHWAY:</t>
  </si>
  <si>
    <t>RURAL FREEWAY:</t>
  </si>
  <si>
    <t>OTHER (Enter Factor and X):</t>
  </si>
  <si>
    <t xml:space="preserve">  Lane Factors developed by Copes equation</t>
  </si>
  <si>
    <t>Prepared by:</t>
  </si>
  <si>
    <t>Signature</t>
  </si>
  <si>
    <t>Date</t>
  </si>
  <si>
    <t>Flexible</t>
  </si>
  <si>
    <t>Value</t>
  </si>
  <si>
    <t>Rigid</t>
  </si>
  <si>
    <t>D</t>
  </si>
  <si>
    <t>T</t>
  </si>
  <si>
    <t>LF</t>
  </si>
  <si>
    <t>EF2</t>
  </si>
  <si>
    <t>EF1</t>
  </si>
  <si>
    <t>ESAL1</t>
  </si>
  <si>
    <t>ESAL2</t>
  </si>
  <si>
    <t>ACCUM1</t>
  </si>
  <si>
    <t>ACCUM2</t>
  </si>
  <si>
    <t>several EF choices for that location.</t>
  </si>
  <si>
    <t>NOTES</t>
  </si>
  <si>
    <t>The input process is fully menu driven - just fill in data at the prompts.</t>
  </si>
  <si>
    <t>Manually changing the data on the Input page will NOT invoke the macros.</t>
  </si>
  <si>
    <t>The input from previous runs will automatically be shown in prompts.</t>
  </si>
  <si>
    <t>YEARS:</t>
  </si>
  <si>
    <t>SN=12/THICK</t>
  </si>
  <si>
    <t>SN=5/THICK</t>
  </si>
  <si>
    <t>YEAR</t>
  </si>
  <si>
    <t>ESAL</t>
  </si>
  <si>
    <t>(1000S)</t>
  </si>
  <si>
    <t>ACCUM</t>
  </si>
  <si>
    <t>(1000s)</t>
  </si>
  <si>
    <t>EF</t>
  </si>
  <si>
    <t>Opening to Mid-Design Year ESAL Accumulation (1000s):</t>
  </si>
  <si>
    <t>Opening to Design Year ESAL Accumulation (1000s):</t>
  </si>
  <si>
    <t>PROJECT TRAFFIC FOR PD&amp;E and DESIGN ANALYSIS INFO / FACTORS</t>
  </si>
  <si>
    <t>Choose A, B, C, or D here:</t>
  </si>
  <si>
    <t xml:space="preserve">  D:  New Facility</t>
  </si>
  <si>
    <t>0.890</t>
  </si>
  <si>
    <t>Linear Growth Rate</t>
  </si>
  <si>
    <t>Compounded Growth Rate</t>
  </si>
  <si>
    <t>Growth Rate</t>
  </si>
  <si>
    <t>(select one)</t>
  </si>
  <si>
    <t>T Percentages</t>
  </si>
  <si>
    <t>Existing to Opening Year</t>
  </si>
  <si>
    <t>Mid-Year to Design-Year</t>
  </si>
  <si>
    <t>Opening to Mid-Year</t>
  </si>
  <si>
    <t>(A=straight line,B=compounded/exponential, C=decaying)</t>
  </si>
  <si>
    <t xml:space="preserve">  A:  Interpolation</t>
  </si>
  <si>
    <t xml:space="preserve">   If ""C", or "D" continue to next section</t>
  </si>
  <si>
    <t xml:space="preserve">   If "A" select an interpolation function</t>
  </si>
  <si>
    <t>Decaying Growth Rate</t>
  </si>
  <si>
    <t xml:space="preserve">  B:  Enter Growth Rate</t>
  </si>
  <si>
    <t xml:space="preserve">   If "B" enter rate as decimals (1%=1.01)</t>
  </si>
  <si>
    <t>This program allows input of only one location at a time, but you can print</t>
  </si>
  <si>
    <t>Name</t>
  </si>
  <si>
    <t>Title</t>
  </si>
  <si>
    <t>Org. Unit or Firm</t>
  </si>
  <si>
    <t>Reviewed by:</t>
  </si>
  <si>
    <t>Org.Unit or F</t>
  </si>
  <si>
    <t xml:space="preserve"> </t>
  </si>
  <si>
    <t>I have reviewed the 18 kip Equivalent Single Axle Loads (ESAL's) to be used for pavement design on this project.  I hereby attest that these have been developed in accordance with the FDOT Project Traffic Forecasting Procedure using historical traffic data and other available information.</t>
  </si>
  <si>
    <t xml:space="preserve">   I have reviewed the 18 kip Equivalent Single Axle Loads (ESAL's) to be used for pavement design on this project.  I hereby attest that these have been developed in accordance with the FDOT Project Traffic Forecasting Procedure using historical traffic data and other available information.</t>
  </si>
  <si>
    <t>Org.Unit or Firm</t>
  </si>
  <si>
    <t>%</t>
  </si>
  <si>
    <t xml:space="preserve">  (1)  Equivalency Factors are based on Updated Pavement Damage Factors Memorandum, dated July 2, 1998.</t>
  </si>
  <si>
    <t>RoadwayID</t>
  </si>
  <si>
    <t>Alachua (26)</t>
  </si>
  <si>
    <t xml:space="preserve">Alachua </t>
  </si>
  <si>
    <t>26</t>
  </si>
  <si>
    <t>Baker (27)</t>
  </si>
  <si>
    <t xml:space="preserve">Baker </t>
  </si>
  <si>
    <t>27</t>
  </si>
  <si>
    <t>Bay (46)</t>
  </si>
  <si>
    <t xml:space="preserve">Bay </t>
  </si>
  <si>
    <t>46</t>
  </si>
  <si>
    <t>Bradford (28)</t>
  </si>
  <si>
    <t xml:space="preserve">Bradford </t>
  </si>
  <si>
    <t>28</t>
  </si>
  <si>
    <t>Brevard (70)</t>
  </si>
  <si>
    <t xml:space="preserve">Brevard </t>
  </si>
  <si>
    <t>70</t>
  </si>
  <si>
    <t>Broward (86)</t>
  </si>
  <si>
    <t xml:space="preserve">Broward </t>
  </si>
  <si>
    <t>86</t>
  </si>
  <si>
    <t>Calhoun (47)</t>
  </si>
  <si>
    <t xml:space="preserve">Calhoun </t>
  </si>
  <si>
    <t>47</t>
  </si>
  <si>
    <t>Charlotte (01)</t>
  </si>
  <si>
    <t xml:space="preserve">Charlotte </t>
  </si>
  <si>
    <t>01</t>
  </si>
  <si>
    <t>Citrus (02)</t>
  </si>
  <si>
    <t xml:space="preserve">Citrus </t>
  </si>
  <si>
    <t>02</t>
  </si>
  <si>
    <t>Clay (71)</t>
  </si>
  <si>
    <t xml:space="preserve">Clay </t>
  </si>
  <si>
    <t>71</t>
  </si>
  <si>
    <t>Collier (03)</t>
  </si>
  <si>
    <t xml:space="preserve">Collier </t>
  </si>
  <si>
    <t>03</t>
  </si>
  <si>
    <t>Columbia (29)</t>
  </si>
  <si>
    <t xml:space="preserve">Columbia </t>
  </si>
  <si>
    <t>29</t>
  </si>
  <si>
    <t>Desoto (04)</t>
  </si>
  <si>
    <t xml:space="preserve">Desoto </t>
  </si>
  <si>
    <t>04</t>
  </si>
  <si>
    <t>Dixie (30)</t>
  </si>
  <si>
    <t xml:space="preserve">Dixie </t>
  </si>
  <si>
    <t>30</t>
  </si>
  <si>
    <t>Duval (72)</t>
  </si>
  <si>
    <t xml:space="preserve">Duval </t>
  </si>
  <si>
    <t>72</t>
  </si>
  <si>
    <t>Escambia (48)</t>
  </si>
  <si>
    <t xml:space="preserve">Escambia </t>
  </si>
  <si>
    <t>48</t>
  </si>
  <si>
    <t>Flagler (73)</t>
  </si>
  <si>
    <t xml:space="preserve">Flagler </t>
  </si>
  <si>
    <t>73</t>
  </si>
  <si>
    <t>Franklin (49)</t>
  </si>
  <si>
    <t xml:space="preserve">Franklin </t>
  </si>
  <si>
    <t>49</t>
  </si>
  <si>
    <t>Gadsden (50)</t>
  </si>
  <si>
    <t xml:space="preserve">Gadsden </t>
  </si>
  <si>
    <t>50</t>
  </si>
  <si>
    <t>Gilchrist (31)</t>
  </si>
  <si>
    <t xml:space="preserve">Gilchrist </t>
  </si>
  <si>
    <t>31</t>
  </si>
  <si>
    <t>Glades (05)</t>
  </si>
  <si>
    <t xml:space="preserve">Glades </t>
  </si>
  <si>
    <t>05</t>
  </si>
  <si>
    <t>Gulf (51)</t>
  </si>
  <si>
    <t xml:space="preserve">Gulf </t>
  </si>
  <si>
    <t>51</t>
  </si>
  <si>
    <t>Hamilton (32)</t>
  </si>
  <si>
    <t xml:space="preserve">Hamilton </t>
  </si>
  <si>
    <t>32</t>
  </si>
  <si>
    <t>Hardee (06)</t>
  </si>
  <si>
    <t xml:space="preserve">Hardee </t>
  </si>
  <si>
    <t>06</t>
  </si>
  <si>
    <t>Hendry (07)</t>
  </si>
  <si>
    <t xml:space="preserve">Hendry </t>
  </si>
  <si>
    <t>07</t>
  </si>
  <si>
    <t>Hernando (08)</t>
  </si>
  <si>
    <t xml:space="preserve">Hernando </t>
  </si>
  <si>
    <t>08</t>
  </si>
  <si>
    <t>Highlands (09)</t>
  </si>
  <si>
    <t xml:space="preserve">Highlands </t>
  </si>
  <si>
    <t>09</t>
  </si>
  <si>
    <t>Hillsborough (10)</t>
  </si>
  <si>
    <t xml:space="preserve">Hillsborough </t>
  </si>
  <si>
    <t>10</t>
  </si>
  <si>
    <t>Holmes (52)</t>
  </si>
  <si>
    <t xml:space="preserve">Holmes </t>
  </si>
  <si>
    <t>52</t>
  </si>
  <si>
    <t>Indian River (88)</t>
  </si>
  <si>
    <t xml:space="preserve">Indian River </t>
  </si>
  <si>
    <t>88</t>
  </si>
  <si>
    <t>Jackson (53)</t>
  </si>
  <si>
    <t xml:space="preserve">Jackson </t>
  </si>
  <si>
    <t>53</t>
  </si>
  <si>
    <t>Jefferson (54)</t>
  </si>
  <si>
    <t xml:space="preserve">Jefferson </t>
  </si>
  <si>
    <t>54</t>
  </si>
  <si>
    <t>Lafayette (33)</t>
  </si>
  <si>
    <t xml:space="preserve">Lafayette </t>
  </si>
  <si>
    <t>33</t>
  </si>
  <si>
    <t>Lake (11)</t>
  </si>
  <si>
    <t xml:space="preserve">Lake </t>
  </si>
  <si>
    <t>11</t>
  </si>
  <si>
    <t>Lee (12)</t>
  </si>
  <si>
    <t xml:space="preserve">Lee </t>
  </si>
  <si>
    <t>12</t>
  </si>
  <si>
    <t>Leon (55)</t>
  </si>
  <si>
    <t xml:space="preserve">Leon </t>
  </si>
  <si>
    <t>55</t>
  </si>
  <si>
    <t>Levy (34)</t>
  </si>
  <si>
    <t xml:space="preserve">Levy </t>
  </si>
  <si>
    <t>34</t>
  </si>
  <si>
    <t>Liberty (56)</t>
  </si>
  <si>
    <t xml:space="preserve">Liberty </t>
  </si>
  <si>
    <t>56</t>
  </si>
  <si>
    <t>Madison (35)</t>
  </si>
  <si>
    <t xml:space="preserve">Madison </t>
  </si>
  <si>
    <t>35</t>
  </si>
  <si>
    <t>Manatee (13)</t>
  </si>
  <si>
    <t xml:space="preserve">Manatee </t>
  </si>
  <si>
    <t>13</t>
  </si>
  <si>
    <t>Marion (36)</t>
  </si>
  <si>
    <t xml:space="preserve">Marion </t>
  </si>
  <si>
    <t>36</t>
  </si>
  <si>
    <t>Martin (89)</t>
  </si>
  <si>
    <t xml:space="preserve">Martin </t>
  </si>
  <si>
    <t>89</t>
  </si>
  <si>
    <t>Miami (87)</t>
  </si>
  <si>
    <t xml:space="preserve">Miami </t>
  </si>
  <si>
    <t>87</t>
  </si>
  <si>
    <t>Monroe (90)</t>
  </si>
  <si>
    <t xml:space="preserve">Monroe </t>
  </si>
  <si>
    <t>90</t>
  </si>
  <si>
    <t>Nassau (74)</t>
  </si>
  <si>
    <t xml:space="preserve">Nassau </t>
  </si>
  <si>
    <t>74</t>
  </si>
  <si>
    <t>Okaloosa (57)</t>
  </si>
  <si>
    <t xml:space="preserve">Okaloosa </t>
  </si>
  <si>
    <t>57</t>
  </si>
  <si>
    <t>Okeechobee (91)</t>
  </si>
  <si>
    <t xml:space="preserve">Okeechobee </t>
  </si>
  <si>
    <t>91</t>
  </si>
  <si>
    <t>Orange (75)</t>
  </si>
  <si>
    <t xml:space="preserve">Orange </t>
  </si>
  <si>
    <t>75</t>
  </si>
  <si>
    <t>Osceola (92)</t>
  </si>
  <si>
    <t xml:space="preserve">Osceola </t>
  </si>
  <si>
    <t>92</t>
  </si>
  <si>
    <t>Palm Beach (93)</t>
  </si>
  <si>
    <t xml:space="preserve">Palm Beach </t>
  </si>
  <si>
    <t>93</t>
  </si>
  <si>
    <t>Pasco (14)</t>
  </si>
  <si>
    <t xml:space="preserve">Pasco </t>
  </si>
  <si>
    <t>14</t>
  </si>
  <si>
    <t>Pinellas (15)</t>
  </si>
  <si>
    <t xml:space="preserve">Pinellas </t>
  </si>
  <si>
    <t>15</t>
  </si>
  <si>
    <t>Polk (16)</t>
  </si>
  <si>
    <t xml:space="preserve">Polk </t>
  </si>
  <si>
    <t>16</t>
  </si>
  <si>
    <t>Putnam (76)</t>
  </si>
  <si>
    <t xml:space="preserve">Putnam </t>
  </si>
  <si>
    <t>76</t>
  </si>
  <si>
    <t>Santa Rosa (58)</t>
  </si>
  <si>
    <t xml:space="preserve">Santa Rosa </t>
  </si>
  <si>
    <t>58</t>
  </si>
  <si>
    <t>Sarasota (17)</t>
  </si>
  <si>
    <t xml:space="preserve">Sarasota </t>
  </si>
  <si>
    <t>17</t>
  </si>
  <si>
    <t>Seminole (77)</t>
  </si>
  <si>
    <t xml:space="preserve">Seminole </t>
  </si>
  <si>
    <t>77</t>
  </si>
  <si>
    <t>St. Johns (78)</t>
  </si>
  <si>
    <t xml:space="preserve">St. Johns </t>
  </si>
  <si>
    <t>78</t>
  </si>
  <si>
    <t>St. Lucie (94)</t>
  </si>
  <si>
    <t xml:space="preserve">St. Lucie </t>
  </si>
  <si>
    <t>94</t>
  </si>
  <si>
    <t>Sumter (18)</t>
  </si>
  <si>
    <t xml:space="preserve">Sumter </t>
  </si>
  <si>
    <t>18</t>
  </si>
  <si>
    <t>Suwannee (37)</t>
  </si>
  <si>
    <t xml:space="preserve">Suwannee </t>
  </si>
  <si>
    <t>37</t>
  </si>
  <si>
    <t>Taylor (38)</t>
  </si>
  <si>
    <t xml:space="preserve">Taylor </t>
  </si>
  <si>
    <t>38</t>
  </si>
  <si>
    <t>Union (39)</t>
  </si>
  <si>
    <t xml:space="preserve">Union </t>
  </si>
  <si>
    <t>39</t>
  </si>
  <si>
    <t>Volusia (79)</t>
  </si>
  <si>
    <t xml:space="preserve">Volusia </t>
  </si>
  <si>
    <t>79</t>
  </si>
  <si>
    <t>Wakulla (59)</t>
  </si>
  <si>
    <t xml:space="preserve">Wakulla </t>
  </si>
  <si>
    <t>59</t>
  </si>
  <si>
    <t>Walton (60)</t>
  </si>
  <si>
    <t xml:space="preserve">Walton </t>
  </si>
  <si>
    <t>60</t>
  </si>
  <si>
    <t>Washington (61)</t>
  </si>
  <si>
    <t xml:space="preserve">Washington </t>
  </si>
  <si>
    <t>61</t>
  </si>
  <si>
    <t>Turnpike (97)</t>
  </si>
  <si>
    <t xml:space="preserve">Turnpike </t>
  </si>
  <si>
    <t>97</t>
  </si>
  <si>
    <t>County</t>
  </si>
  <si>
    <t>Enter the location number for the section that is being analyzed. For example you may enter 1 if this is the first location in your project</t>
  </si>
  <si>
    <t>Enter the 8-digit Roadway ID</t>
  </si>
  <si>
    <t>Enter the Name of the County where the section is located</t>
  </si>
  <si>
    <t>Proj Descr</t>
  </si>
  <si>
    <t>Loc_Descr</t>
  </si>
  <si>
    <t>Enter information on the Location that is being analyzed. For example this location start at MP x.xx and Ends at x.xx</t>
  </si>
  <si>
    <t>Enter description about the project e.g Project Starts from MP x.xx and Ends at MP x.x</t>
  </si>
  <si>
    <t>Analysis Tool V.02</t>
  </si>
  <si>
    <t>FIN #:</t>
  </si>
  <si>
    <t>Location #:</t>
  </si>
  <si>
    <t>A</t>
  </si>
  <si>
    <t>year</t>
  </si>
  <si>
    <t>aadt</t>
  </si>
  <si>
    <t>t_per</t>
  </si>
  <si>
    <t>accum_esal</t>
  </si>
  <si>
    <t>open_design_esal</t>
  </si>
  <si>
    <t>pav_type</t>
  </si>
  <si>
    <t>num_lane</t>
  </si>
  <si>
    <t>TF</t>
  </si>
  <si>
    <t>EXISTING</t>
  </si>
  <si>
    <t>OPEN</t>
  </si>
  <si>
    <t>MID</t>
  </si>
  <si>
    <t>DESIGN</t>
  </si>
  <si>
    <t>Notes</t>
  </si>
  <si>
    <t>ROADWAYID:</t>
  </si>
  <si>
    <t>COUNTY:</t>
  </si>
  <si>
    <t>Reviewed By:</t>
  </si>
  <si>
    <t>PIN #:</t>
  </si>
  <si>
    <t>PIN#</t>
  </si>
  <si>
    <t>Pin#</t>
  </si>
  <si>
    <t>Enter the Project Identification Number. This number can be obtained from the FM report</t>
  </si>
  <si>
    <t>428855-1</t>
  </si>
  <si>
    <t>SR 9 (I-95)</t>
  </si>
  <si>
    <t>Volusia</t>
  </si>
  <si>
    <t>From Milepost 27.147 to Milepost 29.717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</si>
</sst>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$&quot;#,##0"/>
    <numFmt numFmtId="169" formatCode="0.000%"/>
    <numFmt numFmtId="170" formatCode="0.###%"/>
    <numFmt numFmtId="171" formatCode="0.####%"/>
    <numFmt numFmtId="172" formatCode="0.#####%"/>
    <numFmt numFmtId="173" formatCode="0.##%"/>
    <numFmt numFmtId="174" formatCode="0.00000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sz val="10"/>
      <name val="Arial Narrow"/>
      <family val="2"/>
    </font>
    <font>
      <sz val="6"/>
      <name val="Arial"/>
      <family val="2"/>
    </font>
    <font>
      <u val="single"/>
      <sz val="10"/>
      <name val="Arial"/>
      <family val="2"/>
    </font>
    <font>
      <sz val="10"/>
      <color indexed="57"/>
      <name val="Arial Narrow"/>
      <family val="2"/>
    </font>
    <font>
      <b/>
      <sz val="10"/>
      <color indexed="57"/>
      <name val="Arial Narrow"/>
      <family val="2"/>
    </font>
    <font>
      <b/>
      <i/>
      <sz val="10"/>
      <color indexed="57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6" xfId="58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3" xfId="0" applyFont="1" applyBorder="1" applyAlignment="1" quotePrefix="1">
      <alignment horizontal="center"/>
    </xf>
    <xf numFmtId="0" fontId="8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6" fillId="0" borderId="14" xfId="0" applyFont="1" applyBorder="1" applyAlignment="1">
      <alignment/>
    </xf>
    <xf numFmtId="10" fontId="6" fillId="0" borderId="0" xfId="58" applyNumberFormat="1" applyFont="1" applyAlignment="1">
      <alignment horizontal="center"/>
    </xf>
    <xf numFmtId="10" fontId="6" fillId="0" borderId="10" xfId="58" applyNumberFormat="1" applyFont="1" applyBorder="1" applyAlignment="1">
      <alignment horizontal="center"/>
    </xf>
    <xf numFmtId="10" fontId="0" fillId="0" borderId="16" xfId="58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169" fontId="0" fillId="0" borderId="0" xfId="58" applyNumberFormat="1" applyFont="1" applyAlignment="1" applyProtection="1">
      <alignment/>
      <protection locked="0"/>
    </xf>
    <xf numFmtId="167" fontId="0" fillId="0" borderId="10" xfId="58" applyNumberFormat="1" applyFont="1" applyBorder="1" applyAlignment="1">
      <alignment horizontal="center"/>
    </xf>
    <xf numFmtId="164" fontId="0" fillId="0" borderId="0" xfId="58" applyNumberFormat="1" applyFont="1" applyAlignment="1" applyProtection="1">
      <alignment/>
      <protection locked="0"/>
    </xf>
    <xf numFmtId="0" fontId="6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49" fontId="0" fillId="0" borderId="0" xfId="0" applyNumberFormat="1" applyAlignment="1">
      <alignment/>
    </xf>
    <xf numFmtId="0" fontId="16" fillId="0" borderId="12" xfId="0" applyFont="1" applyBorder="1" applyAlignment="1">
      <alignment horizontal="right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4" xfId="0" applyBorder="1" applyAlignment="1">
      <alignment/>
    </xf>
    <xf numFmtId="0" fontId="1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95250</xdr:rowOff>
    </xdr:from>
    <xdr:to>
      <xdr:col>4</xdr:col>
      <xdr:colOff>466725</xdr:colOff>
      <xdr:row>25</xdr:row>
      <xdr:rowOff>28575</xdr:rowOff>
    </xdr:to>
    <xdr:sp>
      <xdr:nvSpPr>
        <xdr:cNvPr id="1" name="Rectangle 5"/>
        <xdr:cNvSpPr>
          <a:spLocks/>
        </xdr:cNvSpPr>
      </xdr:nvSpPr>
      <xdr:spPr>
        <a:xfrm>
          <a:off x="390525" y="895350"/>
          <a:ext cx="2514600" cy="3333750"/>
        </a:xfrm>
        <a:prstGeom prst="rect">
          <a:avLst/>
        </a:prstGeom>
        <a:solidFill>
          <a:srgbClr val="CCFFCC"/>
        </a:solidFill>
        <a:ln w="349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10</xdr:row>
      <xdr:rowOff>133350</xdr:rowOff>
    </xdr:from>
    <xdr:to>
      <xdr:col>4</xdr:col>
      <xdr:colOff>295275</xdr:colOff>
      <xdr:row>10</xdr:row>
      <xdr:rowOff>133350</xdr:rowOff>
    </xdr:to>
    <xdr:sp>
      <xdr:nvSpPr>
        <xdr:cNvPr id="2" name="Line 10"/>
        <xdr:cNvSpPr>
          <a:spLocks/>
        </xdr:cNvSpPr>
      </xdr:nvSpPr>
      <xdr:spPr>
        <a:xfrm>
          <a:off x="542925" y="1905000"/>
          <a:ext cx="2190750" cy="0"/>
        </a:xfrm>
        <a:prstGeom prst="line">
          <a:avLst/>
        </a:prstGeom>
        <a:noFill/>
        <a:ln w="57150" cmpd="thinThick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15</xdr:row>
      <xdr:rowOff>142875</xdr:rowOff>
    </xdr:from>
    <xdr:to>
      <xdr:col>4</xdr:col>
      <xdr:colOff>295275</xdr:colOff>
      <xdr:row>15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542925" y="2724150"/>
          <a:ext cx="2190750" cy="0"/>
        </a:xfrm>
        <a:prstGeom prst="line">
          <a:avLst/>
        </a:prstGeom>
        <a:noFill/>
        <a:ln w="57150" cmpd="thinThick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114300</xdr:colOff>
      <xdr:row>12</xdr:row>
      <xdr:rowOff>114300</xdr:rowOff>
    </xdr:from>
    <xdr:ext cx="428625" cy="238125"/>
    <xdr:sp>
      <xdr:nvSpPr>
        <xdr:cNvPr id="4" name="Text Box 12"/>
        <xdr:cNvSpPr txBox="1">
          <a:spLocks noChangeArrowheads="1"/>
        </xdr:cNvSpPr>
      </xdr:nvSpPr>
      <xdr:spPr>
        <a:xfrm>
          <a:off x="723900" y="220980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400" b="0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Input</a:t>
          </a:r>
        </a:p>
      </xdr:txBody>
    </xdr:sp>
    <xdr:clientData/>
  </xdr:oneCellAnchor>
  <xdr:oneCellAnchor>
    <xdr:from>
      <xdr:col>1</xdr:col>
      <xdr:colOff>19050</xdr:colOff>
      <xdr:row>17</xdr:row>
      <xdr:rowOff>66675</xdr:rowOff>
    </xdr:from>
    <xdr:ext cx="561975" cy="238125"/>
    <xdr:sp>
      <xdr:nvSpPr>
        <xdr:cNvPr id="5" name="Text Box 13"/>
        <xdr:cNvSpPr txBox="1">
          <a:spLocks noChangeArrowheads="1"/>
        </xdr:cNvSpPr>
      </xdr:nvSpPr>
      <xdr:spPr>
        <a:xfrm>
          <a:off x="628650" y="2971800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400" b="0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Output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12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6" max="6" width="3.421875" style="0" customWidth="1"/>
  </cols>
  <sheetData>
    <row r="2" spans="1:5" ht="18.75">
      <c r="A2" s="91" t="s">
        <v>6</v>
      </c>
      <c r="B2" s="91"/>
      <c r="C2" s="91"/>
      <c r="D2" s="91"/>
      <c r="E2" s="91"/>
    </row>
    <row r="3" spans="1:5" ht="18.75">
      <c r="A3" s="91" t="s">
        <v>319</v>
      </c>
      <c r="B3" s="91"/>
      <c r="C3" s="91"/>
      <c r="D3" s="91"/>
      <c r="E3" s="91"/>
    </row>
    <row r="4" spans="1:5" ht="12.75">
      <c r="A4" s="92" t="s">
        <v>5</v>
      </c>
      <c r="B4" s="92"/>
      <c r="C4" s="92"/>
      <c r="D4" s="92"/>
      <c r="E4" s="92"/>
    </row>
    <row r="7" ht="12.75">
      <c r="F7" s="43" t="s">
        <v>60</v>
      </c>
    </row>
    <row r="8" spans="6:7" ht="12.75">
      <c r="F8" s="42" t="s">
        <v>61</v>
      </c>
      <c r="G8" s="41"/>
    </row>
    <row r="9" spans="6:7" ht="12.75">
      <c r="F9" s="42" t="s">
        <v>62</v>
      </c>
      <c r="G9" s="41"/>
    </row>
    <row r="10" spans="6:7" ht="12.75">
      <c r="F10" s="42" t="s">
        <v>63</v>
      </c>
      <c r="G10" s="41"/>
    </row>
    <row r="11" spans="6:7" ht="12.75">
      <c r="F11" s="42" t="s">
        <v>94</v>
      </c>
      <c r="G11" s="41"/>
    </row>
    <row r="12" spans="6:7" ht="12.75">
      <c r="F12" s="42"/>
      <c r="G12" s="42" t="s">
        <v>59</v>
      </c>
    </row>
  </sheetData>
  <sheetProtection/>
  <mergeCells count="3">
    <mergeCell ref="A2:E2"/>
    <mergeCell ref="A4:E4"/>
    <mergeCell ref="A3:E3"/>
  </mergeCells>
  <printOptions/>
  <pageMargins left="0.75" right="0.75" top="1" bottom="1" header="0.5" footer="0.5"/>
  <pageSetup horizontalDpi="600" verticalDpi="600" orientation="portrait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5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15.28125" style="0" customWidth="1"/>
    <col min="5" max="5" width="11.8515625" style="0" customWidth="1"/>
    <col min="6" max="6" width="14.57421875" style="0" customWidth="1"/>
    <col min="7" max="7" width="15.140625" style="0" customWidth="1"/>
    <col min="8" max="8" width="8.8515625" style="0" customWidth="1"/>
  </cols>
  <sheetData>
    <row r="1" spans="1:9" ht="19.5" thickTop="1">
      <c r="A1" s="100" t="s">
        <v>14</v>
      </c>
      <c r="B1" s="101"/>
      <c r="C1" s="101"/>
      <c r="D1" s="101"/>
      <c r="E1" s="101"/>
      <c r="F1" s="101"/>
      <c r="G1" s="102"/>
      <c r="H1" s="4"/>
      <c r="I1" s="4"/>
    </row>
    <row r="2" spans="1:7" ht="19.5" customHeight="1">
      <c r="A2" s="97" t="s">
        <v>75</v>
      </c>
      <c r="B2" s="98"/>
      <c r="C2" s="98"/>
      <c r="D2" s="98"/>
      <c r="E2" s="98"/>
      <c r="F2" s="98"/>
      <c r="G2" s="99"/>
    </row>
    <row r="3" spans="1:7" ht="12.75">
      <c r="A3" s="11"/>
      <c r="B3" s="12"/>
      <c r="C3" s="12"/>
      <c r="D3" s="12"/>
      <c r="E3" s="12"/>
      <c r="F3" s="12"/>
      <c r="G3" s="13"/>
    </row>
    <row r="4" spans="1:7" ht="12.75">
      <c r="A4" s="103" t="s">
        <v>339</v>
      </c>
      <c r="B4" s="104"/>
      <c r="C4" s="90" t="str">
        <f>Data!B4</f>
        <v>428855-1</v>
      </c>
      <c r="D4" s="17"/>
      <c r="E4" s="17"/>
      <c r="F4" s="17"/>
      <c r="G4" s="18"/>
    </row>
    <row r="5" spans="1:7" ht="12.75">
      <c r="A5" s="105" t="s">
        <v>337</v>
      </c>
      <c r="B5" s="106"/>
      <c r="C5" s="44" t="str">
        <f>Data!B6</f>
        <v>Volusia</v>
      </c>
      <c r="D5" s="17"/>
      <c r="E5" s="17"/>
      <c r="F5" s="17"/>
      <c r="G5" s="18"/>
    </row>
    <row r="6" spans="1:7" ht="12.75">
      <c r="A6" s="107" t="s">
        <v>336</v>
      </c>
      <c r="B6" s="108"/>
      <c r="C6" s="44">
        <f>Data!B2</f>
        <v>79002000</v>
      </c>
      <c r="D6" s="17"/>
      <c r="E6" s="17"/>
      <c r="F6" s="17"/>
      <c r="G6" s="18"/>
    </row>
    <row r="7" spans="1:7" ht="12.75">
      <c r="A7" s="105" t="s">
        <v>16</v>
      </c>
      <c r="B7" s="106"/>
      <c r="C7" s="87" t="str">
        <f>Data!B5</f>
        <v>SR 9 (I-95)</v>
      </c>
      <c r="D7" s="17"/>
      <c r="E7" s="17"/>
      <c r="F7" s="17"/>
      <c r="G7" s="18"/>
    </row>
    <row r="8" spans="1:7" ht="4.5" customHeight="1" thickBot="1">
      <c r="A8" s="20"/>
      <c r="B8" s="7"/>
      <c r="C8" s="8"/>
      <c r="D8" s="5"/>
      <c r="E8" s="5"/>
      <c r="F8" s="5"/>
      <c r="G8" s="21"/>
    </row>
    <row r="9" spans="1:7" ht="13.5" thickTop="1">
      <c r="A9" s="14"/>
      <c r="B9" s="15"/>
      <c r="C9" s="16"/>
      <c r="D9" s="17"/>
      <c r="E9" s="17"/>
      <c r="F9" s="17"/>
      <c r="G9" s="18"/>
    </row>
    <row r="10" spans="1:7" ht="12.75">
      <c r="A10" s="22"/>
      <c r="B10" s="17"/>
      <c r="C10" s="17"/>
      <c r="D10" s="17"/>
      <c r="E10" s="94" t="s">
        <v>18</v>
      </c>
      <c r="F10" s="94"/>
      <c r="G10" s="23">
        <f>Data!B3</f>
        <v>1</v>
      </c>
    </row>
    <row r="11" spans="1:7" ht="12.75">
      <c r="A11" s="93" t="s">
        <v>17</v>
      </c>
      <c r="B11" s="94"/>
      <c r="C11" s="95" t="str">
        <f>Data!B7</f>
        <v>From Milepost 27.147 to Milepost 29.717</v>
      </c>
      <c r="D11" s="95"/>
      <c r="E11" s="95"/>
      <c r="F11" s="95"/>
      <c r="G11" s="96"/>
    </row>
    <row r="12" spans="1:7" ht="13.5" thickBot="1">
      <c r="A12" s="22"/>
      <c r="B12" s="17"/>
      <c r="C12" s="17"/>
      <c r="D12" s="17"/>
      <c r="E12" s="17"/>
      <c r="F12" s="17"/>
      <c r="G12" s="18"/>
    </row>
    <row r="13" spans="1:7" ht="14.25" thickBot="1" thickTop="1">
      <c r="A13" s="109" t="s">
        <v>19</v>
      </c>
      <c r="B13" s="110"/>
      <c r="C13" s="17"/>
      <c r="D13" s="17"/>
      <c r="E13" s="17"/>
      <c r="F13" s="17"/>
      <c r="G13" s="18"/>
    </row>
    <row r="14" spans="1:7" ht="13.5" thickTop="1">
      <c r="A14" s="22" t="s">
        <v>88</v>
      </c>
      <c r="B14" s="17"/>
      <c r="C14" s="17"/>
      <c r="D14" s="17"/>
      <c r="E14" s="17"/>
      <c r="F14" s="17"/>
      <c r="G14" s="18"/>
    </row>
    <row r="15" spans="1:7" ht="12.75">
      <c r="A15" s="22" t="s">
        <v>92</v>
      </c>
      <c r="B15" s="17"/>
      <c r="C15" s="106" t="s">
        <v>76</v>
      </c>
      <c r="D15" s="106"/>
      <c r="E15" s="106"/>
      <c r="F15" s="32" t="str">
        <f>IF(Data!B8=1,"A",IF(Data!B8=2,"B",IF(Data!B8=3,"C","D")))</f>
        <v>C</v>
      </c>
      <c r="G15" s="18"/>
    </row>
    <row r="16" spans="1:7" ht="12.75">
      <c r="A16" s="22" t="s">
        <v>20</v>
      </c>
      <c r="B16" s="17"/>
      <c r="C16" s="17"/>
      <c r="D16" s="17"/>
      <c r="E16" s="17"/>
      <c r="F16" s="17"/>
      <c r="G16" s="18"/>
    </row>
    <row r="17" spans="1:7" ht="12.75">
      <c r="A17" s="22" t="s">
        <v>77</v>
      </c>
      <c r="B17" s="17"/>
      <c r="C17" s="106" t="s">
        <v>79</v>
      </c>
      <c r="D17" s="106"/>
      <c r="E17" s="106"/>
      <c r="F17" s="2">
        <f>IF(Data!C8="A",IF(F15="B",Data!B13,IF(F15="A","X","")),"")</f>
      </c>
      <c r="G17" s="18" t="s">
        <v>104</v>
      </c>
    </row>
    <row r="18" spans="1:7" ht="12.75">
      <c r="A18" s="24" t="s">
        <v>90</v>
      </c>
      <c r="B18" s="17"/>
      <c r="C18" s="106" t="s">
        <v>80</v>
      </c>
      <c r="D18" s="106"/>
      <c r="E18" s="106"/>
      <c r="F18" s="77">
        <f>IF(Data!C8="B",IF(F15="B",Data!B13/100,IF(F15="A","X","")),"")</f>
      </c>
      <c r="G18" s="18" t="s">
        <v>104</v>
      </c>
    </row>
    <row r="19" spans="1:7" ht="12.75">
      <c r="A19" s="24" t="s">
        <v>93</v>
      </c>
      <c r="B19" s="17"/>
      <c r="C19" s="106" t="s">
        <v>91</v>
      </c>
      <c r="D19" s="106"/>
      <c r="E19" s="106"/>
      <c r="F19" s="2">
        <f>IF(Data!C8="C",IF(F15="B",Data!B13,IF(F15="A","X","")),"")</f>
      </c>
      <c r="G19" s="18" t="s">
        <v>104</v>
      </c>
    </row>
    <row r="20" spans="1:7" ht="13.5" thickBot="1">
      <c r="A20" s="24" t="s">
        <v>89</v>
      </c>
      <c r="B20" s="17"/>
      <c r="C20" s="106" t="s">
        <v>82</v>
      </c>
      <c r="D20" s="106"/>
      <c r="E20" s="106"/>
      <c r="F20" s="17"/>
      <c r="G20" s="18"/>
    </row>
    <row r="21" spans="1:7" ht="14.25" thickBot="1" thickTop="1">
      <c r="A21" s="109" t="s">
        <v>21</v>
      </c>
      <c r="B21" s="110"/>
      <c r="C21" s="17"/>
      <c r="D21" s="17"/>
      <c r="E21" s="17"/>
      <c r="F21" s="17"/>
      <c r="G21" s="18"/>
    </row>
    <row r="22" spans="1:7" ht="13.5" thickTop="1">
      <c r="A22" s="22"/>
      <c r="B22" s="17"/>
      <c r="C22" s="17"/>
      <c r="D22" s="3" t="s">
        <v>22</v>
      </c>
      <c r="E22" s="17" t="str">
        <f>"             Daily Direction Split"</f>
        <v>             Daily Direction Split</v>
      </c>
      <c r="F22" s="17"/>
      <c r="G22" s="18"/>
    </row>
    <row r="23" spans="1:7" ht="12.75">
      <c r="A23" s="105" t="s">
        <v>23</v>
      </c>
      <c r="B23" s="106"/>
      <c r="C23" s="32">
        <f>IF(Data!B8=4,"N/A",Data!B9)</f>
        <v>2012</v>
      </c>
      <c r="D23" s="32">
        <f>IF(Data!B8=4,0,Data!B11)</f>
        <v>85000</v>
      </c>
      <c r="E23" s="106" t="str">
        <f>"(50% or 100%)  "</f>
        <v>(50% or 100%)  </v>
      </c>
      <c r="F23" s="106"/>
      <c r="G23" s="33">
        <f>Data!B14</f>
        <v>0.5</v>
      </c>
    </row>
    <row r="24" spans="1:7" ht="12.75">
      <c r="A24" s="105" t="s">
        <v>24</v>
      </c>
      <c r="B24" s="106"/>
      <c r="C24" s="32">
        <f>Data!B10</f>
        <v>2014</v>
      </c>
      <c r="D24" s="32">
        <f>IF(Data!B8&lt;3,IF(Data!B8=1,"N/A",VLOOKUP(C24,Data!A23:B133,2,TRUE)),Data!B12)</f>
        <v>88000</v>
      </c>
      <c r="E24" s="106" t="str">
        <f>"Lanes in One Direction  "</f>
        <v>Lanes in One Direction  </v>
      </c>
      <c r="F24" s="106"/>
      <c r="G24" s="34">
        <f>Data!B16</f>
        <v>3</v>
      </c>
    </row>
    <row r="25" spans="1:7" ht="12.75">
      <c r="A25" s="105" t="s">
        <v>25</v>
      </c>
      <c r="B25" s="106"/>
      <c r="C25" s="32">
        <f>Data!C10</f>
        <v>2024</v>
      </c>
      <c r="D25" s="32">
        <f>IF(Data!B8&lt;3,IF(Data!B8=1,"N/A",VLOOKUP(C25,Data!A23:B133,2,TRUE)),Data!C12)</f>
        <v>105000</v>
      </c>
      <c r="E25" s="104" t="str">
        <f>"T24  values"</f>
        <v>T24  values</v>
      </c>
      <c r="F25" s="104"/>
      <c r="G25" s="18"/>
    </row>
    <row r="26" spans="1:7" ht="12.75">
      <c r="A26" s="105" t="s">
        <v>4</v>
      </c>
      <c r="B26" s="106"/>
      <c r="C26" s="32">
        <f>Data!D10</f>
        <v>2034</v>
      </c>
      <c r="D26" s="32">
        <f>IF(Data!B8=2,VLOOKUP(C26,Data!A23:B133,2,TRUE),Data!D12)</f>
        <v>125000</v>
      </c>
      <c r="E26" s="72"/>
      <c r="F26" s="15" t="s">
        <v>84</v>
      </c>
      <c r="G26" s="71">
        <f>Data!B15</f>
        <v>0.1634</v>
      </c>
    </row>
    <row r="27" spans="1:7" ht="13.5">
      <c r="A27" s="80" t="s">
        <v>26</v>
      </c>
      <c r="D27" s="17"/>
      <c r="E27" s="15"/>
      <c r="F27" s="15" t="s">
        <v>86</v>
      </c>
      <c r="G27" s="71">
        <f>Data!C15</f>
        <v>0.1634</v>
      </c>
    </row>
    <row r="28" spans="1:7" ht="13.5" thickBot="1">
      <c r="A28" s="22"/>
      <c r="B28" s="17"/>
      <c r="C28" s="17"/>
      <c r="D28" s="17"/>
      <c r="E28" s="15"/>
      <c r="F28" s="15" t="s">
        <v>85</v>
      </c>
      <c r="G28" s="71">
        <f>Data!D15</f>
        <v>0.1634</v>
      </c>
    </row>
    <row r="29" spans="1:7" ht="14.25" thickBot="1" thickTop="1">
      <c r="A29" s="109" t="s">
        <v>27</v>
      </c>
      <c r="B29" s="118"/>
      <c r="C29" s="110"/>
      <c r="D29" s="17"/>
      <c r="G29" s="18"/>
    </row>
    <row r="30" spans="1:7" ht="13.5" thickTop="1">
      <c r="A30" s="22" t="s">
        <v>28</v>
      </c>
      <c r="B30" s="17"/>
      <c r="C30" s="17"/>
      <c r="D30" s="17" t="s">
        <v>29</v>
      </c>
      <c r="E30" s="17"/>
      <c r="F30" s="17" t="str">
        <f>"     RIGID PAVEMENT"</f>
        <v>     RIGID PAVEMENT</v>
      </c>
      <c r="G30" s="18"/>
    </row>
    <row r="31" spans="1:7" ht="12.75">
      <c r="A31" s="22"/>
      <c r="B31" s="17"/>
      <c r="C31" s="17"/>
      <c r="D31" s="17" t="s">
        <v>30</v>
      </c>
      <c r="E31" s="17"/>
      <c r="F31" s="17" t="str">
        <f>"     SN = 12/THICK"</f>
        <v>     SN = 12/THICK</v>
      </c>
      <c r="G31" s="18"/>
    </row>
    <row r="32" spans="1:7" ht="12.75">
      <c r="A32" s="22"/>
      <c r="B32" s="117" t="s">
        <v>41</v>
      </c>
      <c r="C32" s="117"/>
      <c r="D32" s="25" t="s">
        <v>31</v>
      </c>
      <c r="E32" s="10" t="str">
        <f>IF(Data!$B$17=1,"   X   ","       ")</f>
        <v>       </v>
      </c>
      <c r="F32" s="25" t="s">
        <v>34</v>
      </c>
      <c r="G32" s="35" t="str">
        <f>IF(Data!$B$19=1,"   X   ","       ")</f>
        <v>       </v>
      </c>
    </row>
    <row r="33" spans="1:7" ht="12.75">
      <c r="A33" s="22"/>
      <c r="B33" s="117" t="s">
        <v>38</v>
      </c>
      <c r="C33" s="117"/>
      <c r="D33" s="25" t="s">
        <v>32</v>
      </c>
      <c r="E33" s="10" t="str">
        <f>IF(Data!$B$17=2,"   X   ","       ")</f>
        <v>   X   </v>
      </c>
      <c r="F33" s="25" t="s">
        <v>35</v>
      </c>
      <c r="G33" s="35" t="str">
        <f>IF(Data!$B$19=2,"   X   ","       ")</f>
        <v>       </v>
      </c>
    </row>
    <row r="34" spans="1:7" ht="12.75">
      <c r="A34" s="22"/>
      <c r="B34" s="117" t="s">
        <v>39</v>
      </c>
      <c r="C34" s="117"/>
      <c r="D34" s="25" t="s">
        <v>33</v>
      </c>
      <c r="E34" s="10" t="str">
        <f>IF(Data!$B$17=3,"   X   ","       ")</f>
        <v>       </v>
      </c>
      <c r="F34" s="25" t="s">
        <v>36</v>
      </c>
      <c r="G34" s="35" t="str">
        <f>IF(Data!$B$19=3,"   X   ","       ")</f>
        <v>       </v>
      </c>
    </row>
    <row r="35" spans="1:7" ht="12.75">
      <c r="A35" s="22"/>
      <c r="B35" s="117" t="s">
        <v>40</v>
      </c>
      <c r="C35" s="117"/>
      <c r="D35" s="25" t="s">
        <v>78</v>
      </c>
      <c r="E35" s="10" t="str">
        <f>IF(Data!$B$17=4,"   X   ","       ")</f>
        <v>       </v>
      </c>
      <c r="F35" s="25" t="s">
        <v>37</v>
      </c>
      <c r="G35" s="35" t="str">
        <f>IF(Data!$B$19=4,"   X   ","       ")</f>
        <v>       </v>
      </c>
    </row>
    <row r="36" spans="1:7" ht="12.75">
      <c r="A36" s="22"/>
      <c r="B36" s="117" t="s">
        <v>42</v>
      </c>
      <c r="C36" s="117"/>
      <c r="D36" s="81">
        <f>IF(Data!$B$17=5,Data!$B$18,"")</f>
      </c>
      <c r="E36" s="10" t="str">
        <f>IF(Data!$B$17=5,"   X   ","       ")</f>
        <v>       </v>
      </c>
      <c r="F36" s="81">
        <f>IF(Data!$B$19=5,Data!$B$20,"")</f>
      </c>
      <c r="G36" s="36" t="str">
        <f>IF(Data!$B$19=5,"   X   ","       ")</f>
        <v>       </v>
      </c>
    </row>
    <row r="37" spans="1:7" ht="12.75">
      <c r="A37" s="22"/>
      <c r="B37" s="17"/>
      <c r="C37" s="17"/>
      <c r="D37" s="17"/>
      <c r="E37" s="17"/>
      <c r="F37" s="17"/>
      <c r="G37" s="18"/>
    </row>
    <row r="38" spans="1:7" ht="12.75">
      <c r="A38" s="24" t="s">
        <v>105</v>
      </c>
      <c r="B38" s="17"/>
      <c r="C38" s="17"/>
      <c r="D38" s="17"/>
      <c r="E38" s="17"/>
      <c r="F38" s="17"/>
      <c r="G38" s="18"/>
    </row>
    <row r="39" spans="1:7" ht="12.75">
      <c r="A39" s="24" t="s">
        <v>43</v>
      </c>
      <c r="B39" s="17"/>
      <c r="C39" s="17"/>
      <c r="D39" s="17"/>
      <c r="E39" s="17"/>
      <c r="F39" s="17"/>
      <c r="G39" s="18"/>
    </row>
    <row r="40" spans="1:7" ht="4.5" customHeight="1" thickBot="1">
      <c r="A40" s="20"/>
      <c r="B40" s="7"/>
      <c r="C40" s="8"/>
      <c r="D40" s="5"/>
      <c r="E40" s="5"/>
      <c r="F40" s="5"/>
      <c r="G40" s="21"/>
    </row>
    <row r="41" spans="1:7" ht="13.5" customHeight="1" thickTop="1">
      <c r="A41" s="111" t="s">
        <v>101</v>
      </c>
      <c r="B41" s="112"/>
      <c r="C41" s="112"/>
      <c r="D41" s="112"/>
      <c r="E41" s="112"/>
      <c r="F41" s="112"/>
      <c r="G41" s="113"/>
    </row>
    <row r="42" spans="1:7" ht="12.75" customHeight="1">
      <c r="A42" s="114"/>
      <c r="B42" s="115"/>
      <c r="C42" s="115"/>
      <c r="D42" s="115"/>
      <c r="E42" s="115"/>
      <c r="F42" s="115"/>
      <c r="G42" s="116"/>
    </row>
    <row r="43" spans="1:7" ht="12.75" customHeight="1">
      <c r="A43" s="114"/>
      <c r="B43" s="115"/>
      <c r="C43" s="115"/>
      <c r="D43" s="115"/>
      <c r="E43" s="115"/>
      <c r="F43" s="115"/>
      <c r="G43" s="116"/>
    </row>
    <row r="44" spans="1:7" ht="12.75">
      <c r="A44" s="73" t="s">
        <v>44</v>
      </c>
      <c r="B44" s="9"/>
      <c r="C44" s="9"/>
      <c r="D44" s="9"/>
      <c r="E44" s="9"/>
      <c r="F44" s="9"/>
      <c r="G44" s="28"/>
    </row>
    <row r="45" spans="1:7" ht="12.75">
      <c r="A45" s="73"/>
      <c r="B45" s="44" t="s">
        <v>95</v>
      </c>
      <c r="C45" s="17"/>
      <c r="D45" s="17" t="s">
        <v>96</v>
      </c>
      <c r="E45" s="17"/>
      <c r="F45" s="17" t="s">
        <v>97</v>
      </c>
      <c r="G45" s="30" t="s">
        <v>46</v>
      </c>
    </row>
    <row r="46" spans="1:7" s="6" customFormat="1" ht="12.75">
      <c r="A46" s="26"/>
      <c r="B46" s="74"/>
      <c r="C46" s="74"/>
      <c r="D46" s="74"/>
      <c r="E46" s="74"/>
      <c r="F46" s="27"/>
      <c r="G46" s="29"/>
    </row>
    <row r="47" spans="1:7" ht="12.75">
      <c r="A47" s="26"/>
      <c r="B47" s="17" t="s">
        <v>45</v>
      </c>
      <c r="C47" s="17"/>
      <c r="D47" s="17"/>
      <c r="E47" s="17"/>
      <c r="F47" s="17"/>
      <c r="G47" s="30"/>
    </row>
    <row r="48" spans="1:7" ht="12.75">
      <c r="A48" s="26"/>
      <c r="B48" s="9"/>
      <c r="C48" s="9"/>
      <c r="D48" s="9"/>
      <c r="E48" s="9"/>
      <c r="F48" s="9"/>
      <c r="G48" s="28"/>
    </row>
    <row r="49" spans="1:7" ht="12.75">
      <c r="A49" s="73" t="s">
        <v>98</v>
      </c>
      <c r="B49" s="44" t="s">
        <v>95</v>
      </c>
      <c r="C49" s="17"/>
      <c r="D49" s="17" t="s">
        <v>96</v>
      </c>
      <c r="E49" s="17"/>
      <c r="F49" s="17" t="s">
        <v>97</v>
      </c>
      <c r="G49" s="30" t="s">
        <v>46</v>
      </c>
    </row>
    <row r="50" spans="1:7" s="6" customFormat="1" ht="12.75">
      <c r="A50" s="26"/>
      <c r="B50" s="74"/>
      <c r="C50" s="74"/>
      <c r="D50" s="74"/>
      <c r="E50" s="74"/>
      <c r="F50" s="27"/>
      <c r="G50" s="29"/>
    </row>
    <row r="51" spans="1:7" ht="13.5" thickBot="1">
      <c r="A51" s="31"/>
      <c r="B51" s="5" t="s">
        <v>45</v>
      </c>
      <c r="C51" s="5"/>
      <c r="D51" s="5"/>
      <c r="E51" s="5"/>
      <c r="F51" s="5"/>
      <c r="G51" s="58"/>
    </row>
    <row r="52" ht="13.5" thickTop="1"/>
  </sheetData>
  <sheetProtection/>
  <mergeCells count="30">
    <mergeCell ref="A41:G43"/>
    <mergeCell ref="A26:B26"/>
    <mergeCell ref="B34:C34"/>
    <mergeCell ref="B35:C35"/>
    <mergeCell ref="B36:C36"/>
    <mergeCell ref="A29:C29"/>
    <mergeCell ref="B32:C32"/>
    <mergeCell ref="B33:C33"/>
    <mergeCell ref="C20:E20"/>
    <mergeCell ref="C18:E18"/>
    <mergeCell ref="C17:E17"/>
    <mergeCell ref="A13:B13"/>
    <mergeCell ref="C15:E15"/>
    <mergeCell ref="C19:E19"/>
    <mergeCell ref="E25:F25"/>
    <mergeCell ref="E23:F23"/>
    <mergeCell ref="A21:B21"/>
    <mergeCell ref="A23:B23"/>
    <mergeCell ref="A24:B24"/>
    <mergeCell ref="A25:B25"/>
    <mergeCell ref="E24:F24"/>
    <mergeCell ref="A11:B11"/>
    <mergeCell ref="C11:G11"/>
    <mergeCell ref="A2:G2"/>
    <mergeCell ref="A1:G1"/>
    <mergeCell ref="E10:F10"/>
    <mergeCell ref="A4:B4"/>
    <mergeCell ref="A5:B5"/>
    <mergeCell ref="A6:B6"/>
    <mergeCell ref="A7:B7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6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1.8515625" style="0" customWidth="1"/>
    <col min="2" max="2" width="11.57421875" style="0" customWidth="1"/>
    <col min="3" max="3" width="9.28125" style="0" customWidth="1"/>
    <col min="4" max="4" width="13.28125" style="0" customWidth="1"/>
    <col min="5" max="5" width="9.57421875" style="0" customWidth="1"/>
    <col min="6" max="6" width="11.421875" style="0" customWidth="1"/>
    <col min="7" max="7" width="9.8515625" style="0" customWidth="1"/>
    <col min="8" max="8" width="14.00390625" style="0" customWidth="1"/>
    <col min="9" max="9" width="11.8515625" style="0" hidden="1" customWidth="1"/>
    <col min="10" max="10" width="11.57421875" style="0" hidden="1" customWidth="1"/>
    <col min="11" max="11" width="9.28125" style="0" hidden="1" customWidth="1"/>
    <col min="12" max="12" width="13.28125" style="0" hidden="1" customWidth="1"/>
    <col min="13" max="13" width="9.57421875" style="0" hidden="1" customWidth="1"/>
    <col min="14" max="14" width="11.421875" style="0" hidden="1" customWidth="1"/>
    <col min="15" max="15" width="9.8515625" style="0" hidden="1" customWidth="1"/>
    <col min="16" max="16" width="14.00390625" style="0" hidden="1" customWidth="1"/>
  </cols>
  <sheetData>
    <row r="1" spans="1:16" ht="19.5" thickTop="1">
      <c r="A1" s="100" t="str">
        <f>"18 kip EQUIVALENT SINGLE AXLE LOAD ANALYSIS - LOCATION "&amp;Data!B3</f>
        <v>18 kip EQUIVALENT SINGLE AXLE LOAD ANALYSIS - LOCATION 1</v>
      </c>
      <c r="B1" s="101"/>
      <c r="C1" s="101"/>
      <c r="D1" s="101"/>
      <c r="E1" s="101"/>
      <c r="F1" s="101"/>
      <c r="G1" s="101"/>
      <c r="H1" s="102"/>
      <c r="I1" s="100" t="str">
        <f>"18 kip EQUIVALENT SINGLE AXLE LOAD ANALYSIS - LOCATION "&amp;Data!B6</f>
        <v>18 kip EQUIVALENT SINGLE AXLE LOAD ANALYSIS - LOCATION Volusia</v>
      </c>
      <c r="J1" s="101"/>
      <c r="K1" s="101"/>
      <c r="L1" s="101"/>
      <c r="M1" s="101"/>
      <c r="N1" s="101"/>
      <c r="O1" s="101"/>
      <c r="P1" s="102"/>
    </row>
    <row r="2" spans="1:16" ht="19.5" customHeight="1">
      <c r="A2" s="97" t="s">
        <v>75</v>
      </c>
      <c r="B2" s="98"/>
      <c r="C2" s="98"/>
      <c r="D2" s="98"/>
      <c r="E2" s="98"/>
      <c r="F2" s="98"/>
      <c r="G2" s="98"/>
      <c r="H2" s="99"/>
      <c r="I2" s="97" t="s">
        <v>75</v>
      </c>
      <c r="J2" s="98"/>
      <c r="K2" s="98"/>
      <c r="L2" s="98"/>
      <c r="M2" s="98"/>
      <c r="N2" s="98"/>
      <c r="O2" s="98"/>
      <c r="P2" s="99"/>
    </row>
    <row r="3" spans="1:16" ht="12.75">
      <c r="A3" s="38" t="s">
        <v>100</v>
      </c>
      <c r="B3" s="45" t="s">
        <v>64</v>
      </c>
      <c r="C3" s="125" t="str">
        <f>IF(Data!B8&lt;&gt;4,Data!B9&amp;" to "&amp;Data!D10,Data!B10&amp;" to "&amp;Data!D10)</f>
        <v>2012 to 2034</v>
      </c>
      <c r="D3" s="125"/>
      <c r="E3" s="12"/>
      <c r="F3" s="12"/>
      <c r="G3" s="12"/>
      <c r="H3" s="13"/>
      <c r="I3" s="38"/>
      <c r="J3" s="45" t="s">
        <v>64</v>
      </c>
      <c r="K3" s="125" t="str">
        <f>IF(Data!B8&lt;&gt;4,Data!B9&amp;" to "&amp;Data!D10,Data!B10&amp;" to "&amp;Data!D10)</f>
        <v>2012 to 2034</v>
      </c>
      <c r="L3" s="125"/>
      <c r="M3" s="12"/>
      <c r="N3" s="12"/>
      <c r="O3" s="12"/>
      <c r="P3" s="13"/>
    </row>
    <row r="4" spans="1:16" ht="12.75">
      <c r="A4" s="83" t="s">
        <v>15</v>
      </c>
      <c r="B4" s="44">
        <f>Data!B2</f>
        <v>79002000</v>
      </c>
      <c r="D4" s="39" t="s">
        <v>337</v>
      </c>
      <c r="E4" s="44" t="str">
        <f>Data!B6</f>
        <v>Volusia</v>
      </c>
      <c r="G4" s="39" t="s">
        <v>339</v>
      </c>
      <c r="H4" s="18" t="str">
        <f>Data!B4</f>
        <v>428855-1</v>
      </c>
      <c r="I4" s="83" t="s">
        <v>15</v>
      </c>
      <c r="J4" s="16">
        <f>Data!B2</f>
        <v>79002000</v>
      </c>
      <c r="L4" s="39" t="s">
        <v>321</v>
      </c>
      <c r="M4" s="44">
        <f>Data!B3</f>
        <v>1</v>
      </c>
      <c r="O4" s="39" t="s">
        <v>320</v>
      </c>
      <c r="P4" s="18" t="str">
        <f>Data!B4</f>
        <v>428855-1</v>
      </c>
    </row>
    <row r="5" spans="1:16" ht="12.75">
      <c r="A5" s="107" t="str">
        <f>"FLEXIBLE PAVEMENT "&amp;IF(Data!B17=1,"RURALFREEWAY",IF(Data!B17=2,"URBAN FREEWAY",IF(Data!B17=3,"RURAL HIGHWAY",IF(Data!B17=4,"URBAN HIGHWAY","OTHER FACTOR"))))</f>
        <v>FLEXIBLE PAVEMENT URBAN FREEWAY</v>
      </c>
      <c r="B5" s="108"/>
      <c r="C5" s="108"/>
      <c r="D5" s="108"/>
      <c r="E5" s="46">
        <f>Data!B18</f>
        <v>0.9</v>
      </c>
      <c r="F5" s="17"/>
      <c r="G5" s="17"/>
      <c r="H5" s="18"/>
      <c r="I5" s="107" t="str">
        <f>"RIGID PAVEMENT "&amp;IF(Data!B19=1,"RURALFREEWAY",IF(Data!B19=2,"URBAN FREEWAY",IF(Data!B19=3,"RURAL HIGHWAY",IF(Data!B19=4,"URBAN HIGHWAY","OTHER FACTOR"))))</f>
        <v>RIGID PAVEMENT OTHER FACTOR</v>
      </c>
      <c r="J5" s="108"/>
      <c r="K5" s="108"/>
      <c r="L5" s="108"/>
      <c r="M5" s="46">
        <f>Data!B20</f>
        <v>0</v>
      </c>
      <c r="N5" s="17"/>
      <c r="O5" s="17"/>
      <c r="P5" s="18"/>
    </row>
    <row r="6" spans="1:16" ht="12.75">
      <c r="A6" s="124" t="s">
        <v>66</v>
      </c>
      <c r="B6" s="117"/>
      <c r="C6" s="16" t="str">
        <f>Data!B5</f>
        <v>SR 9 (I-95)</v>
      </c>
      <c r="D6" s="17"/>
      <c r="E6" s="17"/>
      <c r="F6" s="17"/>
      <c r="G6" s="17"/>
      <c r="H6" s="47" t="str">
        <f>IF(Data!B8=1,"A",IF(Data!B8=2,"B",IF(Data!B8=3,"C","D")))</f>
        <v>C</v>
      </c>
      <c r="I6" s="124" t="s">
        <v>65</v>
      </c>
      <c r="J6" s="117"/>
      <c r="K6" s="16" t="str">
        <f>Data!B5</f>
        <v>SR 9 (I-95)</v>
      </c>
      <c r="L6" s="17"/>
      <c r="M6" s="17"/>
      <c r="N6" s="17"/>
      <c r="O6" s="17"/>
      <c r="P6" s="47" t="str">
        <f>H6</f>
        <v>C</v>
      </c>
    </row>
    <row r="7" spans="1:16" ht="4.5" customHeight="1" thickBot="1">
      <c r="A7" s="20"/>
      <c r="B7" s="7"/>
      <c r="C7" s="8"/>
      <c r="D7" s="5"/>
      <c r="E7" s="5"/>
      <c r="F7" s="5"/>
      <c r="G7" s="5"/>
      <c r="H7" s="21"/>
      <c r="I7" s="20"/>
      <c r="J7" s="7"/>
      <c r="K7" s="8"/>
      <c r="L7" s="5"/>
      <c r="M7" s="5"/>
      <c r="N7" s="5"/>
      <c r="O7" s="5"/>
      <c r="P7" s="21"/>
    </row>
    <row r="8" spans="1:16" ht="13.5" thickTop="1">
      <c r="A8" s="53"/>
      <c r="B8" s="54"/>
      <c r="C8" s="40" t="s">
        <v>68</v>
      </c>
      <c r="D8" s="40" t="s">
        <v>70</v>
      </c>
      <c r="E8" s="40"/>
      <c r="F8" s="40"/>
      <c r="G8" s="40"/>
      <c r="H8" s="56"/>
      <c r="I8" s="53"/>
      <c r="J8" s="54"/>
      <c r="K8" s="40" t="s">
        <v>68</v>
      </c>
      <c r="L8" s="40" t="s">
        <v>70</v>
      </c>
      <c r="M8" s="40"/>
      <c r="N8" s="40"/>
      <c r="O8" s="40"/>
      <c r="P8" s="56"/>
    </row>
    <row r="9" spans="1:16" ht="13.5" thickBot="1">
      <c r="A9" s="59" t="s">
        <v>67</v>
      </c>
      <c r="B9" s="60" t="s">
        <v>22</v>
      </c>
      <c r="C9" s="60" t="s">
        <v>69</v>
      </c>
      <c r="D9" s="60" t="s">
        <v>71</v>
      </c>
      <c r="E9" s="60" t="s">
        <v>50</v>
      </c>
      <c r="F9" s="60" t="s">
        <v>51</v>
      </c>
      <c r="G9" s="60" t="s">
        <v>52</v>
      </c>
      <c r="H9" s="61" t="s">
        <v>72</v>
      </c>
      <c r="I9" s="59" t="s">
        <v>67</v>
      </c>
      <c r="J9" s="60" t="s">
        <v>22</v>
      </c>
      <c r="K9" s="60" t="s">
        <v>69</v>
      </c>
      <c r="L9" s="60" t="s">
        <v>71</v>
      </c>
      <c r="M9" s="60" t="s">
        <v>50</v>
      </c>
      <c r="N9" s="60" t="s">
        <v>51</v>
      </c>
      <c r="O9" s="60" t="s">
        <v>52</v>
      </c>
      <c r="P9" s="61" t="s">
        <v>72</v>
      </c>
    </row>
    <row r="10" spans="1:16" s="6" customFormat="1" ht="12.75">
      <c r="A10" s="55">
        <f>IF(Data!A23&gt;0,Data!A23,"")</f>
        <v>2012</v>
      </c>
      <c r="B10" s="19">
        <f>IF(A10&lt;&gt;"",Data!B23,"")</f>
        <v>85000</v>
      </c>
      <c r="C10" s="51">
        <f>IF(A10&lt;&gt;"",Data!C23,"")</f>
        <v>1285</v>
      </c>
      <c r="D10" s="51">
        <f>IF(A10&lt;&gt;"",Data!D23,"")</f>
        <v>0</v>
      </c>
      <c r="E10" s="50">
        <f>IF($A10&lt;&gt;"",Data!G23,"")</f>
        <v>0.5</v>
      </c>
      <c r="F10" s="69">
        <f>IF($A10&lt;&gt;"",Data!H23,"")</f>
        <v>0.1634</v>
      </c>
      <c r="G10" s="52">
        <f>IF($A10&lt;&gt;"",Data!I23,"")</f>
        <v>0.5630303772842267</v>
      </c>
      <c r="H10" s="57">
        <f>IF($A10&lt;&gt;"",Data!J23,"")</f>
        <v>0.9</v>
      </c>
      <c r="I10" s="55">
        <f>A10</f>
        <v>2012</v>
      </c>
      <c r="J10" s="19">
        <f>IF(I10&lt;&gt;"",Data!B23,"")</f>
        <v>85000</v>
      </c>
      <c r="K10" s="51">
        <f>IF(I10&lt;&gt;"",Data!E23,"")</f>
        <v>0</v>
      </c>
      <c r="L10" s="51">
        <f>IF(I10&lt;&gt;"",Data!F23,"")</f>
        <v>0</v>
      </c>
      <c r="M10" s="50">
        <f>IF($A10&lt;&gt;"",Data!G23,"")</f>
        <v>0.5</v>
      </c>
      <c r="N10" s="69">
        <f>IF($A10&lt;&gt;"",Data!H23,"")</f>
        <v>0.1634</v>
      </c>
      <c r="O10" s="52">
        <f>IF($A10&lt;&gt;"",Data!I23,"")</f>
        <v>0.5630303772842267</v>
      </c>
      <c r="P10" s="57">
        <f>IF($A10&lt;&gt;"",Data!K23,"")</f>
        <v>0</v>
      </c>
    </row>
    <row r="11" spans="1:16" s="6" customFormat="1" ht="12.75">
      <c r="A11" s="55">
        <f>IF(Data!A24&gt;0,Data!A24,"")</f>
        <v>2013</v>
      </c>
      <c r="B11" s="19">
        <f>IF(A11&lt;&gt;"",Data!B24,"")</f>
        <v>86500</v>
      </c>
      <c r="C11" s="51">
        <f>IF(A11&lt;&gt;"",Data!C24,"")</f>
        <v>1304</v>
      </c>
      <c r="D11" s="51">
        <f>IF(B11&lt;&gt;"",Data!D24,"")</f>
        <v>0</v>
      </c>
      <c r="E11" s="50">
        <f>IF($A11&lt;&gt;"",Data!G24,"")</f>
        <v>0.5</v>
      </c>
      <c r="F11" s="69">
        <f>IF($A11&lt;&gt;"",Data!H24,"")</f>
        <v>0.1634</v>
      </c>
      <c r="G11" s="52">
        <f>IF($A11&lt;&gt;"",Data!I24,"")</f>
        <v>0.5615854424790617</v>
      </c>
      <c r="H11" s="57">
        <f>IF($A11&lt;&gt;"",Data!J24,"")</f>
        <v>0.9</v>
      </c>
      <c r="I11" s="55">
        <f aca="true" t="shared" si="0" ref="I11:I42">A11</f>
        <v>2013</v>
      </c>
      <c r="J11" s="19">
        <f>IF(I11&lt;&gt;"",Data!B24,"")</f>
        <v>86500</v>
      </c>
      <c r="K11" s="51">
        <f>IF(I11&lt;&gt;"",Data!E24,"")</f>
        <v>0</v>
      </c>
      <c r="L11" s="51">
        <f>IF(I11&lt;&gt;"",Data!F24,"")</f>
        <v>0</v>
      </c>
      <c r="M11" s="50">
        <f>IF($A11&lt;&gt;"",Data!G24,"")</f>
        <v>0.5</v>
      </c>
      <c r="N11" s="69">
        <f>IF($A11&lt;&gt;"",Data!H24,"")</f>
        <v>0.1634</v>
      </c>
      <c r="O11" s="52">
        <f>IF($A11&lt;&gt;"",Data!I24,"")</f>
        <v>0.5615854424790617</v>
      </c>
      <c r="P11" s="57">
        <f>IF($A11&lt;&gt;"",Data!K24,"")</f>
        <v>0</v>
      </c>
    </row>
    <row r="12" spans="1:16" s="6" customFormat="1" ht="12.75">
      <c r="A12" s="62">
        <f>IF(Data!A25&gt;0,Data!A25,"")</f>
        <v>2014</v>
      </c>
      <c r="B12" s="37">
        <f>IF(A12&lt;&gt;"",Data!B25,"")</f>
        <v>88000</v>
      </c>
      <c r="C12" s="63">
        <f>IF(A12&lt;&gt;"",Data!C25,"")</f>
        <v>1323</v>
      </c>
      <c r="D12" s="63">
        <f>IF(B12&lt;&gt;"",Data!D25,"")</f>
        <v>1323</v>
      </c>
      <c r="E12" s="37">
        <f>IF($A12&lt;&gt;"",Data!G25,"")</f>
        <v>0.5</v>
      </c>
      <c r="F12" s="70">
        <f>IF($A12&lt;&gt;"",Data!H25,"")</f>
        <v>0.1634</v>
      </c>
      <c r="G12" s="64">
        <f>IF($A12&lt;&gt;"",Data!I25,"")</f>
        <v>0.5601653501944269</v>
      </c>
      <c r="H12" s="65">
        <f>IF($A12&lt;&gt;"",Data!J25,"")</f>
        <v>0.9</v>
      </c>
      <c r="I12" s="62">
        <f t="shared" si="0"/>
        <v>2014</v>
      </c>
      <c r="J12" s="37">
        <f>IF(I12&lt;&gt;"",Data!B25,"")</f>
        <v>88000</v>
      </c>
      <c r="K12" s="63">
        <f>IF(I12&lt;&gt;"",Data!E25,"")</f>
        <v>0</v>
      </c>
      <c r="L12" s="63">
        <f>IF(I12&lt;&gt;"",Data!F25,"")</f>
        <v>0</v>
      </c>
      <c r="M12" s="37">
        <f>IF($A12&lt;&gt;"",Data!G25,"")</f>
        <v>0.5</v>
      </c>
      <c r="N12" s="70">
        <f>IF($A12&lt;&gt;"",Data!H25,"")</f>
        <v>0.1634</v>
      </c>
      <c r="O12" s="64">
        <f>IF($A12&lt;&gt;"",Data!I25,"")</f>
        <v>0.5601653501944269</v>
      </c>
      <c r="P12" s="65">
        <f>IF($A12&lt;&gt;"",Data!K25,"")</f>
        <v>0</v>
      </c>
    </row>
    <row r="13" spans="1:16" s="6" customFormat="1" ht="12.75">
      <c r="A13" s="55">
        <f>IF(Data!A26&gt;0,Data!A26,"")</f>
        <v>2015</v>
      </c>
      <c r="B13" s="19">
        <f>IF(A13&lt;&gt;"",Data!B26,"")</f>
        <v>89700</v>
      </c>
      <c r="C13" s="51">
        <f>IF(A13&lt;&gt;"",Data!C26,"")</f>
        <v>1345</v>
      </c>
      <c r="D13" s="51">
        <f>IF(B13&lt;&gt;"",Data!D26,"")</f>
        <v>2668</v>
      </c>
      <c r="E13" s="50">
        <f>IF($A13&lt;&gt;"",Data!G26,"")</f>
        <v>0.5</v>
      </c>
      <c r="F13" s="69">
        <f>IF($A13&lt;&gt;"",Data!H26,"")</f>
        <v>0.1634</v>
      </c>
      <c r="G13" s="52">
        <f>IF($A13&lt;&gt;"",Data!I26,"")</f>
        <v>0.5585848855455785</v>
      </c>
      <c r="H13" s="57">
        <f>IF($A13&lt;&gt;"",Data!J26,"")</f>
        <v>0.9</v>
      </c>
      <c r="I13" s="55">
        <f t="shared" si="0"/>
        <v>2015</v>
      </c>
      <c r="J13" s="19">
        <f>IF(I13&lt;&gt;"",Data!B26,"")</f>
        <v>89700</v>
      </c>
      <c r="K13" s="51">
        <f>IF(I13&lt;&gt;"",Data!E26,"")</f>
        <v>0</v>
      </c>
      <c r="L13" s="51">
        <f>IF(I13&lt;&gt;"",Data!F26,"")</f>
        <v>0</v>
      </c>
      <c r="M13" s="50">
        <f>IF($A13&lt;&gt;"",Data!G26,"")</f>
        <v>0.5</v>
      </c>
      <c r="N13" s="69">
        <f>IF($A13&lt;&gt;"",Data!H26,"")</f>
        <v>0.1634</v>
      </c>
      <c r="O13" s="52">
        <f>IF($A13&lt;&gt;"",Data!I26,"")</f>
        <v>0.5585848855455785</v>
      </c>
      <c r="P13" s="57">
        <f>IF($A13&lt;&gt;"",Data!K26,"")</f>
        <v>0</v>
      </c>
    </row>
    <row r="14" spans="1:16" s="6" customFormat="1" ht="12.75">
      <c r="A14" s="55">
        <f>IF(Data!A27&gt;0,Data!A27,"")</f>
        <v>2016</v>
      </c>
      <c r="B14" s="19">
        <f>IF(A14&lt;&gt;"",Data!B27,"")</f>
        <v>91400</v>
      </c>
      <c r="C14" s="51">
        <f>IF(A14&lt;&gt;"",Data!C27,"")</f>
        <v>1367</v>
      </c>
      <c r="D14" s="51">
        <f>IF(B14&lt;&gt;"",Data!D27,"")</f>
        <v>4035</v>
      </c>
      <c r="E14" s="50">
        <f>IF($A14&lt;&gt;"",Data!G27,"")</f>
        <v>0.5</v>
      </c>
      <c r="F14" s="69">
        <f>IF($A14&lt;&gt;"",Data!H27,"")</f>
        <v>0.1634</v>
      </c>
      <c r="G14" s="52">
        <f>IF($A14&lt;&gt;"",Data!I27,"")</f>
        <v>0.5570340945495221</v>
      </c>
      <c r="H14" s="57">
        <f>IF($A14&lt;&gt;"",Data!J27,"")</f>
        <v>0.9</v>
      </c>
      <c r="I14" s="55">
        <f t="shared" si="0"/>
        <v>2016</v>
      </c>
      <c r="J14" s="19">
        <f>IF(I14&lt;&gt;"",Data!B27,"")</f>
        <v>91400</v>
      </c>
      <c r="K14" s="51">
        <f>IF(I14&lt;&gt;"",Data!E27,"")</f>
        <v>0</v>
      </c>
      <c r="L14" s="51">
        <f>IF(I14&lt;&gt;"",Data!F27,"")</f>
        <v>0</v>
      </c>
      <c r="M14" s="50">
        <f>IF($A14&lt;&gt;"",Data!G27,"")</f>
        <v>0.5</v>
      </c>
      <c r="N14" s="69">
        <f>IF($A14&lt;&gt;"",Data!H27,"")</f>
        <v>0.1634</v>
      </c>
      <c r="O14" s="52">
        <f>IF($A14&lt;&gt;"",Data!I27,"")</f>
        <v>0.5570340945495221</v>
      </c>
      <c r="P14" s="57">
        <f>IF($A14&lt;&gt;"",Data!K27,"")</f>
        <v>0</v>
      </c>
    </row>
    <row r="15" spans="1:16" s="6" customFormat="1" ht="12.75">
      <c r="A15" s="62">
        <f>IF(Data!A28&gt;0,Data!A28,"")</f>
        <v>2017</v>
      </c>
      <c r="B15" s="37">
        <f>IF(A15&lt;&gt;"",Data!B28,"")</f>
        <v>93100</v>
      </c>
      <c r="C15" s="63">
        <f>IF(A15&lt;&gt;"",Data!C28,"")</f>
        <v>1389</v>
      </c>
      <c r="D15" s="63">
        <f>IF(B15&lt;&gt;"",Data!D28,"")</f>
        <v>5424</v>
      </c>
      <c r="E15" s="37">
        <f>IF($A15&lt;&gt;"",Data!G28,"")</f>
        <v>0.5</v>
      </c>
      <c r="F15" s="70">
        <f>IF($A15&lt;&gt;"",Data!H28,"")</f>
        <v>0.1634</v>
      </c>
      <c r="G15" s="64">
        <f>IF($A15&lt;&gt;"",Data!I28,"")</f>
        <v>0.5555118834485492</v>
      </c>
      <c r="H15" s="65">
        <f>IF($A15&lt;&gt;"",Data!J28,"")</f>
        <v>0.9</v>
      </c>
      <c r="I15" s="62">
        <f t="shared" si="0"/>
        <v>2017</v>
      </c>
      <c r="J15" s="37">
        <f>IF(I15&lt;&gt;"",Data!B28,"")</f>
        <v>93100</v>
      </c>
      <c r="K15" s="63">
        <f>IF(I15&lt;&gt;"",Data!E28,"")</f>
        <v>0</v>
      </c>
      <c r="L15" s="63">
        <f>IF(I15&lt;&gt;"",Data!F28,"")</f>
        <v>0</v>
      </c>
      <c r="M15" s="37">
        <f>IF($A15&lt;&gt;"",Data!G28,"")</f>
        <v>0.5</v>
      </c>
      <c r="N15" s="70">
        <f>IF($A15&lt;&gt;"",Data!H28,"")</f>
        <v>0.1634</v>
      </c>
      <c r="O15" s="64">
        <f>IF($A15&lt;&gt;"",Data!I28,"")</f>
        <v>0.5555118834485492</v>
      </c>
      <c r="P15" s="65">
        <f>IF($A15&lt;&gt;"",Data!K28,"")</f>
        <v>0</v>
      </c>
    </row>
    <row r="16" spans="1:16" s="6" customFormat="1" ht="12.75">
      <c r="A16" s="55">
        <f>IF(Data!A29&gt;0,Data!A29,"")</f>
        <v>2018</v>
      </c>
      <c r="B16" s="19">
        <f>IF(A16&lt;&gt;"",Data!B29,"")</f>
        <v>94800</v>
      </c>
      <c r="C16" s="51">
        <f>IF(A16&lt;&gt;"",Data!C29,"")</f>
        <v>1410</v>
      </c>
      <c r="D16" s="51">
        <f>IF(B16&lt;&gt;"",Data!D29,"")</f>
        <v>6834</v>
      </c>
      <c r="E16" s="50">
        <f>IF($A16&lt;&gt;"",Data!G29,"")</f>
        <v>0.5</v>
      </c>
      <c r="F16" s="69">
        <f>IF($A16&lt;&gt;"",Data!H29,"")</f>
        <v>0.1634</v>
      </c>
      <c r="G16" s="52">
        <f>IF($A16&lt;&gt;"",Data!I29,"")</f>
        <v>0.5540172178653702</v>
      </c>
      <c r="H16" s="57">
        <f>IF($A16&lt;&gt;"",Data!J29,"")</f>
        <v>0.9</v>
      </c>
      <c r="I16" s="55">
        <f t="shared" si="0"/>
        <v>2018</v>
      </c>
      <c r="J16" s="19">
        <f>IF(I16&lt;&gt;"",Data!B29,"")</f>
        <v>94800</v>
      </c>
      <c r="K16" s="51">
        <f>IF(I16&lt;&gt;"",Data!E29,"")</f>
        <v>0</v>
      </c>
      <c r="L16" s="51">
        <f>IF(I16&lt;&gt;"",Data!F29,"")</f>
        <v>0</v>
      </c>
      <c r="M16" s="50">
        <f>IF($A16&lt;&gt;"",Data!G29,"")</f>
        <v>0.5</v>
      </c>
      <c r="N16" s="69">
        <f>IF($A16&lt;&gt;"",Data!H29,"")</f>
        <v>0.1634</v>
      </c>
      <c r="O16" s="52">
        <f>IF($A16&lt;&gt;"",Data!I29,"")</f>
        <v>0.5540172178653702</v>
      </c>
      <c r="P16" s="57">
        <f>IF($A16&lt;&gt;"",Data!K29,"")</f>
        <v>0</v>
      </c>
    </row>
    <row r="17" spans="1:16" s="6" customFormat="1" ht="12.75">
      <c r="A17" s="55">
        <f>IF(Data!A30&gt;0,Data!A30,"")</f>
        <v>2019</v>
      </c>
      <c r="B17" s="19">
        <f>IF(A17&lt;&gt;"",Data!B30,"")</f>
        <v>96500</v>
      </c>
      <c r="C17" s="51">
        <f>IF(A17&lt;&gt;"",Data!C30,"")</f>
        <v>1432</v>
      </c>
      <c r="D17" s="51">
        <f>IF(B17&lt;&gt;"",Data!D30,"")</f>
        <v>8266</v>
      </c>
      <c r="E17" s="50">
        <f>IF($A17&lt;&gt;"",Data!G30,"")</f>
        <v>0.5</v>
      </c>
      <c r="F17" s="69">
        <f>IF($A17&lt;&gt;"",Data!H30,"")</f>
        <v>0.1634</v>
      </c>
      <c r="G17" s="52">
        <f>IF($A17&lt;&gt;"",Data!I30,"")</f>
        <v>0.5525491185810348</v>
      </c>
      <c r="H17" s="57">
        <f>IF($A17&lt;&gt;"",Data!J30,"")</f>
        <v>0.9</v>
      </c>
      <c r="I17" s="55">
        <f t="shared" si="0"/>
        <v>2019</v>
      </c>
      <c r="J17" s="19">
        <f>IF(I17&lt;&gt;"",Data!B30,"")</f>
        <v>96500</v>
      </c>
      <c r="K17" s="51">
        <f>IF(I17&lt;&gt;"",Data!E30,"")</f>
        <v>0</v>
      </c>
      <c r="L17" s="51">
        <f>IF(I17&lt;&gt;"",Data!F30,"")</f>
        <v>0</v>
      </c>
      <c r="M17" s="50">
        <f>IF($A17&lt;&gt;"",Data!G30,"")</f>
        <v>0.5</v>
      </c>
      <c r="N17" s="69">
        <f>IF($A17&lt;&gt;"",Data!H30,"")</f>
        <v>0.1634</v>
      </c>
      <c r="O17" s="52">
        <f>IF($A17&lt;&gt;"",Data!I30,"")</f>
        <v>0.5525491185810348</v>
      </c>
      <c r="P17" s="57">
        <f>IF($A17&lt;&gt;"",Data!K30,"")</f>
        <v>0</v>
      </c>
    </row>
    <row r="18" spans="1:16" s="6" customFormat="1" ht="12.75">
      <c r="A18" s="62">
        <f>IF(Data!A31&gt;0,Data!A31,"")</f>
        <v>2020</v>
      </c>
      <c r="B18" s="37">
        <f>IF(A18&lt;&gt;"",Data!B31,"")</f>
        <v>98200</v>
      </c>
      <c r="C18" s="63">
        <f>IF(A18&lt;&gt;"",Data!C31,"")</f>
        <v>1453</v>
      </c>
      <c r="D18" s="63">
        <f>IF(B18&lt;&gt;"",Data!D31,"")</f>
        <v>9719</v>
      </c>
      <c r="E18" s="37">
        <f>IF($A18&lt;&gt;"",Data!G31,"")</f>
        <v>0.5</v>
      </c>
      <c r="F18" s="70">
        <f>IF($A18&lt;&gt;"",Data!H31,"")</f>
        <v>0.1634</v>
      </c>
      <c r="G18" s="64">
        <f>IF($A18&lt;&gt;"",Data!I31,"")</f>
        <v>0.5511066576815562</v>
      </c>
      <c r="H18" s="65">
        <f>IF($A18&lt;&gt;"",Data!J31,"")</f>
        <v>0.9</v>
      </c>
      <c r="I18" s="62">
        <f t="shared" si="0"/>
        <v>2020</v>
      </c>
      <c r="J18" s="37">
        <f>IF(I18&lt;&gt;"",Data!B31,"")</f>
        <v>98200</v>
      </c>
      <c r="K18" s="63">
        <f>IF(I18&lt;&gt;"",Data!E31,"")</f>
        <v>0</v>
      </c>
      <c r="L18" s="63">
        <f>IF(I18&lt;&gt;"",Data!F31,"")</f>
        <v>0</v>
      </c>
      <c r="M18" s="37">
        <f>IF($A18&lt;&gt;"",Data!G31,"")</f>
        <v>0.5</v>
      </c>
      <c r="N18" s="70">
        <f>IF($A18&lt;&gt;"",Data!H31,"")</f>
        <v>0.1634</v>
      </c>
      <c r="O18" s="64">
        <f>IF($A18&lt;&gt;"",Data!I31,"")</f>
        <v>0.5511066576815562</v>
      </c>
      <c r="P18" s="65">
        <f>IF($A18&lt;&gt;"",Data!K31,"")</f>
        <v>0</v>
      </c>
    </row>
    <row r="19" spans="1:16" s="6" customFormat="1" ht="12.75">
      <c r="A19" s="55">
        <f>IF(Data!A32&gt;0,Data!A32,"")</f>
        <v>2021</v>
      </c>
      <c r="B19" s="19">
        <f>IF(A19&lt;&gt;"",Data!B32,"")</f>
        <v>99900</v>
      </c>
      <c r="C19" s="51">
        <f>IF(A19&lt;&gt;"",Data!C32,"")</f>
        <v>1474</v>
      </c>
      <c r="D19" s="51">
        <f>IF(B19&lt;&gt;"",Data!D32,"")</f>
        <v>11193</v>
      </c>
      <c r="E19" s="50">
        <f>IF($A19&lt;&gt;"",Data!G32,"")</f>
        <v>0.5</v>
      </c>
      <c r="F19" s="69">
        <f>IF($A19&lt;&gt;"",Data!H32,"")</f>
        <v>0.1634</v>
      </c>
      <c r="G19" s="52">
        <f>IF($A19&lt;&gt;"",Data!I32,"")</f>
        <v>0.5496889550352645</v>
      </c>
      <c r="H19" s="57">
        <f>IF($A19&lt;&gt;"",Data!J32,"")</f>
        <v>0.9</v>
      </c>
      <c r="I19" s="55">
        <f t="shared" si="0"/>
        <v>2021</v>
      </c>
      <c r="J19" s="19">
        <f>IF(I19&lt;&gt;"",Data!B32,"")</f>
        <v>99900</v>
      </c>
      <c r="K19" s="51">
        <f>IF(I19&lt;&gt;"",Data!E32,"")</f>
        <v>0</v>
      </c>
      <c r="L19" s="51">
        <f>IF(I19&lt;&gt;"",Data!F32,"")</f>
        <v>0</v>
      </c>
      <c r="M19" s="50">
        <f>IF($A19&lt;&gt;"",Data!G32,"")</f>
        <v>0.5</v>
      </c>
      <c r="N19" s="69">
        <f>IF($A19&lt;&gt;"",Data!H32,"")</f>
        <v>0.1634</v>
      </c>
      <c r="O19" s="52">
        <f>IF($A19&lt;&gt;"",Data!I32,"")</f>
        <v>0.5496889550352645</v>
      </c>
      <c r="P19" s="57">
        <f>IF($A19&lt;&gt;"",Data!K32,"")</f>
        <v>0</v>
      </c>
    </row>
    <row r="20" spans="1:16" s="6" customFormat="1" ht="12.75">
      <c r="A20" s="55">
        <f>IF(Data!A33&gt;0,Data!A33,"")</f>
        <v>2022</v>
      </c>
      <c r="B20" s="19">
        <f>IF(A20&lt;&gt;"",Data!B33,"")</f>
        <v>101600</v>
      </c>
      <c r="C20" s="51">
        <f>IF(A20&lt;&gt;"",Data!C33,"")</f>
        <v>1496</v>
      </c>
      <c r="D20" s="51">
        <f>IF(B20&lt;&gt;"",Data!D33,"")</f>
        <v>12689</v>
      </c>
      <c r="E20" s="50">
        <f>IF($A20&lt;&gt;"",Data!G33,"")</f>
        <v>0.5</v>
      </c>
      <c r="F20" s="69">
        <f>IF($A20&lt;&gt;"",Data!H33,"")</f>
        <v>0.1634</v>
      </c>
      <c r="G20" s="52">
        <f>IF($A20&lt;&gt;"",Data!I33,"")</f>
        <v>0.5482951750674009</v>
      </c>
      <c r="H20" s="57">
        <f>IF($A20&lt;&gt;"",Data!J33,"")</f>
        <v>0.9</v>
      </c>
      <c r="I20" s="55">
        <f t="shared" si="0"/>
        <v>2022</v>
      </c>
      <c r="J20" s="19">
        <f>IF(I20&lt;&gt;"",Data!B33,"")</f>
        <v>101600</v>
      </c>
      <c r="K20" s="51">
        <f>IF(I20&lt;&gt;"",Data!E33,"")</f>
        <v>0</v>
      </c>
      <c r="L20" s="51">
        <f>IF(I20&lt;&gt;"",Data!F33,"")</f>
        <v>0</v>
      </c>
      <c r="M20" s="50">
        <f>IF($A20&lt;&gt;"",Data!G33,"")</f>
        <v>0.5</v>
      </c>
      <c r="N20" s="69">
        <f>IF($A20&lt;&gt;"",Data!H33,"")</f>
        <v>0.1634</v>
      </c>
      <c r="O20" s="52">
        <f>IF($A20&lt;&gt;"",Data!I33,"")</f>
        <v>0.5482951750674009</v>
      </c>
      <c r="P20" s="57">
        <f>IF($A20&lt;&gt;"",Data!K33,"")</f>
        <v>0</v>
      </c>
    </row>
    <row r="21" spans="1:16" s="6" customFormat="1" ht="12.75">
      <c r="A21" s="62">
        <f>IF(Data!A34&gt;0,Data!A34,"")</f>
        <v>2023</v>
      </c>
      <c r="B21" s="37">
        <f>IF(A21&lt;&gt;"",Data!B34,"")</f>
        <v>103300</v>
      </c>
      <c r="C21" s="63">
        <f>IF(A21&lt;&gt;"",Data!C34,"")</f>
        <v>1517</v>
      </c>
      <c r="D21" s="63">
        <f>IF(B21&lt;&gt;"",Data!D34,"")</f>
        <v>14206</v>
      </c>
      <c r="E21" s="37">
        <f>IF($A21&lt;&gt;"",Data!G34,"")</f>
        <v>0.5</v>
      </c>
      <c r="F21" s="70">
        <f>IF($A21&lt;&gt;"",Data!H34,"")</f>
        <v>0.1634</v>
      </c>
      <c r="G21" s="64">
        <f>IF($A21&lt;&gt;"",Data!I34,"")</f>
        <v>0.5469245238023529</v>
      </c>
      <c r="H21" s="65">
        <f>IF($A21&lt;&gt;"",Data!J34,"")</f>
        <v>0.9</v>
      </c>
      <c r="I21" s="62">
        <f t="shared" si="0"/>
        <v>2023</v>
      </c>
      <c r="J21" s="37">
        <f>IF(I21&lt;&gt;"",Data!B34,"")</f>
        <v>103300</v>
      </c>
      <c r="K21" s="63">
        <f>IF(I21&lt;&gt;"",Data!E34,"")</f>
        <v>0</v>
      </c>
      <c r="L21" s="63">
        <f>IF(I21&lt;&gt;"",Data!F34,"")</f>
        <v>0</v>
      </c>
      <c r="M21" s="37">
        <f>IF($A21&lt;&gt;"",Data!G34,"")</f>
        <v>0.5</v>
      </c>
      <c r="N21" s="70">
        <f>IF($A21&lt;&gt;"",Data!H34,"")</f>
        <v>0.1634</v>
      </c>
      <c r="O21" s="64">
        <f>IF($A21&lt;&gt;"",Data!I34,"")</f>
        <v>0.5469245238023529</v>
      </c>
      <c r="P21" s="65">
        <f>IF($A21&lt;&gt;"",Data!K34,"")</f>
        <v>0</v>
      </c>
    </row>
    <row r="22" spans="1:16" s="6" customFormat="1" ht="12.75">
      <c r="A22" s="55">
        <f>IF(Data!A35&gt;0,Data!A35,"")</f>
        <v>2024</v>
      </c>
      <c r="B22" s="19">
        <f>IF(A22&lt;&gt;"",Data!B35,"")</f>
        <v>105000</v>
      </c>
      <c r="C22" s="51">
        <f>IF(A22&lt;&gt;"",Data!C35,"")</f>
        <v>1538</v>
      </c>
      <c r="D22" s="51">
        <f>IF(B22&lt;&gt;"",Data!D35,"")</f>
        <v>15744</v>
      </c>
      <c r="E22" s="50">
        <f>IF($A22&lt;&gt;"",Data!G35,"")</f>
        <v>0.5</v>
      </c>
      <c r="F22" s="69">
        <f>IF($A22&lt;&gt;"",Data!H35,"")</f>
        <v>0.1634</v>
      </c>
      <c r="G22" s="52">
        <f>IF($A22&lt;&gt;"",Data!I35,"")</f>
        <v>0.5455762461473154</v>
      </c>
      <c r="H22" s="57">
        <f>IF($A22&lt;&gt;"",Data!J35,"")</f>
        <v>0.9</v>
      </c>
      <c r="I22" s="55">
        <f t="shared" si="0"/>
        <v>2024</v>
      </c>
      <c r="J22" s="19">
        <f>IF(I22&lt;&gt;"",Data!B35,"")</f>
        <v>105000</v>
      </c>
      <c r="K22" s="51">
        <f>IF(I22&lt;&gt;"",Data!E35,"")</f>
        <v>0</v>
      </c>
      <c r="L22" s="51">
        <f>IF(I22&lt;&gt;"",Data!F35,"")</f>
        <v>0</v>
      </c>
      <c r="M22" s="50">
        <f>IF($A22&lt;&gt;"",Data!G35,"")</f>
        <v>0.5</v>
      </c>
      <c r="N22" s="69">
        <f>IF($A22&lt;&gt;"",Data!H35,"")</f>
        <v>0.1634</v>
      </c>
      <c r="O22" s="52">
        <f>IF($A22&lt;&gt;"",Data!I35,"")</f>
        <v>0.5455762461473154</v>
      </c>
      <c r="P22" s="57">
        <f>IF($A22&lt;&gt;"",Data!K35,"")</f>
        <v>0</v>
      </c>
    </row>
    <row r="23" spans="1:16" s="6" customFormat="1" ht="12.75">
      <c r="A23" s="55">
        <f>IF(Data!A36&gt;0,Data!A36,"")</f>
        <v>2025</v>
      </c>
      <c r="B23" s="19">
        <f>IF(A23&lt;&gt;"",Data!B36,"")</f>
        <v>107000</v>
      </c>
      <c r="C23" s="51">
        <f>IF(A23&lt;&gt;"",Data!C36,"")</f>
        <v>1563</v>
      </c>
      <c r="D23" s="51">
        <f>IF(B23&lt;&gt;"",Data!D36,"")</f>
        <v>17307</v>
      </c>
      <c r="E23" s="50">
        <f>IF($A23&lt;&gt;"",Data!G36,"")</f>
        <v>0.5</v>
      </c>
      <c r="F23" s="69">
        <f>IF($A23&lt;&gt;"",Data!H36,"")</f>
        <v>0.1634</v>
      </c>
      <c r="G23" s="52">
        <f>IF($A23&lt;&gt;"",Data!I36,"")</f>
        <v>0.5440177093437734</v>
      </c>
      <c r="H23" s="57">
        <f>IF($A23&lt;&gt;"",Data!J36,"")</f>
        <v>0.9</v>
      </c>
      <c r="I23" s="55">
        <f t="shared" si="0"/>
        <v>2025</v>
      </c>
      <c r="J23" s="19">
        <f>IF(I23&lt;&gt;"",Data!B36,"")</f>
        <v>107000</v>
      </c>
      <c r="K23" s="51">
        <f>IF(I23&lt;&gt;"",Data!E36,"")</f>
        <v>0</v>
      </c>
      <c r="L23" s="51">
        <f>IF(I23&lt;&gt;"",Data!F36,"")</f>
        <v>0</v>
      </c>
      <c r="M23" s="50">
        <f>IF($A23&lt;&gt;"",Data!G36,"")</f>
        <v>0.5</v>
      </c>
      <c r="N23" s="69">
        <f>IF($A23&lt;&gt;"",Data!H36,"")</f>
        <v>0.1634</v>
      </c>
      <c r="O23" s="52">
        <f>IF($A23&lt;&gt;"",Data!I36,"")</f>
        <v>0.5440177093437734</v>
      </c>
      <c r="P23" s="57">
        <f>IF($A23&lt;&gt;"",Data!K36,"")</f>
        <v>0</v>
      </c>
    </row>
    <row r="24" spans="1:16" s="6" customFormat="1" ht="12.75">
      <c r="A24" s="62">
        <f>IF(Data!A37&gt;0,Data!A37,"")</f>
        <v>2026</v>
      </c>
      <c r="B24" s="37">
        <f>IF(A24&lt;&gt;"",Data!B37,"")</f>
        <v>109000</v>
      </c>
      <c r="C24" s="63">
        <f>IF(A24&lt;&gt;"",Data!C37,"")</f>
        <v>1587</v>
      </c>
      <c r="D24" s="63">
        <f>IF(B24&lt;&gt;"",Data!D37,"")</f>
        <v>18894</v>
      </c>
      <c r="E24" s="37">
        <f>IF($A24&lt;&gt;"",Data!G37,"")</f>
        <v>0.5</v>
      </c>
      <c r="F24" s="70">
        <f>IF($A24&lt;&gt;"",Data!H37,"")</f>
        <v>0.1634</v>
      </c>
      <c r="G24" s="64">
        <f>IF($A24&lt;&gt;"",Data!I37,"")</f>
        <v>0.5424880359981996</v>
      </c>
      <c r="H24" s="65">
        <f>IF($A24&lt;&gt;"",Data!J37,"")</f>
        <v>0.9</v>
      </c>
      <c r="I24" s="62">
        <f t="shared" si="0"/>
        <v>2026</v>
      </c>
      <c r="J24" s="37">
        <f>IF(I24&lt;&gt;"",Data!B37,"")</f>
        <v>109000</v>
      </c>
      <c r="K24" s="63">
        <f>IF(I24&lt;&gt;"",Data!E37,"")</f>
        <v>0</v>
      </c>
      <c r="L24" s="63">
        <f>IF(I24&lt;&gt;"",Data!F37,"")</f>
        <v>0</v>
      </c>
      <c r="M24" s="37">
        <f>IF($A24&lt;&gt;"",Data!G37,"")</f>
        <v>0.5</v>
      </c>
      <c r="N24" s="70">
        <f>IF($A24&lt;&gt;"",Data!H37,"")</f>
        <v>0.1634</v>
      </c>
      <c r="O24" s="64">
        <f>IF($A24&lt;&gt;"",Data!I37,"")</f>
        <v>0.5424880359981996</v>
      </c>
      <c r="P24" s="65">
        <f>IF($A24&lt;&gt;"",Data!K37,"")</f>
        <v>0</v>
      </c>
    </row>
    <row r="25" spans="1:16" s="6" customFormat="1" ht="12.75">
      <c r="A25" s="55">
        <f>IF(Data!A38&gt;0,Data!A38,"")</f>
        <v>2027</v>
      </c>
      <c r="B25" s="19">
        <f>IF(A25&lt;&gt;"",Data!B38,"")</f>
        <v>111000</v>
      </c>
      <c r="C25" s="51">
        <f>IF(A25&lt;&gt;"",Data!C38,"")</f>
        <v>1612</v>
      </c>
      <c r="D25" s="51">
        <f>IF(B25&lt;&gt;"",Data!D38,"")</f>
        <v>20506</v>
      </c>
      <c r="E25" s="50">
        <f>IF($A25&lt;&gt;"",Data!G38,"")</f>
        <v>0.5</v>
      </c>
      <c r="F25" s="69">
        <f>IF($A25&lt;&gt;"",Data!H38,"")</f>
        <v>0.1634</v>
      </c>
      <c r="G25" s="52">
        <f>IF($A25&lt;&gt;"",Data!I38,"")</f>
        <v>0.540986176441928</v>
      </c>
      <c r="H25" s="57">
        <f>IF($A25&lt;&gt;"",Data!J38,"")</f>
        <v>0.9</v>
      </c>
      <c r="I25" s="55">
        <f t="shared" si="0"/>
        <v>2027</v>
      </c>
      <c r="J25" s="19">
        <f>IF(I25&lt;&gt;"",Data!B38,"")</f>
        <v>111000</v>
      </c>
      <c r="K25" s="51">
        <f>IF(I25&lt;&gt;"",Data!E38,"")</f>
        <v>0</v>
      </c>
      <c r="L25" s="51">
        <f>IF(I25&lt;&gt;"",Data!F38,"")</f>
        <v>0</v>
      </c>
      <c r="M25" s="50">
        <f>IF($A25&lt;&gt;"",Data!G38,"")</f>
        <v>0.5</v>
      </c>
      <c r="N25" s="69">
        <f>IF($A25&lt;&gt;"",Data!H38,"")</f>
        <v>0.1634</v>
      </c>
      <c r="O25" s="52">
        <f>IF($A25&lt;&gt;"",Data!I38,"")</f>
        <v>0.540986176441928</v>
      </c>
      <c r="P25" s="57">
        <f>IF($A25&lt;&gt;"",Data!K38,"")</f>
        <v>0</v>
      </c>
    </row>
    <row r="26" spans="1:16" s="6" customFormat="1" ht="12.75">
      <c r="A26" s="55">
        <f>IF(Data!A39&gt;0,Data!A39,"")</f>
        <v>2028</v>
      </c>
      <c r="B26" s="19">
        <f>IF(A26&lt;&gt;"",Data!B39,"")</f>
        <v>113000</v>
      </c>
      <c r="C26" s="51">
        <f>IF(A26&lt;&gt;"",Data!C39,"")</f>
        <v>1637</v>
      </c>
      <c r="D26" s="51">
        <f>IF(B26&lt;&gt;"",Data!D39,"")</f>
        <v>22143</v>
      </c>
      <c r="E26" s="50">
        <f>IF($A26&lt;&gt;"",Data!G39,"")</f>
        <v>0.5</v>
      </c>
      <c r="F26" s="69">
        <f>IF($A26&lt;&gt;"",Data!H39,"")</f>
        <v>0.1634</v>
      </c>
      <c r="G26" s="52">
        <f>IF($A26&lt;&gt;"",Data!I39,"")</f>
        <v>0.5395111372446875</v>
      </c>
      <c r="H26" s="57">
        <f>IF($A26&lt;&gt;"",Data!J39,"")</f>
        <v>0.9</v>
      </c>
      <c r="I26" s="55">
        <f t="shared" si="0"/>
        <v>2028</v>
      </c>
      <c r="J26" s="19">
        <f>IF(I26&lt;&gt;"",Data!B39,"")</f>
        <v>113000</v>
      </c>
      <c r="K26" s="51">
        <f>IF(I26&lt;&gt;"",Data!E39,"")</f>
        <v>0</v>
      </c>
      <c r="L26" s="51">
        <f>IF(I26&lt;&gt;"",Data!F39,"")</f>
        <v>0</v>
      </c>
      <c r="M26" s="50">
        <f>IF($A26&lt;&gt;"",Data!G39,"")</f>
        <v>0.5</v>
      </c>
      <c r="N26" s="69">
        <f>IF($A26&lt;&gt;"",Data!H39,"")</f>
        <v>0.1634</v>
      </c>
      <c r="O26" s="52">
        <f>IF($A26&lt;&gt;"",Data!I39,"")</f>
        <v>0.5395111372446875</v>
      </c>
      <c r="P26" s="57">
        <f>IF($A26&lt;&gt;"",Data!K39,"")</f>
        <v>0</v>
      </c>
    </row>
    <row r="27" spans="1:16" s="6" customFormat="1" ht="12.75">
      <c r="A27" s="62">
        <f>IF(Data!A40&gt;0,Data!A40,"")</f>
        <v>2029</v>
      </c>
      <c r="B27" s="37">
        <f>IF(A27&lt;&gt;"",Data!B40,"")</f>
        <v>115000</v>
      </c>
      <c r="C27" s="63">
        <f>IF(A27&lt;&gt;"",Data!C40,"")</f>
        <v>1661</v>
      </c>
      <c r="D27" s="63">
        <f>IF(B27&lt;&gt;"",Data!D40,"")</f>
        <v>23804</v>
      </c>
      <c r="E27" s="37">
        <f>IF($A27&lt;&gt;"",Data!G40,"")</f>
        <v>0.5</v>
      </c>
      <c r="F27" s="70">
        <f>IF($A27&lt;&gt;"",Data!H40,"")</f>
        <v>0.1634</v>
      </c>
      <c r="G27" s="64">
        <f>IF($A27&lt;&gt;"",Data!I40,"")</f>
        <v>0.5380619772675224</v>
      </c>
      <c r="H27" s="65">
        <f>IF($A27&lt;&gt;"",Data!J40,"")</f>
        <v>0.9</v>
      </c>
      <c r="I27" s="62">
        <f t="shared" si="0"/>
        <v>2029</v>
      </c>
      <c r="J27" s="37">
        <f>IF(I27&lt;&gt;"",Data!B40,"")</f>
        <v>115000</v>
      </c>
      <c r="K27" s="63">
        <f>IF(I27&lt;&gt;"",Data!E40,"")</f>
        <v>0</v>
      </c>
      <c r="L27" s="63">
        <f>IF(I27&lt;&gt;"",Data!F40,"")</f>
        <v>0</v>
      </c>
      <c r="M27" s="37">
        <f>IF($A27&lt;&gt;"",Data!G40,"")</f>
        <v>0.5</v>
      </c>
      <c r="N27" s="70">
        <f>IF($A27&lt;&gt;"",Data!H40,"")</f>
        <v>0.1634</v>
      </c>
      <c r="O27" s="64">
        <f>IF($A27&lt;&gt;"",Data!I40,"")</f>
        <v>0.5380619772675224</v>
      </c>
      <c r="P27" s="65">
        <f>IF($A27&lt;&gt;"",Data!K40,"")</f>
        <v>0</v>
      </c>
    </row>
    <row r="28" spans="1:16" s="6" customFormat="1" ht="12.75">
      <c r="A28" s="55">
        <f>IF(Data!A41&gt;0,Data!A41,"")</f>
        <v>2030</v>
      </c>
      <c r="B28" s="19">
        <f>IF(A28&lt;&gt;"",Data!B41,"")</f>
        <v>117000</v>
      </c>
      <c r="C28" s="51">
        <f>IF(A28&lt;&gt;"",Data!C41,"")</f>
        <v>1686</v>
      </c>
      <c r="D28" s="51">
        <f>IF(B28&lt;&gt;"",Data!D41,"")</f>
        <v>25490</v>
      </c>
      <c r="E28" s="50">
        <f>IF($A28&lt;&gt;"",Data!G41,"")</f>
        <v>0.5</v>
      </c>
      <c r="F28" s="69">
        <f>IF($A28&lt;&gt;"",Data!H41,"")</f>
        <v>0.1634</v>
      </c>
      <c r="G28" s="52">
        <f>IF($A28&lt;&gt;"",Data!I41,"")</f>
        <v>0.5366378040560322</v>
      </c>
      <c r="H28" s="57">
        <f>IF($A28&lt;&gt;"",Data!J41,"")</f>
        <v>0.9</v>
      </c>
      <c r="I28" s="55">
        <f t="shared" si="0"/>
        <v>2030</v>
      </c>
      <c r="J28" s="19">
        <f>IF(I28&lt;&gt;"",Data!B41,"")</f>
        <v>117000</v>
      </c>
      <c r="K28" s="51">
        <f>IF(I28&lt;&gt;"",Data!E41,"")</f>
        <v>0</v>
      </c>
      <c r="L28" s="51">
        <f>IF(I28&lt;&gt;"",Data!F41,"")</f>
        <v>0</v>
      </c>
      <c r="M28" s="50">
        <f>IF($A28&lt;&gt;"",Data!G41,"")</f>
        <v>0.5</v>
      </c>
      <c r="N28" s="69">
        <f>IF($A28&lt;&gt;"",Data!H41,"")</f>
        <v>0.1634</v>
      </c>
      <c r="O28" s="52">
        <f>IF($A28&lt;&gt;"",Data!I41,"")</f>
        <v>0.5366378040560322</v>
      </c>
      <c r="P28" s="57">
        <f>IF($A28&lt;&gt;"",Data!K41,"")</f>
        <v>0</v>
      </c>
    </row>
    <row r="29" spans="1:16" s="6" customFormat="1" ht="12.75">
      <c r="A29" s="55">
        <f>IF(Data!A42&gt;0,Data!A42,"")</f>
        <v>2031</v>
      </c>
      <c r="B29" s="19">
        <f>IF(A29&lt;&gt;"",Data!B42,"")</f>
        <v>119000</v>
      </c>
      <c r="C29" s="51">
        <f>IF(A29&lt;&gt;"",Data!C42,"")</f>
        <v>1710</v>
      </c>
      <c r="D29" s="51">
        <f>IF(B29&lt;&gt;"",Data!D42,"")</f>
        <v>27200</v>
      </c>
      <c r="E29" s="50">
        <f>IF($A29&lt;&gt;"",Data!G42,"")</f>
        <v>0.5</v>
      </c>
      <c r="F29" s="69">
        <f>IF($A29&lt;&gt;"",Data!H42,"")</f>
        <v>0.1634</v>
      </c>
      <c r="G29" s="52">
        <f>IF($A29&lt;&gt;"",Data!I42,"")</f>
        <v>0.5352377705393144</v>
      </c>
      <c r="H29" s="57">
        <f>IF($A29&lt;&gt;"",Data!J42,"")</f>
        <v>0.9</v>
      </c>
      <c r="I29" s="55">
        <f t="shared" si="0"/>
        <v>2031</v>
      </c>
      <c r="J29" s="19">
        <f>IF(I29&lt;&gt;"",Data!B42,"")</f>
        <v>119000</v>
      </c>
      <c r="K29" s="51">
        <f>IF(I29&lt;&gt;"",Data!E42,"")</f>
        <v>0</v>
      </c>
      <c r="L29" s="51">
        <f>IF(I29&lt;&gt;"",Data!F42,"")</f>
        <v>0</v>
      </c>
      <c r="M29" s="50">
        <f>IF($A29&lt;&gt;"",Data!G42,"")</f>
        <v>0.5</v>
      </c>
      <c r="N29" s="69">
        <f>IF($A29&lt;&gt;"",Data!H42,"")</f>
        <v>0.1634</v>
      </c>
      <c r="O29" s="52">
        <f>IF($A29&lt;&gt;"",Data!I42,"")</f>
        <v>0.5352377705393144</v>
      </c>
      <c r="P29" s="57">
        <f>IF($A29&lt;&gt;"",Data!K42,"")</f>
        <v>0</v>
      </c>
    </row>
    <row r="30" spans="1:16" s="6" customFormat="1" ht="12.75">
      <c r="A30" s="62">
        <f>IF(Data!A43&gt;0,Data!A43,"")</f>
        <v>2032</v>
      </c>
      <c r="B30" s="37">
        <f>IF(A30&lt;&gt;"",Data!B43,"")</f>
        <v>121000</v>
      </c>
      <c r="C30" s="63">
        <f>IF(A30&lt;&gt;"",Data!C43,"")</f>
        <v>1734</v>
      </c>
      <c r="D30" s="63">
        <f>IF(B30&lt;&gt;"",Data!D43,"")</f>
        <v>28934</v>
      </c>
      <c r="E30" s="37">
        <f>IF($A30&lt;&gt;"",Data!G43,"")</f>
        <v>0.5</v>
      </c>
      <c r="F30" s="70">
        <f>IF($A30&lt;&gt;"",Data!H43,"")</f>
        <v>0.1634</v>
      </c>
      <c r="G30" s="64">
        <f>IF($A30&lt;&gt;"",Data!I43,"")</f>
        <v>0.533861072004036</v>
      </c>
      <c r="H30" s="65">
        <f>IF($A30&lt;&gt;"",Data!J43,"")</f>
        <v>0.9</v>
      </c>
      <c r="I30" s="62">
        <f t="shared" si="0"/>
        <v>2032</v>
      </c>
      <c r="J30" s="37">
        <f>IF(I30&lt;&gt;"",Data!B43,"")</f>
        <v>121000</v>
      </c>
      <c r="K30" s="63">
        <f>IF(I30&lt;&gt;"",Data!E43,"")</f>
        <v>0</v>
      </c>
      <c r="L30" s="63">
        <f>IF(I30&lt;&gt;"",Data!F43,"")</f>
        <v>0</v>
      </c>
      <c r="M30" s="37">
        <f>IF($A30&lt;&gt;"",Data!G43,"")</f>
        <v>0.5</v>
      </c>
      <c r="N30" s="70">
        <f>IF($A30&lt;&gt;"",Data!H43,"")</f>
        <v>0.1634</v>
      </c>
      <c r="O30" s="64">
        <f>IF($A30&lt;&gt;"",Data!I43,"")</f>
        <v>0.533861072004036</v>
      </c>
      <c r="P30" s="65">
        <f>IF($A30&lt;&gt;"",Data!K43,"")</f>
        <v>0</v>
      </c>
    </row>
    <row r="31" spans="1:16" s="6" customFormat="1" ht="12.75">
      <c r="A31" s="55">
        <f>IF(Data!A44&gt;0,Data!A44,"")</f>
        <v>2033</v>
      </c>
      <c r="B31" s="19">
        <f>IF(A31&lt;&gt;"",Data!B44,"")</f>
        <v>123000</v>
      </c>
      <c r="C31" s="51">
        <f>IF(A31&lt;&gt;"",Data!C44,"")</f>
        <v>1758</v>
      </c>
      <c r="D31" s="51">
        <f>IF(B31&lt;&gt;"",Data!D44,"")</f>
        <v>30692</v>
      </c>
      <c r="E31" s="50">
        <f>IF($A31&lt;&gt;"",Data!G44,"")</f>
        <v>0.5</v>
      </c>
      <c r="F31" s="69">
        <f>IF($A31&lt;&gt;"",Data!H44,"")</f>
        <v>0.1634</v>
      </c>
      <c r="G31" s="52">
        <f>IF($A31&lt;&gt;"",Data!I44,"")</f>
        <v>0.5325069433165651</v>
      </c>
      <c r="H31" s="57">
        <f>IF($A31&lt;&gt;"",Data!J44,"")</f>
        <v>0.9</v>
      </c>
      <c r="I31" s="55">
        <f t="shared" si="0"/>
        <v>2033</v>
      </c>
      <c r="J31" s="19">
        <f>IF(I31&lt;&gt;"",Data!B44,"")</f>
        <v>123000</v>
      </c>
      <c r="K31" s="51">
        <f>IF(I31&lt;&gt;"",Data!E44,"")</f>
        <v>0</v>
      </c>
      <c r="L31" s="51">
        <f>IF(I31&lt;&gt;"",Data!F44,"")</f>
        <v>0</v>
      </c>
      <c r="M31" s="50">
        <f>IF($A31&lt;&gt;"",Data!G44,"")</f>
        <v>0.5</v>
      </c>
      <c r="N31" s="69">
        <f>IF($A31&lt;&gt;"",Data!H44,"")</f>
        <v>0.1634</v>
      </c>
      <c r="O31" s="52">
        <f>IF($A31&lt;&gt;"",Data!I44,"")</f>
        <v>0.5325069433165651</v>
      </c>
      <c r="P31" s="57">
        <f>IF($A31&lt;&gt;"",Data!K44,"")</f>
        <v>0</v>
      </c>
    </row>
    <row r="32" spans="1:16" s="6" customFormat="1" ht="12.75">
      <c r="A32" s="55">
        <f>IF(Data!A45&gt;0,Data!A45,"")</f>
        <v>2034</v>
      </c>
      <c r="B32" s="19">
        <f>IF(A32&lt;&gt;"",Data!B45,"")</f>
        <v>125000</v>
      </c>
      <c r="C32" s="51">
        <f>IF(A32&lt;&gt;"",Data!C45,"")</f>
        <v>1782</v>
      </c>
      <c r="D32" s="51">
        <f>IF(B32&lt;&gt;"",Data!D45,"")</f>
        <v>32474</v>
      </c>
      <c r="E32" s="50">
        <f>IF($A32&lt;&gt;"",Data!G45,"")</f>
        <v>0.5</v>
      </c>
      <c r="F32" s="69">
        <f>IF($A32&lt;&gt;"",Data!H45,"")</f>
        <v>0.1634</v>
      </c>
      <c r="G32" s="52">
        <f>IF($A32&lt;&gt;"",Data!I45,"")</f>
        <v>0.5311746563691568</v>
      </c>
      <c r="H32" s="57">
        <f>IF($A32&lt;&gt;"",Data!J45,"")</f>
        <v>0.9</v>
      </c>
      <c r="I32" s="55">
        <f t="shared" si="0"/>
        <v>2034</v>
      </c>
      <c r="J32" s="19">
        <f>IF(I32&lt;&gt;"",Data!B45,"")</f>
        <v>125000</v>
      </c>
      <c r="K32" s="51">
        <f>IF(I32&lt;&gt;"",Data!E45,"")</f>
        <v>0</v>
      </c>
      <c r="L32" s="51">
        <f>IF(I32&lt;&gt;"",Data!F45,"")</f>
        <v>0</v>
      </c>
      <c r="M32" s="50">
        <f>IF($A32&lt;&gt;"",Data!G45,"")</f>
        <v>0.5</v>
      </c>
      <c r="N32" s="69">
        <f>IF($A32&lt;&gt;"",Data!H45,"")</f>
        <v>0.1634</v>
      </c>
      <c r="O32" s="52">
        <f>IF($A32&lt;&gt;"",Data!I45,"")</f>
        <v>0.5311746563691568</v>
      </c>
      <c r="P32" s="57">
        <f>IF($A32&lt;&gt;"",Data!K45,"")</f>
        <v>0</v>
      </c>
    </row>
    <row r="33" spans="1:16" s="6" customFormat="1" ht="12.75">
      <c r="A33" s="62">
        <f>IF(Data!A46&gt;0,Data!A46,"")</f>
      </c>
      <c r="B33" s="37">
        <f>IF(A33&lt;&gt;"",Data!B46,"")</f>
      </c>
      <c r="C33" s="63">
        <f>IF(A33&lt;&gt;"",Data!C46,"")</f>
      </c>
      <c r="D33" s="63">
        <f>IF(B33&lt;&gt;"",Data!D46,"")</f>
      </c>
      <c r="E33" s="37">
        <f>IF($A33&lt;&gt;"",Data!G46,"")</f>
      </c>
      <c r="F33" s="70">
        <f>IF($A33&lt;&gt;"",Data!H46,"")</f>
      </c>
      <c r="G33" s="64">
        <f>IF($A33&lt;&gt;"",Data!I46,"")</f>
      </c>
      <c r="H33" s="65">
        <f>IF($A33&lt;&gt;"",Data!J46,"")</f>
      </c>
      <c r="I33" s="62">
        <f t="shared" si="0"/>
      </c>
      <c r="J33" s="37">
        <f>IF(I33&lt;&gt;"",Data!B46,"")</f>
      </c>
      <c r="K33" s="63">
        <f>IF(I33&lt;&gt;"",Data!E46,"")</f>
      </c>
      <c r="L33" s="63">
        <f>IF(I33&lt;&gt;"",Data!F46,"")</f>
      </c>
      <c r="M33" s="37">
        <f>IF($A33&lt;&gt;"",Data!G46,"")</f>
      </c>
      <c r="N33" s="70">
        <f>IF($A33&lt;&gt;"",Data!H46,"")</f>
      </c>
      <c r="O33" s="64">
        <f>IF($A33&lt;&gt;"",Data!I46,"")</f>
      </c>
      <c r="P33" s="65">
        <f>IF($A33&lt;&gt;"",Data!K46,"")</f>
      </c>
    </row>
    <row r="34" spans="1:16" s="6" customFormat="1" ht="12.75">
      <c r="A34" s="55">
        <f>IF(Data!A47&gt;0,Data!A47,"")</f>
      </c>
      <c r="B34" s="19">
        <f>IF(A34&lt;&gt;"",Data!B47,"")</f>
      </c>
      <c r="C34" s="51">
        <f>IF(A34&lt;&gt;"",Data!C47,"")</f>
      </c>
      <c r="D34" s="51">
        <f>IF(B34&lt;&gt;"",Data!D47,"")</f>
      </c>
      <c r="E34" s="50">
        <f>IF($A34&lt;&gt;"",Data!G47,"")</f>
      </c>
      <c r="F34" s="69">
        <f>IF($A34&lt;&gt;"",Data!H47,"")</f>
      </c>
      <c r="G34" s="52">
        <f>IF($A34&lt;&gt;"",Data!I47,"")</f>
      </c>
      <c r="H34" s="57">
        <f>IF($A34&lt;&gt;"",Data!J47,"")</f>
      </c>
      <c r="I34" s="55">
        <f t="shared" si="0"/>
      </c>
      <c r="J34" s="19">
        <f>IF(I34&lt;&gt;"",Data!B47,"")</f>
      </c>
      <c r="K34" s="51">
        <f>IF(I34&lt;&gt;"",Data!E47,"")</f>
      </c>
      <c r="L34" s="51">
        <f>IF(I34&lt;&gt;"",Data!F47,"")</f>
      </c>
      <c r="M34" s="50">
        <f>IF($A34&lt;&gt;"",Data!G47,"")</f>
      </c>
      <c r="N34" s="69">
        <f>IF($A34&lt;&gt;"",Data!H47,"")</f>
      </c>
      <c r="O34" s="52">
        <f>IF($A34&lt;&gt;"",Data!I47,"")</f>
      </c>
      <c r="P34" s="57">
        <f>IF($A34&lt;&gt;"",Data!K47,"")</f>
      </c>
    </row>
    <row r="35" spans="1:16" s="6" customFormat="1" ht="12.75">
      <c r="A35" s="55">
        <f>IF(Data!A48&gt;0,Data!A48,"")</f>
      </c>
      <c r="B35" s="19">
        <f>IF(A35&lt;&gt;"",Data!B48,"")</f>
      </c>
      <c r="C35" s="51">
        <f>IF(A35&lt;&gt;"",Data!C48,"")</f>
      </c>
      <c r="D35" s="51">
        <f>IF(B35&lt;&gt;"",Data!D48,"")</f>
      </c>
      <c r="E35" s="50">
        <f>IF($A35&lt;&gt;"",Data!G48,"")</f>
      </c>
      <c r="F35" s="69">
        <f>IF($A35&lt;&gt;"",Data!H48,"")</f>
      </c>
      <c r="G35" s="52">
        <f>IF($A35&lt;&gt;"",Data!I48,"")</f>
      </c>
      <c r="H35" s="57">
        <f>IF($A35&lt;&gt;"",Data!J48,"")</f>
      </c>
      <c r="I35" s="55">
        <f t="shared" si="0"/>
      </c>
      <c r="J35" s="19">
        <f>IF(I35&lt;&gt;"",Data!B48,"")</f>
      </c>
      <c r="K35" s="51">
        <f>IF(I35&lt;&gt;"",Data!E48,"")</f>
      </c>
      <c r="L35" s="51">
        <f>IF(I35&lt;&gt;"",Data!F48,"")</f>
      </c>
      <c r="M35" s="50">
        <f>IF($A35&lt;&gt;"",Data!G48,"")</f>
      </c>
      <c r="N35" s="69">
        <f>IF($A35&lt;&gt;"",Data!H48,"")</f>
      </c>
      <c r="O35" s="52">
        <f>IF($A35&lt;&gt;"",Data!I48,"")</f>
      </c>
      <c r="P35" s="57">
        <f>IF($A35&lt;&gt;"",Data!K48,"")</f>
      </c>
    </row>
    <row r="36" spans="1:16" s="6" customFormat="1" ht="12.75">
      <c r="A36" s="62">
        <f>IF(Data!A49&gt;0,Data!A49,"")</f>
      </c>
      <c r="B36" s="37">
        <f>IF(A36&lt;&gt;"",Data!B49,"")</f>
      </c>
      <c r="C36" s="63">
        <f>IF(A36&lt;&gt;"",Data!C49,"")</f>
      </c>
      <c r="D36" s="63">
        <f>IF(B36&lt;&gt;"",Data!D49,"")</f>
      </c>
      <c r="E36" s="37">
        <f>IF($A36&lt;&gt;"",Data!G49,"")</f>
      </c>
      <c r="F36" s="70">
        <f>IF($A36&lt;&gt;"",Data!H49,"")</f>
      </c>
      <c r="G36" s="64">
        <f>IF($A36&lt;&gt;"",Data!I49,"")</f>
      </c>
      <c r="H36" s="65">
        <f>IF($A36&lt;&gt;"",Data!J49,"")</f>
      </c>
      <c r="I36" s="62">
        <f t="shared" si="0"/>
      </c>
      <c r="J36" s="37">
        <f>IF(I36&lt;&gt;"",Data!B49,"")</f>
      </c>
      <c r="K36" s="63">
        <f>IF(I36&lt;&gt;"",Data!E49,"")</f>
      </c>
      <c r="L36" s="63">
        <f>IF(I36&lt;&gt;"",Data!F49,"")</f>
      </c>
      <c r="M36" s="37">
        <f>IF($A36&lt;&gt;"",Data!G49,"")</f>
      </c>
      <c r="N36" s="70">
        <f>IF($A36&lt;&gt;"",Data!H49,"")</f>
      </c>
      <c r="O36" s="64">
        <f>IF($A36&lt;&gt;"",Data!I49,"")</f>
      </c>
      <c r="P36" s="65">
        <f>IF($A36&lt;&gt;"",Data!K49,"")</f>
      </c>
    </row>
    <row r="37" spans="1:16" s="6" customFormat="1" ht="12.75">
      <c r="A37" s="55">
        <f>IF(Data!A50&gt;0,Data!A50,"")</f>
      </c>
      <c r="B37" s="19">
        <f>IF(A37&lt;&gt;"",Data!B50,"")</f>
      </c>
      <c r="C37" s="51">
        <f>IF(A37&lt;&gt;"",Data!C50,"")</f>
      </c>
      <c r="D37" s="51">
        <f>IF(B37&lt;&gt;"",Data!D50,"")</f>
      </c>
      <c r="E37" s="50">
        <f>IF($A37&lt;&gt;"",Data!G50,"")</f>
      </c>
      <c r="F37" s="69">
        <f>IF($A37&lt;&gt;"",Data!H50,"")</f>
      </c>
      <c r="G37" s="52">
        <f>IF($A37&lt;&gt;"",Data!I50,"")</f>
      </c>
      <c r="H37" s="57">
        <f>IF($A37&lt;&gt;"",Data!J50,"")</f>
      </c>
      <c r="I37" s="55">
        <f t="shared" si="0"/>
      </c>
      <c r="J37" s="19">
        <f>IF(I37&lt;&gt;"",Data!B50,"")</f>
      </c>
      <c r="K37" s="51">
        <f>IF(I37&lt;&gt;"",Data!E50,"")</f>
      </c>
      <c r="L37" s="51">
        <f>IF(I37&lt;&gt;"",Data!F50,"")</f>
      </c>
      <c r="M37" s="50">
        <f>IF($A37&lt;&gt;"",Data!G50,"")</f>
      </c>
      <c r="N37" s="69">
        <f>IF($A37&lt;&gt;"",Data!H50,"")</f>
      </c>
      <c r="O37" s="52">
        <f>IF($A37&lt;&gt;"",Data!I50,"")</f>
      </c>
      <c r="P37" s="57">
        <f>IF($A37&lt;&gt;"",Data!K50,"")</f>
      </c>
    </row>
    <row r="38" spans="1:16" s="6" customFormat="1" ht="12.75">
      <c r="A38" s="55">
        <f>IF(Data!A51&gt;0,Data!A51,"")</f>
      </c>
      <c r="B38" s="19">
        <f>IF(A38&lt;&gt;"",Data!B51,"")</f>
      </c>
      <c r="C38" s="51">
        <f>IF(A38&lt;&gt;"",Data!C51,"")</f>
      </c>
      <c r="D38" s="51">
        <f>IF(B38&lt;&gt;"",Data!D51,"")</f>
      </c>
      <c r="E38" s="50">
        <f>IF($A38&lt;&gt;"",Data!G51,"")</f>
      </c>
      <c r="F38" s="69">
        <f>IF($A38&lt;&gt;"",Data!H51,"")</f>
      </c>
      <c r="G38" s="52">
        <f>IF($A38&lt;&gt;"",Data!I51,"")</f>
      </c>
      <c r="H38" s="57">
        <f>IF($A38&lt;&gt;"",Data!J51,"")</f>
      </c>
      <c r="I38" s="55">
        <f t="shared" si="0"/>
      </c>
      <c r="J38" s="19">
        <f>IF(I38&lt;&gt;"",Data!B51,"")</f>
      </c>
      <c r="K38" s="51">
        <f>IF(I38&lt;&gt;"",Data!E51,"")</f>
      </c>
      <c r="L38" s="51">
        <f>IF(I38&lt;&gt;"",Data!F51,"")</f>
      </c>
      <c r="M38" s="50">
        <f>IF($A38&lt;&gt;"",Data!G51,"")</f>
      </c>
      <c r="N38" s="69">
        <f>IF($A38&lt;&gt;"",Data!H51,"")</f>
      </c>
      <c r="O38" s="52">
        <f>IF($A38&lt;&gt;"",Data!I51,"")</f>
      </c>
      <c r="P38" s="57">
        <f>IF($A38&lt;&gt;"",Data!K51,"")</f>
      </c>
    </row>
    <row r="39" spans="1:16" s="6" customFormat="1" ht="12.75">
      <c r="A39" s="62">
        <f>IF(Data!A52&gt;0,Data!A52,"")</f>
      </c>
      <c r="B39" s="37">
        <f>IF(A39&lt;&gt;"",Data!B52,"")</f>
      </c>
      <c r="C39" s="63">
        <f>IF(A39&lt;&gt;"",Data!C52,"")</f>
      </c>
      <c r="D39" s="63">
        <f>IF(B39&lt;&gt;"",Data!D52,"")</f>
      </c>
      <c r="E39" s="37">
        <f>IF($A39&lt;&gt;"",Data!G52,"")</f>
      </c>
      <c r="F39" s="70">
        <f>IF($A39&lt;&gt;"",Data!H52,"")</f>
      </c>
      <c r="G39" s="64">
        <f>IF($A39&lt;&gt;"",Data!I52,"")</f>
      </c>
      <c r="H39" s="65">
        <f>IF($A39&lt;&gt;"",Data!J52,"")</f>
      </c>
      <c r="I39" s="62">
        <f t="shared" si="0"/>
      </c>
      <c r="J39" s="37">
        <f>IF(I39&lt;&gt;"",Data!B52,"")</f>
      </c>
      <c r="K39" s="63">
        <f>IF(I39&lt;&gt;"",Data!E52,"")</f>
      </c>
      <c r="L39" s="63">
        <f>IF(I39&lt;&gt;"",Data!F52,"")</f>
      </c>
      <c r="M39" s="37">
        <f>IF($A39&lt;&gt;"",Data!G52,"")</f>
      </c>
      <c r="N39" s="70">
        <f>IF($A39&lt;&gt;"",Data!H52,"")</f>
      </c>
      <c r="O39" s="64">
        <f>IF($A39&lt;&gt;"",Data!I52,"")</f>
      </c>
      <c r="P39" s="65">
        <f>IF($A39&lt;&gt;"",Data!K52,"")</f>
      </c>
    </row>
    <row r="40" spans="1:16" s="6" customFormat="1" ht="12.75">
      <c r="A40" s="55">
        <f>IF(Data!A53&gt;0,Data!A53,"")</f>
      </c>
      <c r="B40" s="19">
        <f>IF(A40&lt;&gt;"",Data!B53,"")</f>
      </c>
      <c r="C40" s="51">
        <f>IF(A40&lt;&gt;"",Data!C53,"")</f>
      </c>
      <c r="D40" s="51">
        <f>IF(B40&lt;&gt;"",Data!D53,"")</f>
      </c>
      <c r="E40" s="50">
        <f>IF($A40&lt;&gt;"",Data!G53,"")</f>
      </c>
      <c r="F40" s="69">
        <f>IF($A40&lt;&gt;"",Data!H53,"")</f>
      </c>
      <c r="G40" s="52">
        <f>IF($A40&lt;&gt;"",Data!I53,"")</f>
      </c>
      <c r="H40" s="57">
        <f>IF($A40&lt;&gt;"",Data!J53,"")</f>
      </c>
      <c r="I40" s="55">
        <f t="shared" si="0"/>
      </c>
      <c r="J40" s="19">
        <f>IF(I40&lt;&gt;"",Data!B53,"")</f>
      </c>
      <c r="K40" s="51">
        <f>IF(I40&lt;&gt;"",Data!E53,"")</f>
      </c>
      <c r="L40" s="51">
        <f>IF(I40&lt;&gt;"",Data!F53,"")</f>
      </c>
      <c r="M40" s="50">
        <f>IF($A40&lt;&gt;"",Data!G53,"")</f>
      </c>
      <c r="N40" s="69">
        <f>IF($A40&lt;&gt;"",Data!H53,"")</f>
      </c>
      <c r="O40" s="52">
        <f>IF($A40&lt;&gt;"",Data!I53,"")</f>
      </c>
      <c r="P40" s="57">
        <f>IF($A40&lt;&gt;"",Data!K53,"")</f>
      </c>
    </row>
    <row r="41" spans="1:16" s="6" customFormat="1" ht="12.75">
      <c r="A41" s="55">
        <f>IF(Data!A54&gt;0,Data!A54,"")</f>
      </c>
      <c r="B41" s="19">
        <f>IF(A41&lt;&gt;"",Data!B54,"")</f>
      </c>
      <c r="C41" s="51">
        <f>IF(A41&lt;&gt;"",Data!C54,"")</f>
      </c>
      <c r="D41" s="51">
        <f>IF(B41&lt;&gt;"",Data!D54,"")</f>
      </c>
      <c r="E41" s="50">
        <f>IF($A41&lt;&gt;"",Data!G54,"")</f>
      </c>
      <c r="F41" s="69">
        <f>IF($A41&lt;&gt;"",Data!H54,"")</f>
      </c>
      <c r="G41" s="52">
        <f>IF($A41&lt;&gt;"",Data!I54,"")</f>
      </c>
      <c r="H41" s="57">
        <f>IF($A41&lt;&gt;"",Data!J54,"")</f>
      </c>
      <c r="I41" s="55">
        <f t="shared" si="0"/>
      </c>
      <c r="J41" s="19">
        <f>IF(I41&lt;&gt;"",Data!B54,"")</f>
      </c>
      <c r="K41" s="51">
        <f>IF(I41&lt;&gt;"",Data!E54,"")</f>
      </c>
      <c r="L41" s="51">
        <f>IF(I41&lt;&gt;"",Data!F54,"")</f>
      </c>
      <c r="M41" s="50">
        <f>IF($A41&lt;&gt;"",Data!G54,"")</f>
      </c>
      <c r="N41" s="69">
        <f>IF($A41&lt;&gt;"",Data!H54,"")</f>
      </c>
      <c r="O41" s="52">
        <f>IF($A41&lt;&gt;"",Data!I54,"")</f>
      </c>
      <c r="P41" s="57">
        <f>IF($A41&lt;&gt;"",Data!K54,"")</f>
      </c>
    </row>
    <row r="42" spans="1:16" s="6" customFormat="1" ht="12.75">
      <c r="A42" s="55">
        <f>IF(Data!A55&gt;0,Data!A55,"")</f>
      </c>
      <c r="B42" s="19">
        <f>IF(A42&lt;&gt;"",Data!B55,"")</f>
      </c>
      <c r="C42" s="51">
        <f>IF(A42&lt;&gt;"",Data!C55,"")</f>
      </c>
      <c r="D42" s="51">
        <f>IF(B42&lt;&gt;"",Data!D55,"")</f>
      </c>
      <c r="E42" s="50">
        <f>IF($A42&lt;&gt;"",Data!G55,"")</f>
      </c>
      <c r="F42" s="69">
        <f>IF($A42&lt;&gt;"",Data!H55,"")</f>
      </c>
      <c r="G42" s="52">
        <f>IF($A42&lt;&gt;"",Data!I55,"")</f>
      </c>
      <c r="H42" s="57">
        <f>IF($A42&lt;&gt;"",Data!J55,"")</f>
      </c>
      <c r="I42" s="55">
        <f t="shared" si="0"/>
      </c>
      <c r="J42" s="19">
        <f>IF(I42&lt;&gt;"",Data!B55,"")</f>
      </c>
      <c r="K42" s="51">
        <f>IF(I42&lt;&gt;"",Data!E55,"")</f>
      </c>
      <c r="L42" s="51">
        <f>IF(I42&lt;&gt;"",Data!F55,"")</f>
      </c>
      <c r="M42" s="50">
        <f>IF($A42&lt;&gt;"",Data!G55,"")</f>
      </c>
      <c r="N42" s="69">
        <f>IF($A42&lt;&gt;"",Data!H55,"")</f>
      </c>
      <c r="O42" s="52">
        <f>IF($A42&lt;&gt;"",Data!I55,"")</f>
      </c>
      <c r="P42" s="57">
        <f>IF($A42&lt;&gt;"",Data!K55,"")</f>
      </c>
    </row>
    <row r="43" spans="1:16" s="6" customFormat="1" ht="13.5" thickBot="1">
      <c r="A43" s="55">
        <f>IF(Data!A56&gt;0,Data!A56,"")</f>
      </c>
      <c r="B43" s="19">
        <f>IF(A43&lt;&gt;"",Data!B56,"")</f>
      </c>
      <c r="C43" s="51">
        <f>IF(A43&lt;&gt;"",Data!C56,"")</f>
      </c>
      <c r="D43" s="51">
        <f>IF(B43&lt;&gt;"",Data!D56,"")</f>
      </c>
      <c r="E43" s="50">
        <f>IF($A43&lt;&gt;"",Data!G56,"")</f>
      </c>
      <c r="F43" s="69">
        <f>IF($A43&lt;&gt;"",Data!H56,"")</f>
      </c>
      <c r="G43" s="52">
        <f>IF($A43&lt;&gt;"",Data!I56,"")</f>
      </c>
      <c r="H43" s="57">
        <f>IF($A43&lt;&gt;"",Data!J56,"")</f>
      </c>
      <c r="I43" s="55">
        <f>A43</f>
      </c>
      <c r="J43" s="19">
        <f>IF(I43&lt;&gt;"",Data!B56,"")</f>
      </c>
      <c r="K43" s="51">
        <f>IF(I43&lt;&gt;"",Data!E56,"")</f>
      </c>
      <c r="L43" s="51">
        <f>IF(I43&lt;&gt;"",Data!F56,"")</f>
      </c>
      <c r="M43" s="50">
        <f>IF($A43&lt;&gt;"",Data!G56,"")</f>
      </c>
      <c r="N43" s="69">
        <f>IF($A43&lt;&gt;"",Data!H56,"")</f>
      </c>
      <c r="O43" s="52">
        <f>IF($A43&lt;&gt;"",Data!I56,"")</f>
      </c>
      <c r="P43" s="57">
        <f>IF($A43&lt;&gt;"",Data!K56,"")</f>
      </c>
    </row>
    <row r="44" spans="1:16" ht="13.5" thickTop="1">
      <c r="A44" s="48"/>
      <c r="B44" s="49"/>
      <c r="C44" s="122" t="s">
        <v>73</v>
      </c>
      <c r="D44" s="122"/>
      <c r="E44" s="122"/>
      <c r="F44" s="122"/>
      <c r="G44" s="122"/>
      <c r="H44" s="66">
        <f>VLOOKUP(Data!C10,OutputSheet!A10:D43,4,FALSE)-VLOOKUP(Data!B10,OutputSheet!A10:D43,3,FALSE)</f>
        <v>14421</v>
      </c>
      <c r="I44" s="48"/>
      <c r="J44" s="49"/>
      <c r="K44" s="122" t="s">
        <v>73</v>
      </c>
      <c r="L44" s="122"/>
      <c r="M44" s="122"/>
      <c r="N44" s="122"/>
      <c r="O44" s="122"/>
      <c r="P44" s="66">
        <f>VLOOKUP(Data!C10,OutputSheet!I10:L43,4,FALSE)-VLOOKUP(Data!B10,OutputSheet!I10:L43,3,FALSE)</f>
        <v>0</v>
      </c>
    </row>
    <row r="45" spans="1:16" ht="13.5" thickBot="1">
      <c r="A45" s="31"/>
      <c r="B45" s="5"/>
      <c r="C45" s="123" t="s">
        <v>74</v>
      </c>
      <c r="D45" s="123"/>
      <c r="E45" s="123"/>
      <c r="F45" s="123"/>
      <c r="G45" s="123"/>
      <c r="H45" s="67">
        <f>VLOOKUP(Data!D10,OutputSheet!A10:D43,4,FALSE)-VLOOKUP(Data!B10,OutputSheet!A10:D43,3,FALSE)</f>
        <v>31151</v>
      </c>
      <c r="I45" s="31"/>
      <c r="J45" s="5"/>
      <c r="K45" s="123" t="s">
        <v>74</v>
      </c>
      <c r="L45" s="123"/>
      <c r="M45" s="123"/>
      <c r="N45" s="123"/>
      <c r="O45" s="123"/>
      <c r="P45" s="67">
        <f>VLOOKUP(Data!D10,OutputSheet!I10:L43,4,FALSE)-VLOOKUP(Data!B10,OutputSheet!I10:L43,3,FALSE)</f>
        <v>0</v>
      </c>
    </row>
    <row r="46" spans="1:16" ht="13.5" customHeight="1" thickTop="1">
      <c r="A46" s="119" t="s">
        <v>102</v>
      </c>
      <c r="B46" s="112"/>
      <c r="C46" s="112"/>
      <c r="D46" s="112"/>
      <c r="E46" s="112"/>
      <c r="F46" s="112"/>
      <c r="G46" s="112"/>
      <c r="H46" s="113"/>
      <c r="I46" s="119" t="s">
        <v>102</v>
      </c>
      <c r="J46" s="112"/>
      <c r="K46" s="112"/>
      <c r="L46" s="112"/>
      <c r="M46" s="112"/>
      <c r="N46" s="112"/>
      <c r="O46" s="112"/>
      <c r="P46" s="113"/>
    </row>
    <row r="47" spans="1:16" ht="12.75" customHeight="1">
      <c r="A47" s="114"/>
      <c r="B47" s="115"/>
      <c r="C47" s="115"/>
      <c r="D47" s="115"/>
      <c r="E47" s="115"/>
      <c r="F47" s="115"/>
      <c r="G47" s="115"/>
      <c r="H47" s="116"/>
      <c r="I47" s="114"/>
      <c r="J47" s="115"/>
      <c r="K47" s="115"/>
      <c r="L47" s="115"/>
      <c r="M47" s="115"/>
      <c r="N47" s="115"/>
      <c r="O47" s="115"/>
      <c r="P47" s="116"/>
    </row>
    <row r="48" spans="1:16" ht="12.75" customHeight="1">
      <c r="A48" s="114"/>
      <c r="B48" s="115"/>
      <c r="C48" s="115"/>
      <c r="D48" s="115"/>
      <c r="E48" s="115"/>
      <c r="F48" s="115"/>
      <c r="G48" s="115"/>
      <c r="H48" s="116"/>
      <c r="I48" s="114"/>
      <c r="J48" s="115"/>
      <c r="K48" s="115"/>
      <c r="L48" s="115"/>
      <c r="M48" s="115"/>
      <c r="N48" s="115"/>
      <c r="O48" s="115"/>
      <c r="P48" s="116"/>
    </row>
    <row r="49" spans="1:16" ht="12.75" customHeight="1">
      <c r="A49" s="86" t="s">
        <v>44</v>
      </c>
      <c r="B49" s="88"/>
      <c r="C49" s="9"/>
      <c r="D49" s="9"/>
      <c r="E49" s="9"/>
      <c r="F49" s="9"/>
      <c r="G49" s="9"/>
      <c r="H49" s="28"/>
      <c r="I49" s="120" t="s">
        <v>44</v>
      </c>
      <c r="J49" s="121"/>
      <c r="K49" s="9"/>
      <c r="L49" s="9"/>
      <c r="M49" s="9"/>
      <c r="N49" s="9"/>
      <c r="O49" s="9"/>
      <c r="P49" s="28"/>
    </row>
    <row r="50" spans="1:16" ht="15" customHeight="1">
      <c r="A50" s="26"/>
      <c r="B50" s="16" t="s">
        <v>95</v>
      </c>
      <c r="E50" s="16" t="s">
        <v>96</v>
      </c>
      <c r="F50" s="27"/>
      <c r="G50" s="19" t="s">
        <v>99</v>
      </c>
      <c r="H50" s="29" t="s">
        <v>46</v>
      </c>
      <c r="I50" s="26"/>
      <c r="J50" s="16"/>
      <c r="K50" s="16" t="s">
        <v>95</v>
      </c>
      <c r="L50" s="16"/>
      <c r="M50" s="16" t="s">
        <v>96</v>
      </c>
      <c r="N50" s="27"/>
      <c r="O50" s="79" t="s">
        <v>103</v>
      </c>
      <c r="P50" s="29" t="s">
        <v>46</v>
      </c>
    </row>
    <row r="51" spans="1:16" ht="12.75">
      <c r="A51" s="26"/>
      <c r="B51" s="74"/>
      <c r="C51" s="74"/>
      <c r="D51" s="74"/>
      <c r="E51" s="74"/>
      <c r="F51" s="74"/>
      <c r="G51" s="19"/>
      <c r="H51" s="18"/>
      <c r="I51" s="26"/>
      <c r="J51" s="16"/>
      <c r="K51" s="74"/>
      <c r="L51" s="74"/>
      <c r="M51" s="74"/>
      <c r="N51" s="74"/>
      <c r="O51" s="19"/>
      <c r="P51" s="18"/>
    </row>
    <row r="52" spans="1:16" ht="12.75">
      <c r="A52" s="26"/>
      <c r="B52" s="16" t="s">
        <v>45</v>
      </c>
      <c r="D52" s="17"/>
      <c r="E52" s="17"/>
      <c r="F52" s="17"/>
      <c r="G52" s="3"/>
      <c r="H52" s="18"/>
      <c r="I52" s="26"/>
      <c r="J52" s="17"/>
      <c r="K52" s="16" t="s">
        <v>45</v>
      </c>
      <c r="L52" s="17"/>
      <c r="M52" s="17"/>
      <c r="N52" s="17"/>
      <c r="O52" s="3"/>
      <c r="P52" s="18"/>
    </row>
    <row r="53" spans="1:16" ht="12.75">
      <c r="A53" s="26"/>
      <c r="B53" s="9"/>
      <c r="C53" s="9"/>
      <c r="D53" s="9"/>
      <c r="E53" s="9"/>
      <c r="F53" s="9"/>
      <c r="G53" s="9"/>
      <c r="H53" s="28"/>
      <c r="I53" s="26"/>
      <c r="J53" s="17"/>
      <c r="K53" s="9"/>
      <c r="L53" s="9"/>
      <c r="M53" s="9"/>
      <c r="N53" s="9"/>
      <c r="O53" s="9"/>
      <c r="P53" s="28"/>
    </row>
    <row r="54" spans="1:16" ht="12.75">
      <c r="A54" s="26" t="s">
        <v>338</v>
      </c>
      <c r="B54" s="16" t="s">
        <v>95</v>
      </c>
      <c r="D54" s="16"/>
      <c r="E54" s="16" t="s">
        <v>96</v>
      </c>
      <c r="F54" s="27"/>
      <c r="G54" s="19" t="s">
        <v>99</v>
      </c>
      <c r="H54" s="29" t="s">
        <v>46</v>
      </c>
      <c r="I54" s="26"/>
      <c r="J54" s="17"/>
      <c r="K54" s="16" t="s">
        <v>95</v>
      </c>
      <c r="L54" s="16"/>
      <c r="M54" s="16" t="s">
        <v>96</v>
      </c>
      <c r="N54" s="27"/>
      <c r="O54" s="19" t="s">
        <v>103</v>
      </c>
      <c r="P54" s="29" t="s">
        <v>46</v>
      </c>
    </row>
    <row r="55" spans="1:16" ht="12.75">
      <c r="A55" s="86"/>
      <c r="B55" s="37"/>
      <c r="C55" s="74"/>
      <c r="D55" s="74"/>
      <c r="E55" s="74"/>
      <c r="F55" s="74"/>
      <c r="G55" s="19"/>
      <c r="H55" s="18"/>
      <c r="I55" s="120"/>
      <c r="J55" s="121"/>
      <c r="K55" s="74"/>
      <c r="L55" s="74"/>
      <c r="M55" s="74"/>
      <c r="N55" s="74"/>
      <c r="O55" s="19"/>
      <c r="P55" s="18"/>
    </row>
    <row r="56" spans="1:16" ht="13.5" thickBot="1">
      <c r="A56" s="68"/>
      <c r="B56" s="8" t="s">
        <v>45</v>
      </c>
      <c r="C56" s="89"/>
      <c r="D56" s="8"/>
      <c r="E56" s="8"/>
      <c r="F56" s="8"/>
      <c r="G56" s="8"/>
      <c r="H56" s="21"/>
      <c r="I56" s="68"/>
      <c r="J56" s="8"/>
      <c r="K56" s="8" t="s">
        <v>45</v>
      </c>
      <c r="L56" s="8"/>
      <c r="M56" s="8"/>
      <c r="N56" s="8"/>
      <c r="O56" s="8"/>
      <c r="P56" s="21"/>
    </row>
    <row r="57" ht="13.5" thickTop="1"/>
  </sheetData>
  <sheetProtection/>
  <mergeCells count="18">
    <mergeCell ref="A1:H1"/>
    <mergeCell ref="A2:H2"/>
    <mergeCell ref="A6:B6"/>
    <mergeCell ref="C3:D3"/>
    <mergeCell ref="A5:D5"/>
    <mergeCell ref="I2:P2"/>
    <mergeCell ref="I1:P1"/>
    <mergeCell ref="I6:J6"/>
    <mergeCell ref="I5:L5"/>
    <mergeCell ref="K3:L3"/>
    <mergeCell ref="I46:P48"/>
    <mergeCell ref="I49:J49"/>
    <mergeCell ref="I55:J55"/>
    <mergeCell ref="A46:H48"/>
    <mergeCell ref="C44:G44"/>
    <mergeCell ref="C45:G45"/>
    <mergeCell ref="K44:O44"/>
    <mergeCell ref="K45:O45"/>
  </mergeCells>
  <printOptions horizontalCentered="1"/>
  <pageMargins left="0.75" right="0.75" top="0.55" bottom="0.64" header="0.5" footer="0.5"/>
  <pageSetup fitToWidth="2" fitToHeight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1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10.57421875" style="0" bestFit="1" customWidth="1"/>
    <col min="7" max="7" width="10.57421875" style="0" bestFit="1" customWidth="1"/>
  </cols>
  <sheetData>
    <row r="1" ht="12.75">
      <c r="A1" s="1" t="s">
        <v>2</v>
      </c>
    </row>
    <row r="2" spans="1:4" ht="12.75">
      <c r="A2" t="s">
        <v>106</v>
      </c>
      <c r="B2" s="75">
        <v>79002000</v>
      </c>
      <c r="C2" s="75"/>
      <c r="D2" s="75"/>
    </row>
    <row r="3" spans="1:4" ht="12.75">
      <c r="A3" t="s">
        <v>0</v>
      </c>
      <c r="B3" s="75">
        <v>1</v>
      </c>
      <c r="C3" s="75"/>
      <c r="D3" s="75"/>
    </row>
    <row r="4" spans="1:4" ht="12.75">
      <c r="A4" t="s">
        <v>340</v>
      </c>
      <c r="B4" s="75" t="s">
        <v>343</v>
      </c>
      <c r="C4" s="75"/>
      <c r="D4" s="75"/>
    </row>
    <row r="5" spans="1:4" ht="12.75">
      <c r="A5" t="s">
        <v>7</v>
      </c>
      <c r="B5" s="75" t="s">
        <v>344</v>
      </c>
      <c r="C5" s="75"/>
      <c r="D5" s="75"/>
    </row>
    <row r="6" spans="1:4" ht="12.75">
      <c r="A6" t="s">
        <v>311</v>
      </c>
      <c r="B6" s="75" t="s">
        <v>345</v>
      </c>
      <c r="C6" s="75"/>
      <c r="D6" s="75"/>
    </row>
    <row r="7" spans="1:4" ht="12.75">
      <c r="A7" t="s">
        <v>8</v>
      </c>
      <c r="B7" s="75" t="s">
        <v>346</v>
      </c>
      <c r="C7" s="75"/>
      <c r="D7" s="75"/>
    </row>
    <row r="8" spans="1:7" ht="12.75">
      <c r="A8" t="s">
        <v>9</v>
      </c>
      <c r="B8" s="75">
        <v>3</v>
      </c>
      <c r="C8" s="75" t="s">
        <v>322</v>
      </c>
      <c r="D8" s="75" t="s">
        <v>87</v>
      </c>
      <c r="G8" s="4"/>
    </row>
    <row r="9" spans="1:4" ht="12.75">
      <c r="A9" t="s">
        <v>10</v>
      </c>
      <c r="B9" s="75">
        <v>2012</v>
      </c>
      <c r="C9" s="75"/>
      <c r="D9" s="75"/>
    </row>
    <row r="10" spans="1:4" ht="12.75">
      <c r="A10" t="s">
        <v>3</v>
      </c>
      <c r="B10" s="75">
        <v>2014</v>
      </c>
      <c r="C10" s="75">
        <v>2024</v>
      </c>
      <c r="D10" s="75">
        <v>2034</v>
      </c>
    </row>
    <row r="11" spans="1:4" ht="12.75">
      <c r="A11" t="s">
        <v>11</v>
      </c>
      <c r="B11" s="75">
        <v>85000</v>
      </c>
      <c r="C11" s="75"/>
      <c r="D11" s="75"/>
    </row>
    <row r="12" spans="2:4" ht="12.75">
      <c r="B12" s="75">
        <v>88000</v>
      </c>
      <c r="C12" s="75">
        <v>105000</v>
      </c>
      <c r="D12" s="75">
        <v>125000</v>
      </c>
    </row>
    <row r="13" spans="1:4" ht="12.75">
      <c r="A13" t="s">
        <v>81</v>
      </c>
      <c r="B13" s="78">
        <v>2</v>
      </c>
      <c r="C13" s="75"/>
      <c r="D13" s="75"/>
    </row>
    <row r="14" spans="1:4" ht="12.75">
      <c r="A14" t="s">
        <v>12</v>
      </c>
      <c r="B14" s="75">
        <v>0.5</v>
      </c>
      <c r="C14" s="75"/>
      <c r="D14" s="75"/>
    </row>
    <row r="15" spans="1:4" ht="12.75">
      <c r="A15" t="s">
        <v>83</v>
      </c>
      <c r="B15" s="76">
        <v>0.1634</v>
      </c>
      <c r="C15" s="76">
        <v>0.1634</v>
      </c>
      <c r="D15" s="76">
        <v>0.1634</v>
      </c>
    </row>
    <row r="16" spans="1:4" ht="12.75">
      <c r="A16" t="s">
        <v>13</v>
      </c>
      <c r="B16" s="75">
        <v>3</v>
      </c>
      <c r="C16" s="75"/>
      <c r="D16" s="75"/>
    </row>
    <row r="17" spans="1:4" ht="12.75">
      <c r="A17" t="s">
        <v>47</v>
      </c>
      <c r="B17" s="75">
        <v>2</v>
      </c>
      <c r="C17" s="75"/>
      <c r="D17" s="75"/>
    </row>
    <row r="18" spans="1:4" ht="12.75">
      <c r="A18" t="s">
        <v>48</v>
      </c>
      <c r="B18" s="75">
        <v>0.9</v>
      </c>
      <c r="C18" s="75"/>
      <c r="D18" s="75"/>
    </row>
    <row r="19" spans="1:4" ht="12.75">
      <c r="A19" t="s">
        <v>49</v>
      </c>
      <c r="B19" s="75">
        <v>6</v>
      </c>
      <c r="C19" s="75"/>
      <c r="D19" s="75"/>
    </row>
    <row r="20" spans="1:4" ht="12.75">
      <c r="A20" t="s">
        <v>48</v>
      </c>
      <c r="B20" s="75">
        <v>0</v>
      </c>
      <c r="C20" s="75"/>
      <c r="D20" s="75"/>
    </row>
    <row r="22" spans="1:11" ht="12.75">
      <c r="A22" s="1" t="s">
        <v>1</v>
      </c>
      <c r="B22" s="1" t="s">
        <v>22</v>
      </c>
      <c r="C22" s="1" t="s">
        <v>55</v>
      </c>
      <c r="D22" s="1" t="s">
        <v>57</v>
      </c>
      <c r="E22" s="1" t="s">
        <v>56</v>
      </c>
      <c r="F22" s="1" t="s">
        <v>58</v>
      </c>
      <c r="G22" s="1" t="s">
        <v>50</v>
      </c>
      <c r="H22" s="1" t="s">
        <v>51</v>
      </c>
      <c r="I22" s="1" t="s">
        <v>52</v>
      </c>
      <c r="J22" s="1" t="s">
        <v>54</v>
      </c>
      <c r="K22" s="1" t="s">
        <v>53</v>
      </c>
    </row>
    <row r="23" spans="1:11" ht="12.75">
      <c r="A23" s="75">
        <v>2012</v>
      </c>
      <c r="B23" s="75">
        <v>85000</v>
      </c>
      <c r="C23">
        <f>CEILING(B23*PRODUCT(G23:J23)*365/1000,1)</f>
        <v>1285</v>
      </c>
      <c r="D23">
        <f>IF(A23&gt;=$B$10,C23,0)</f>
        <v>0</v>
      </c>
      <c r="E23">
        <f>CEILING(B23*PRODUCT(G23:I23,K23)*365/1000,1)</f>
        <v>0</v>
      </c>
      <c r="F23">
        <f>IF(A23&gt;=$B$10,E23,0)</f>
        <v>0</v>
      </c>
      <c r="G23">
        <f>$B$14</f>
        <v>0.5</v>
      </c>
      <c r="H23">
        <f>IF(A23&lt;$B$10,$B$15,IF(A23&lt;$C$10,$C$15,$D$15))</f>
        <v>0.1634</v>
      </c>
      <c r="I23">
        <f>IF($B$16=1,1,1.567-0.0826*LN(B23*$B$14)-0.12368*IF($B$16=2,0,1))</f>
        <v>0.5630303772842267</v>
      </c>
      <c r="J23">
        <f>$B$18</f>
        <v>0.9</v>
      </c>
      <c r="K23">
        <f>$B$20</f>
        <v>0</v>
      </c>
    </row>
    <row r="24" spans="1:11" ht="12.75">
      <c r="A24" s="75">
        <v>2013</v>
      </c>
      <c r="B24" s="75">
        <v>86500</v>
      </c>
      <c r="C24">
        <f>CEILING(B24*PRODUCT(G24:J24)*365/1000,1)</f>
        <v>1304</v>
      </c>
      <c r="D24">
        <f aca="true" t="shared" si="0" ref="D24:D87">IF(A24&gt;=$B$10,C24,0)+D23</f>
        <v>0</v>
      </c>
      <c r="E24">
        <f aca="true" t="shared" si="1" ref="E24:E87">CEILING(B24*PRODUCT(G24:I24,K24)*365/1000,1)</f>
        <v>0</v>
      </c>
      <c r="F24">
        <f aca="true" t="shared" si="2" ref="F24:F87">IF(A24&gt;=$B$10,E24,0)+F23</f>
        <v>0</v>
      </c>
      <c r="G24">
        <f aca="true" t="shared" si="3" ref="G24:G87">$B$14</f>
        <v>0.5</v>
      </c>
      <c r="H24">
        <f aca="true" t="shared" si="4" ref="H24:H87">IF(A24&lt;$B$10,$B$15,IF(A24&lt;$C$10,$C$15,$D$15))</f>
        <v>0.1634</v>
      </c>
      <c r="I24">
        <f>IF($B$16=1,1,1.567-0.0826*LN(B24*$B$14)-0.12368*IF($B$16=2,0,1))</f>
        <v>0.5615854424790617</v>
      </c>
      <c r="J24">
        <f aca="true" t="shared" si="5" ref="J24:J87">$B$18</f>
        <v>0.9</v>
      </c>
      <c r="K24">
        <f aca="true" t="shared" si="6" ref="K24:K87">$B$20</f>
        <v>0</v>
      </c>
    </row>
    <row r="25" spans="1:11" ht="12.75">
      <c r="A25" s="75">
        <v>2014</v>
      </c>
      <c r="B25" s="75">
        <v>88000</v>
      </c>
      <c r="C25">
        <f>CEILING(B25*PRODUCT(G25:J25)*365/1000,1)</f>
        <v>1323</v>
      </c>
      <c r="D25">
        <f t="shared" si="0"/>
        <v>1323</v>
      </c>
      <c r="E25">
        <f t="shared" si="1"/>
        <v>0</v>
      </c>
      <c r="F25">
        <f t="shared" si="2"/>
        <v>0</v>
      </c>
      <c r="G25">
        <f t="shared" si="3"/>
        <v>0.5</v>
      </c>
      <c r="H25">
        <f t="shared" si="4"/>
        <v>0.1634</v>
      </c>
      <c r="I25">
        <f aca="true" t="shared" si="7" ref="I25:I88">IF($B$16=1,1,1.567-0.0826*LN(B25*$B$14)-0.12368*IF($B$16=2,0,1))</f>
        <v>0.5601653501944269</v>
      </c>
      <c r="J25">
        <f t="shared" si="5"/>
        <v>0.9</v>
      </c>
      <c r="K25">
        <f t="shared" si="6"/>
        <v>0</v>
      </c>
    </row>
    <row r="26" spans="1:11" ht="12.75">
      <c r="A26" s="75">
        <v>2015</v>
      </c>
      <c r="B26" s="75">
        <v>89700</v>
      </c>
      <c r="C26">
        <f>CEILING(B26*PRODUCT(G26:J26)*365/1000,1)</f>
        <v>1345</v>
      </c>
      <c r="D26">
        <f t="shared" si="0"/>
        <v>2668</v>
      </c>
      <c r="E26">
        <f t="shared" si="1"/>
        <v>0</v>
      </c>
      <c r="F26">
        <f t="shared" si="2"/>
        <v>0</v>
      </c>
      <c r="G26">
        <f t="shared" si="3"/>
        <v>0.5</v>
      </c>
      <c r="H26">
        <f t="shared" si="4"/>
        <v>0.1634</v>
      </c>
      <c r="I26">
        <f t="shared" si="7"/>
        <v>0.5585848855455785</v>
      </c>
      <c r="J26">
        <f t="shared" si="5"/>
        <v>0.9</v>
      </c>
      <c r="K26">
        <f t="shared" si="6"/>
        <v>0</v>
      </c>
    </row>
    <row r="27" spans="1:11" ht="12.75">
      <c r="A27" s="75">
        <v>2016</v>
      </c>
      <c r="B27" s="75">
        <v>91400</v>
      </c>
      <c r="C27">
        <f>CEILING(B27*PRODUCT(G27:J27)*365/1000,1)</f>
        <v>1367</v>
      </c>
      <c r="D27">
        <f t="shared" si="0"/>
        <v>4035</v>
      </c>
      <c r="E27">
        <f t="shared" si="1"/>
        <v>0</v>
      </c>
      <c r="F27">
        <f t="shared" si="2"/>
        <v>0</v>
      </c>
      <c r="G27">
        <f t="shared" si="3"/>
        <v>0.5</v>
      </c>
      <c r="H27">
        <f t="shared" si="4"/>
        <v>0.1634</v>
      </c>
      <c r="I27">
        <f t="shared" si="7"/>
        <v>0.5570340945495221</v>
      </c>
      <c r="J27">
        <f t="shared" si="5"/>
        <v>0.9</v>
      </c>
      <c r="K27">
        <f t="shared" si="6"/>
        <v>0</v>
      </c>
    </row>
    <row r="28" spans="1:11" ht="12.75">
      <c r="A28" s="75">
        <v>2017</v>
      </c>
      <c r="B28" s="75">
        <v>93100</v>
      </c>
      <c r="C28">
        <f aca="true" t="shared" si="8" ref="C28:C91">CEILING(B28*PRODUCT(G28:J28)*365/1000,1)</f>
        <v>1389</v>
      </c>
      <c r="D28">
        <f t="shared" si="0"/>
        <v>5424</v>
      </c>
      <c r="E28">
        <f t="shared" si="1"/>
        <v>0</v>
      </c>
      <c r="F28">
        <f t="shared" si="2"/>
        <v>0</v>
      </c>
      <c r="G28">
        <f t="shared" si="3"/>
        <v>0.5</v>
      </c>
      <c r="H28">
        <f t="shared" si="4"/>
        <v>0.1634</v>
      </c>
      <c r="I28">
        <f t="shared" si="7"/>
        <v>0.5555118834485492</v>
      </c>
      <c r="J28">
        <f t="shared" si="5"/>
        <v>0.9</v>
      </c>
      <c r="K28">
        <f t="shared" si="6"/>
        <v>0</v>
      </c>
    </row>
    <row r="29" spans="1:11" ht="12.75">
      <c r="A29" s="75">
        <v>2018</v>
      </c>
      <c r="B29" s="75">
        <v>94800</v>
      </c>
      <c r="C29">
        <f t="shared" si="8"/>
        <v>1410</v>
      </c>
      <c r="D29">
        <f t="shared" si="0"/>
        <v>6834</v>
      </c>
      <c r="E29">
        <f t="shared" si="1"/>
        <v>0</v>
      </c>
      <c r="F29">
        <f t="shared" si="2"/>
        <v>0</v>
      </c>
      <c r="G29">
        <f t="shared" si="3"/>
        <v>0.5</v>
      </c>
      <c r="H29">
        <f t="shared" si="4"/>
        <v>0.1634</v>
      </c>
      <c r="I29">
        <f t="shared" si="7"/>
        <v>0.5540172178653702</v>
      </c>
      <c r="J29">
        <f t="shared" si="5"/>
        <v>0.9</v>
      </c>
      <c r="K29">
        <f t="shared" si="6"/>
        <v>0</v>
      </c>
    </row>
    <row r="30" spans="1:11" ht="12.75">
      <c r="A30" s="75">
        <v>2019</v>
      </c>
      <c r="B30" s="75">
        <v>96500</v>
      </c>
      <c r="C30">
        <f t="shared" si="8"/>
        <v>1432</v>
      </c>
      <c r="D30">
        <f t="shared" si="0"/>
        <v>8266</v>
      </c>
      <c r="E30">
        <f t="shared" si="1"/>
        <v>0</v>
      </c>
      <c r="F30">
        <f t="shared" si="2"/>
        <v>0</v>
      </c>
      <c r="G30">
        <f t="shared" si="3"/>
        <v>0.5</v>
      </c>
      <c r="H30">
        <f t="shared" si="4"/>
        <v>0.1634</v>
      </c>
      <c r="I30">
        <f t="shared" si="7"/>
        <v>0.5525491185810348</v>
      </c>
      <c r="J30">
        <f t="shared" si="5"/>
        <v>0.9</v>
      </c>
      <c r="K30">
        <f t="shared" si="6"/>
        <v>0</v>
      </c>
    </row>
    <row r="31" spans="1:11" ht="12.75">
      <c r="A31" s="75">
        <v>2020</v>
      </c>
      <c r="B31" s="75">
        <v>98200</v>
      </c>
      <c r="C31">
        <f t="shared" si="8"/>
        <v>1453</v>
      </c>
      <c r="D31">
        <f t="shared" si="0"/>
        <v>9719</v>
      </c>
      <c r="E31">
        <f t="shared" si="1"/>
        <v>0</v>
      </c>
      <c r="F31">
        <f t="shared" si="2"/>
        <v>0</v>
      </c>
      <c r="G31">
        <f t="shared" si="3"/>
        <v>0.5</v>
      </c>
      <c r="H31">
        <f t="shared" si="4"/>
        <v>0.1634</v>
      </c>
      <c r="I31">
        <f t="shared" si="7"/>
        <v>0.5511066576815562</v>
      </c>
      <c r="J31">
        <f t="shared" si="5"/>
        <v>0.9</v>
      </c>
      <c r="K31">
        <f t="shared" si="6"/>
        <v>0</v>
      </c>
    </row>
    <row r="32" spans="1:11" ht="12.75">
      <c r="A32" s="75">
        <v>2021</v>
      </c>
      <c r="B32" s="75">
        <v>99900</v>
      </c>
      <c r="C32">
        <f t="shared" si="8"/>
        <v>1474</v>
      </c>
      <c r="D32">
        <f t="shared" si="0"/>
        <v>11193</v>
      </c>
      <c r="E32">
        <f t="shared" si="1"/>
        <v>0</v>
      </c>
      <c r="F32">
        <f t="shared" si="2"/>
        <v>0</v>
      </c>
      <c r="G32">
        <f t="shared" si="3"/>
        <v>0.5</v>
      </c>
      <c r="H32">
        <f t="shared" si="4"/>
        <v>0.1634</v>
      </c>
      <c r="I32">
        <f t="shared" si="7"/>
        <v>0.5496889550352645</v>
      </c>
      <c r="J32">
        <f t="shared" si="5"/>
        <v>0.9</v>
      </c>
      <c r="K32">
        <f t="shared" si="6"/>
        <v>0</v>
      </c>
    </row>
    <row r="33" spans="1:11" ht="12.75">
      <c r="A33" s="75">
        <v>2022</v>
      </c>
      <c r="B33" s="75">
        <v>101600</v>
      </c>
      <c r="C33">
        <f t="shared" si="8"/>
        <v>1496</v>
      </c>
      <c r="D33">
        <f t="shared" si="0"/>
        <v>12689</v>
      </c>
      <c r="E33">
        <f t="shared" si="1"/>
        <v>0</v>
      </c>
      <c r="F33">
        <f t="shared" si="2"/>
        <v>0</v>
      </c>
      <c r="G33">
        <f t="shared" si="3"/>
        <v>0.5</v>
      </c>
      <c r="H33">
        <f t="shared" si="4"/>
        <v>0.1634</v>
      </c>
      <c r="I33">
        <f t="shared" si="7"/>
        <v>0.5482951750674009</v>
      </c>
      <c r="J33">
        <f t="shared" si="5"/>
        <v>0.9</v>
      </c>
      <c r="K33">
        <f t="shared" si="6"/>
        <v>0</v>
      </c>
    </row>
    <row r="34" spans="1:11" ht="12.75">
      <c r="A34" s="75">
        <v>2023</v>
      </c>
      <c r="B34" s="75">
        <v>103300</v>
      </c>
      <c r="C34">
        <f t="shared" si="8"/>
        <v>1517</v>
      </c>
      <c r="D34">
        <f t="shared" si="0"/>
        <v>14206</v>
      </c>
      <c r="E34">
        <f t="shared" si="1"/>
        <v>0</v>
      </c>
      <c r="F34">
        <f t="shared" si="2"/>
        <v>0</v>
      </c>
      <c r="G34">
        <f t="shared" si="3"/>
        <v>0.5</v>
      </c>
      <c r="H34">
        <f t="shared" si="4"/>
        <v>0.1634</v>
      </c>
      <c r="I34">
        <f t="shared" si="7"/>
        <v>0.5469245238023529</v>
      </c>
      <c r="J34">
        <f t="shared" si="5"/>
        <v>0.9</v>
      </c>
      <c r="K34">
        <f t="shared" si="6"/>
        <v>0</v>
      </c>
    </row>
    <row r="35" spans="1:11" ht="12.75">
      <c r="A35" s="75">
        <v>2024</v>
      </c>
      <c r="B35" s="75">
        <v>105000</v>
      </c>
      <c r="C35">
        <f t="shared" si="8"/>
        <v>1538</v>
      </c>
      <c r="D35">
        <f t="shared" si="0"/>
        <v>15744</v>
      </c>
      <c r="E35">
        <f t="shared" si="1"/>
        <v>0</v>
      </c>
      <c r="F35">
        <f t="shared" si="2"/>
        <v>0</v>
      </c>
      <c r="G35">
        <f t="shared" si="3"/>
        <v>0.5</v>
      </c>
      <c r="H35">
        <f t="shared" si="4"/>
        <v>0.1634</v>
      </c>
      <c r="I35">
        <f t="shared" si="7"/>
        <v>0.5455762461473154</v>
      </c>
      <c r="J35">
        <f t="shared" si="5"/>
        <v>0.9</v>
      </c>
      <c r="K35">
        <f t="shared" si="6"/>
        <v>0</v>
      </c>
    </row>
    <row r="36" spans="1:11" ht="12.75">
      <c r="A36" s="75">
        <v>2025</v>
      </c>
      <c r="B36" s="75">
        <v>107000</v>
      </c>
      <c r="C36">
        <f t="shared" si="8"/>
        <v>1563</v>
      </c>
      <c r="D36">
        <f t="shared" si="0"/>
        <v>17307</v>
      </c>
      <c r="E36">
        <f t="shared" si="1"/>
        <v>0</v>
      </c>
      <c r="F36">
        <f t="shared" si="2"/>
        <v>0</v>
      </c>
      <c r="G36">
        <f t="shared" si="3"/>
        <v>0.5</v>
      </c>
      <c r="H36">
        <f t="shared" si="4"/>
        <v>0.1634</v>
      </c>
      <c r="I36">
        <f t="shared" si="7"/>
        <v>0.5440177093437734</v>
      </c>
      <c r="J36">
        <f t="shared" si="5"/>
        <v>0.9</v>
      </c>
      <c r="K36">
        <f t="shared" si="6"/>
        <v>0</v>
      </c>
    </row>
    <row r="37" spans="1:11" ht="12.75">
      <c r="A37" s="75">
        <v>2026</v>
      </c>
      <c r="B37" s="75">
        <v>109000</v>
      </c>
      <c r="C37">
        <f t="shared" si="8"/>
        <v>1587</v>
      </c>
      <c r="D37">
        <f t="shared" si="0"/>
        <v>18894</v>
      </c>
      <c r="E37">
        <f t="shared" si="1"/>
        <v>0</v>
      </c>
      <c r="F37">
        <f t="shared" si="2"/>
        <v>0</v>
      </c>
      <c r="G37">
        <f t="shared" si="3"/>
        <v>0.5</v>
      </c>
      <c r="H37">
        <f t="shared" si="4"/>
        <v>0.1634</v>
      </c>
      <c r="I37">
        <f t="shared" si="7"/>
        <v>0.5424880359981996</v>
      </c>
      <c r="J37">
        <f t="shared" si="5"/>
        <v>0.9</v>
      </c>
      <c r="K37">
        <f t="shared" si="6"/>
        <v>0</v>
      </c>
    </row>
    <row r="38" spans="1:11" ht="12.75">
      <c r="A38" s="75">
        <v>2027</v>
      </c>
      <c r="B38" s="75">
        <v>111000</v>
      </c>
      <c r="C38">
        <f t="shared" si="8"/>
        <v>1612</v>
      </c>
      <c r="D38">
        <f t="shared" si="0"/>
        <v>20506</v>
      </c>
      <c r="E38">
        <f t="shared" si="1"/>
        <v>0</v>
      </c>
      <c r="F38">
        <f t="shared" si="2"/>
        <v>0</v>
      </c>
      <c r="G38">
        <f t="shared" si="3"/>
        <v>0.5</v>
      </c>
      <c r="H38">
        <f t="shared" si="4"/>
        <v>0.1634</v>
      </c>
      <c r="I38">
        <f t="shared" si="7"/>
        <v>0.540986176441928</v>
      </c>
      <c r="J38">
        <f t="shared" si="5"/>
        <v>0.9</v>
      </c>
      <c r="K38">
        <f t="shared" si="6"/>
        <v>0</v>
      </c>
    </row>
    <row r="39" spans="1:11" ht="12.75">
      <c r="A39" s="75">
        <v>2028</v>
      </c>
      <c r="B39" s="75">
        <v>113000</v>
      </c>
      <c r="C39">
        <f t="shared" si="8"/>
        <v>1637</v>
      </c>
      <c r="D39">
        <f t="shared" si="0"/>
        <v>22143</v>
      </c>
      <c r="E39">
        <f t="shared" si="1"/>
        <v>0</v>
      </c>
      <c r="F39">
        <f t="shared" si="2"/>
        <v>0</v>
      </c>
      <c r="G39">
        <f t="shared" si="3"/>
        <v>0.5</v>
      </c>
      <c r="H39">
        <f t="shared" si="4"/>
        <v>0.1634</v>
      </c>
      <c r="I39">
        <f t="shared" si="7"/>
        <v>0.5395111372446875</v>
      </c>
      <c r="J39">
        <f t="shared" si="5"/>
        <v>0.9</v>
      </c>
      <c r="K39">
        <f t="shared" si="6"/>
        <v>0</v>
      </c>
    </row>
    <row r="40" spans="1:11" ht="12.75">
      <c r="A40" s="75">
        <v>2029</v>
      </c>
      <c r="B40" s="75">
        <v>115000</v>
      </c>
      <c r="C40">
        <f t="shared" si="8"/>
        <v>1661</v>
      </c>
      <c r="D40">
        <f t="shared" si="0"/>
        <v>23804</v>
      </c>
      <c r="E40">
        <f t="shared" si="1"/>
        <v>0</v>
      </c>
      <c r="F40">
        <f t="shared" si="2"/>
        <v>0</v>
      </c>
      <c r="G40">
        <f t="shared" si="3"/>
        <v>0.5</v>
      </c>
      <c r="H40">
        <f t="shared" si="4"/>
        <v>0.1634</v>
      </c>
      <c r="I40">
        <f t="shared" si="7"/>
        <v>0.5380619772675224</v>
      </c>
      <c r="J40">
        <f t="shared" si="5"/>
        <v>0.9</v>
      </c>
      <c r="K40">
        <f t="shared" si="6"/>
        <v>0</v>
      </c>
    </row>
    <row r="41" spans="1:11" ht="12.75">
      <c r="A41" s="75">
        <v>2030</v>
      </c>
      <c r="B41" s="75">
        <v>117000</v>
      </c>
      <c r="C41">
        <f t="shared" si="8"/>
        <v>1686</v>
      </c>
      <c r="D41">
        <f t="shared" si="0"/>
        <v>25490</v>
      </c>
      <c r="E41">
        <f t="shared" si="1"/>
        <v>0</v>
      </c>
      <c r="F41">
        <f t="shared" si="2"/>
        <v>0</v>
      </c>
      <c r="G41">
        <f t="shared" si="3"/>
        <v>0.5</v>
      </c>
      <c r="H41">
        <f t="shared" si="4"/>
        <v>0.1634</v>
      </c>
      <c r="I41">
        <f t="shared" si="7"/>
        <v>0.5366378040560322</v>
      </c>
      <c r="J41">
        <f t="shared" si="5"/>
        <v>0.9</v>
      </c>
      <c r="K41">
        <f t="shared" si="6"/>
        <v>0</v>
      </c>
    </row>
    <row r="42" spans="1:11" ht="12.75">
      <c r="A42" s="75">
        <v>2031</v>
      </c>
      <c r="B42" s="75">
        <v>119000</v>
      </c>
      <c r="C42">
        <f t="shared" si="8"/>
        <v>1710</v>
      </c>
      <c r="D42">
        <f t="shared" si="0"/>
        <v>27200</v>
      </c>
      <c r="E42">
        <f t="shared" si="1"/>
        <v>0</v>
      </c>
      <c r="F42">
        <f t="shared" si="2"/>
        <v>0</v>
      </c>
      <c r="G42">
        <f t="shared" si="3"/>
        <v>0.5</v>
      </c>
      <c r="H42">
        <f t="shared" si="4"/>
        <v>0.1634</v>
      </c>
      <c r="I42">
        <f t="shared" si="7"/>
        <v>0.5352377705393144</v>
      </c>
      <c r="J42">
        <f t="shared" si="5"/>
        <v>0.9</v>
      </c>
      <c r="K42">
        <f t="shared" si="6"/>
        <v>0</v>
      </c>
    </row>
    <row r="43" spans="1:11" ht="12.75">
      <c r="A43" s="75">
        <v>2032</v>
      </c>
      <c r="B43" s="75">
        <v>121000</v>
      </c>
      <c r="C43">
        <f t="shared" si="8"/>
        <v>1734</v>
      </c>
      <c r="D43">
        <f t="shared" si="0"/>
        <v>28934</v>
      </c>
      <c r="E43">
        <f t="shared" si="1"/>
        <v>0</v>
      </c>
      <c r="F43">
        <f t="shared" si="2"/>
        <v>0</v>
      </c>
      <c r="G43">
        <f t="shared" si="3"/>
        <v>0.5</v>
      </c>
      <c r="H43">
        <f t="shared" si="4"/>
        <v>0.1634</v>
      </c>
      <c r="I43">
        <f t="shared" si="7"/>
        <v>0.533861072004036</v>
      </c>
      <c r="J43">
        <f t="shared" si="5"/>
        <v>0.9</v>
      </c>
      <c r="K43">
        <f t="shared" si="6"/>
        <v>0</v>
      </c>
    </row>
    <row r="44" spans="1:11" ht="12.75">
      <c r="A44" s="75">
        <v>2033</v>
      </c>
      <c r="B44" s="75">
        <v>123000</v>
      </c>
      <c r="C44">
        <f t="shared" si="8"/>
        <v>1758</v>
      </c>
      <c r="D44">
        <f t="shared" si="0"/>
        <v>30692</v>
      </c>
      <c r="E44">
        <f t="shared" si="1"/>
        <v>0</v>
      </c>
      <c r="F44">
        <f t="shared" si="2"/>
        <v>0</v>
      </c>
      <c r="G44">
        <f t="shared" si="3"/>
        <v>0.5</v>
      </c>
      <c r="H44">
        <f t="shared" si="4"/>
        <v>0.1634</v>
      </c>
      <c r="I44">
        <f t="shared" si="7"/>
        <v>0.5325069433165651</v>
      </c>
      <c r="J44">
        <f t="shared" si="5"/>
        <v>0.9</v>
      </c>
      <c r="K44">
        <f t="shared" si="6"/>
        <v>0</v>
      </c>
    </row>
    <row r="45" spans="1:11" ht="12.75">
      <c r="A45" s="75">
        <v>2034</v>
      </c>
      <c r="B45" s="75">
        <v>125000</v>
      </c>
      <c r="C45">
        <f t="shared" si="8"/>
        <v>1782</v>
      </c>
      <c r="D45">
        <f t="shared" si="0"/>
        <v>32474</v>
      </c>
      <c r="E45">
        <f t="shared" si="1"/>
        <v>0</v>
      </c>
      <c r="F45">
        <f t="shared" si="2"/>
        <v>0</v>
      </c>
      <c r="G45">
        <f t="shared" si="3"/>
        <v>0.5</v>
      </c>
      <c r="H45">
        <f t="shared" si="4"/>
        <v>0.1634</v>
      </c>
      <c r="I45">
        <f t="shared" si="7"/>
        <v>0.5311746563691568</v>
      </c>
      <c r="J45">
        <f t="shared" si="5"/>
        <v>0.9</v>
      </c>
      <c r="K45">
        <f t="shared" si="6"/>
        <v>0</v>
      </c>
    </row>
    <row r="46" spans="1:11" ht="12.75">
      <c r="A46" s="75"/>
      <c r="B46" s="75"/>
      <c r="C46" t="e">
        <f t="shared" si="8"/>
        <v>#NUM!</v>
      </c>
      <c r="D46">
        <f t="shared" si="0"/>
        <v>32474</v>
      </c>
      <c r="E46" t="e">
        <f t="shared" si="1"/>
        <v>#NUM!</v>
      </c>
      <c r="F46">
        <f t="shared" si="2"/>
        <v>0</v>
      </c>
      <c r="G46">
        <f t="shared" si="3"/>
        <v>0.5</v>
      </c>
      <c r="H46">
        <f t="shared" si="4"/>
        <v>0.1634</v>
      </c>
      <c r="I46" t="e">
        <f t="shared" si="7"/>
        <v>#NUM!</v>
      </c>
      <c r="J46">
        <f t="shared" si="5"/>
        <v>0.9</v>
      </c>
      <c r="K46">
        <f t="shared" si="6"/>
        <v>0</v>
      </c>
    </row>
    <row r="47" spans="1:11" ht="12.75">
      <c r="A47" s="75"/>
      <c r="B47" s="75"/>
      <c r="C47" t="e">
        <f t="shared" si="8"/>
        <v>#NUM!</v>
      </c>
      <c r="D47">
        <f t="shared" si="0"/>
        <v>32474</v>
      </c>
      <c r="E47" t="e">
        <f t="shared" si="1"/>
        <v>#NUM!</v>
      </c>
      <c r="F47">
        <f t="shared" si="2"/>
        <v>0</v>
      </c>
      <c r="G47">
        <f t="shared" si="3"/>
        <v>0.5</v>
      </c>
      <c r="H47">
        <f t="shared" si="4"/>
        <v>0.1634</v>
      </c>
      <c r="I47" t="e">
        <f t="shared" si="7"/>
        <v>#NUM!</v>
      </c>
      <c r="J47">
        <f t="shared" si="5"/>
        <v>0.9</v>
      </c>
      <c r="K47">
        <f t="shared" si="6"/>
        <v>0</v>
      </c>
    </row>
    <row r="48" spans="1:11" ht="12.75">
      <c r="A48" s="75"/>
      <c r="B48" s="75"/>
      <c r="C48" t="e">
        <f t="shared" si="8"/>
        <v>#NUM!</v>
      </c>
      <c r="D48">
        <f t="shared" si="0"/>
        <v>32474</v>
      </c>
      <c r="E48" t="e">
        <f t="shared" si="1"/>
        <v>#NUM!</v>
      </c>
      <c r="F48">
        <f t="shared" si="2"/>
        <v>0</v>
      </c>
      <c r="G48">
        <f t="shared" si="3"/>
        <v>0.5</v>
      </c>
      <c r="H48">
        <f t="shared" si="4"/>
        <v>0.1634</v>
      </c>
      <c r="I48" t="e">
        <f t="shared" si="7"/>
        <v>#NUM!</v>
      </c>
      <c r="J48">
        <f t="shared" si="5"/>
        <v>0.9</v>
      </c>
      <c r="K48">
        <f t="shared" si="6"/>
        <v>0</v>
      </c>
    </row>
    <row r="49" spans="1:11" ht="12.75">
      <c r="A49" s="75"/>
      <c r="B49" s="75"/>
      <c r="C49" t="e">
        <f t="shared" si="8"/>
        <v>#NUM!</v>
      </c>
      <c r="D49">
        <f t="shared" si="0"/>
        <v>32474</v>
      </c>
      <c r="E49" t="e">
        <f t="shared" si="1"/>
        <v>#NUM!</v>
      </c>
      <c r="F49">
        <f t="shared" si="2"/>
        <v>0</v>
      </c>
      <c r="G49">
        <f t="shared" si="3"/>
        <v>0.5</v>
      </c>
      <c r="H49">
        <f t="shared" si="4"/>
        <v>0.1634</v>
      </c>
      <c r="I49" t="e">
        <f t="shared" si="7"/>
        <v>#NUM!</v>
      </c>
      <c r="J49">
        <f t="shared" si="5"/>
        <v>0.9</v>
      </c>
      <c r="K49">
        <f t="shared" si="6"/>
        <v>0</v>
      </c>
    </row>
    <row r="50" spans="1:11" ht="12.75">
      <c r="A50" s="75"/>
      <c r="B50" s="75"/>
      <c r="C50" t="e">
        <f t="shared" si="8"/>
        <v>#NUM!</v>
      </c>
      <c r="D50">
        <f t="shared" si="0"/>
        <v>32474</v>
      </c>
      <c r="E50" t="e">
        <f t="shared" si="1"/>
        <v>#NUM!</v>
      </c>
      <c r="F50">
        <f t="shared" si="2"/>
        <v>0</v>
      </c>
      <c r="G50">
        <f t="shared" si="3"/>
        <v>0.5</v>
      </c>
      <c r="H50">
        <f t="shared" si="4"/>
        <v>0.1634</v>
      </c>
      <c r="I50" t="e">
        <f t="shared" si="7"/>
        <v>#NUM!</v>
      </c>
      <c r="J50">
        <f t="shared" si="5"/>
        <v>0.9</v>
      </c>
      <c r="K50">
        <f t="shared" si="6"/>
        <v>0</v>
      </c>
    </row>
    <row r="51" spans="1:11" ht="12.75">
      <c r="A51" s="75"/>
      <c r="B51" s="75"/>
      <c r="C51" t="e">
        <f t="shared" si="8"/>
        <v>#NUM!</v>
      </c>
      <c r="D51">
        <f t="shared" si="0"/>
        <v>32474</v>
      </c>
      <c r="E51" t="e">
        <f t="shared" si="1"/>
        <v>#NUM!</v>
      </c>
      <c r="F51">
        <f t="shared" si="2"/>
        <v>0</v>
      </c>
      <c r="G51">
        <f t="shared" si="3"/>
        <v>0.5</v>
      </c>
      <c r="H51">
        <f t="shared" si="4"/>
        <v>0.1634</v>
      </c>
      <c r="I51" t="e">
        <f t="shared" si="7"/>
        <v>#NUM!</v>
      </c>
      <c r="J51">
        <f t="shared" si="5"/>
        <v>0.9</v>
      </c>
      <c r="K51">
        <f t="shared" si="6"/>
        <v>0</v>
      </c>
    </row>
    <row r="52" spans="1:11" ht="12.75">
      <c r="A52" s="75"/>
      <c r="B52" s="75"/>
      <c r="C52" t="e">
        <f t="shared" si="8"/>
        <v>#NUM!</v>
      </c>
      <c r="D52">
        <f t="shared" si="0"/>
        <v>32474</v>
      </c>
      <c r="E52" t="e">
        <f t="shared" si="1"/>
        <v>#NUM!</v>
      </c>
      <c r="F52">
        <f t="shared" si="2"/>
        <v>0</v>
      </c>
      <c r="G52">
        <f t="shared" si="3"/>
        <v>0.5</v>
      </c>
      <c r="H52">
        <f t="shared" si="4"/>
        <v>0.1634</v>
      </c>
      <c r="I52" t="e">
        <f t="shared" si="7"/>
        <v>#NUM!</v>
      </c>
      <c r="J52">
        <f t="shared" si="5"/>
        <v>0.9</v>
      </c>
      <c r="K52">
        <f t="shared" si="6"/>
        <v>0</v>
      </c>
    </row>
    <row r="53" spans="1:11" ht="12.75">
      <c r="A53" s="75"/>
      <c r="B53" s="75"/>
      <c r="C53" t="e">
        <f t="shared" si="8"/>
        <v>#NUM!</v>
      </c>
      <c r="D53">
        <f t="shared" si="0"/>
        <v>32474</v>
      </c>
      <c r="E53" t="e">
        <f t="shared" si="1"/>
        <v>#NUM!</v>
      </c>
      <c r="F53">
        <f t="shared" si="2"/>
        <v>0</v>
      </c>
      <c r="G53">
        <f t="shared" si="3"/>
        <v>0.5</v>
      </c>
      <c r="H53">
        <f t="shared" si="4"/>
        <v>0.1634</v>
      </c>
      <c r="I53" t="e">
        <f t="shared" si="7"/>
        <v>#NUM!</v>
      </c>
      <c r="J53">
        <f t="shared" si="5"/>
        <v>0.9</v>
      </c>
      <c r="K53">
        <f t="shared" si="6"/>
        <v>0</v>
      </c>
    </row>
    <row r="54" spans="1:11" ht="12.75">
      <c r="A54" s="75"/>
      <c r="B54" s="75"/>
      <c r="C54" t="e">
        <f t="shared" si="8"/>
        <v>#NUM!</v>
      </c>
      <c r="D54">
        <f t="shared" si="0"/>
        <v>32474</v>
      </c>
      <c r="E54" t="e">
        <f t="shared" si="1"/>
        <v>#NUM!</v>
      </c>
      <c r="F54">
        <f t="shared" si="2"/>
        <v>0</v>
      </c>
      <c r="G54">
        <f t="shared" si="3"/>
        <v>0.5</v>
      </c>
      <c r="H54">
        <f t="shared" si="4"/>
        <v>0.1634</v>
      </c>
      <c r="I54" t="e">
        <f t="shared" si="7"/>
        <v>#NUM!</v>
      </c>
      <c r="J54">
        <f t="shared" si="5"/>
        <v>0.9</v>
      </c>
      <c r="K54">
        <f t="shared" si="6"/>
        <v>0</v>
      </c>
    </row>
    <row r="55" spans="1:11" ht="12.75">
      <c r="A55" s="75"/>
      <c r="B55" s="75"/>
      <c r="C55" t="e">
        <f t="shared" si="8"/>
        <v>#NUM!</v>
      </c>
      <c r="D55">
        <f t="shared" si="0"/>
        <v>32474</v>
      </c>
      <c r="E55" t="e">
        <f t="shared" si="1"/>
        <v>#NUM!</v>
      </c>
      <c r="F55">
        <f t="shared" si="2"/>
        <v>0</v>
      </c>
      <c r="G55">
        <f t="shared" si="3"/>
        <v>0.5</v>
      </c>
      <c r="H55">
        <f t="shared" si="4"/>
        <v>0.1634</v>
      </c>
      <c r="I55" t="e">
        <f t="shared" si="7"/>
        <v>#NUM!</v>
      </c>
      <c r="J55">
        <f t="shared" si="5"/>
        <v>0.9</v>
      </c>
      <c r="K55">
        <f t="shared" si="6"/>
        <v>0</v>
      </c>
    </row>
    <row r="56" spans="1:11" ht="12.75">
      <c r="A56" s="75"/>
      <c r="B56" s="75"/>
      <c r="C56" t="e">
        <f t="shared" si="8"/>
        <v>#NUM!</v>
      </c>
      <c r="D56">
        <f t="shared" si="0"/>
        <v>32474</v>
      </c>
      <c r="E56" t="e">
        <f t="shared" si="1"/>
        <v>#NUM!</v>
      </c>
      <c r="F56">
        <f t="shared" si="2"/>
        <v>0</v>
      </c>
      <c r="G56">
        <f t="shared" si="3"/>
        <v>0.5</v>
      </c>
      <c r="H56">
        <f t="shared" si="4"/>
        <v>0.1634</v>
      </c>
      <c r="I56" t="e">
        <f t="shared" si="7"/>
        <v>#NUM!</v>
      </c>
      <c r="J56">
        <f t="shared" si="5"/>
        <v>0.9</v>
      </c>
      <c r="K56">
        <f t="shared" si="6"/>
        <v>0</v>
      </c>
    </row>
    <row r="57" spans="1:11" ht="12.75">
      <c r="A57" s="75"/>
      <c r="B57" s="75"/>
      <c r="C57" t="e">
        <f t="shared" si="8"/>
        <v>#NUM!</v>
      </c>
      <c r="D57">
        <f t="shared" si="0"/>
        <v>32474</v>
      </c>
      <c r="E57" t="e">
        <f t="shared" si="1"/>
        <v>#NUM!</v>
      </c>
      <c r="F57">
        <f t="shared" si="2"/>
        <v>0</v>
      </c>
      <c r="G57">
        <f t="shared" si="3"/>
        <v>0.5</v>
      </c>
      <c r="H57">
        <f t="shared" si="4"/>
        <v>0.1634</v>
      </c>
      <c r="I57" t="e">
        <f t="shared" si="7"/>
        <v>#NUM!</v>
      </c>
      <c r="J57">
        <f t="shared" si="5"/>
        <v>0.9</v>
      </c>
      <c r="K57">
        <f t="shared" si="6"/>
        <v>0</v>
      </c>
    </row>
    <row r="58" spans="1:11" ht="12.75">
      <c r="A58" s="75"/>
      <c r="B58" s="75"/>
      <c r="C58" t="e">
        <f t="shared" si="8"/>
        <v>#NUM!</v>
      </c>
      <c r="D58">
        <f t="shared" si="0"/>
        <v>32474</v>
      </c>
      <c r="E58" t="e">
        <f t="shared" si="1"/>
        <v>#NUM!</v>
      </c>
      <c r="F58">
        <f t="shared" si="2"/>
        <v>0</v>
      </c>
      <c r="G58">
        <f t="shared" si="3"/>
        <v>0.5</v>
      </c>
      <c r="H58">
        <f t="shared" si="4"/>
        <v>0.1634</v>
      </c>
      <c r="I58" t="e">
        <f t="shared" si="7"/>
        <v>#NUM!</v>
      </c>
      <c r="J58">
        <f t="shared" si="5"/>
        <v>0.9</v>
      </c>
      <c r="K58">
        <f t="shared" si="6"/>
        <v>0</v>
      </c>
    </row>
    <row r="59" spans="1:11" ht="12.75">
      <c r="A59" s="75"/>
      <c r="B59" s="75"/>
      <c r="C59" t="e">
        <f t="shared" si="8"/>
        <v>#NUM!</v>
      </c>
      <c r="D59">
        <f t="shared" si="0"/>
        <v>32474</v>
      </c>
      <c r="E59" t="e">
        <f t="shared" si="1"/>
        <v>#NUM!</v>
      </c>
      <c r="F59">
        <f t="shared" si="2"/>
        <v>0</v>
      </c>
      <c r="G59">
        <f t="shared" si="3"/>
        <v>0.5</v>
      </c>
      <c r="H59">
        <f t="shared" si="4"/>
        <v>0.1634</v>
      </c>
      <c r="I59" t="e">
        <f t="shared" si="7"/>
        <v>#NUM!</v>
      </c>
      <c r="J59">
        <f t="shared" si="5"/>
        <v>0.9</v>
      </c>
      <c r="K59">
        <f t="shared" si="6"/>
        <v>0</v>
      </c>
    </row>
    <row r="60" spans="1:11" ht="12.75">
      <c r="A60" s="75"/>
      <c r="B60" s="75"/>
      <c r="C60" t="e">
        <f t="shared" si="8"/>
        <v>#NUM!</v>
      </c>
      <c r="D60">
        <f t="shared" si="0"/>
        <v>32474</v>
      </c>
      <c r="E60" t="e">
        <f t="shared" si="1"/>
        <v>#NUM!</v>
      </c>
      <c r="F60">
        <f t="shared" si="2"/>
        <v>0</v>
      </c>
      <c r="G60">
        <f t="shared" si="3"/>
        <v>0.5</v>
      </c>
      <c r="H60">
        <f t="shared" si="4"/>
        <v>0.1634</v>
      </c>
      <c r="I60" t="e">
        <f t="shared" si="7"/>
        <v>#NUM!</v>
      </c>
      <c r="J60">
        <f t="shared" si="5"/>
        <v>0.9</v>
      </c>
      <c r="K60">
        <f t="shared" si="6"/>
        <v>0</v>
      </c>
    </row>
    <row r="61" spans="1:11" ht="12.75">
      <c r="A61" s="75"/>
      <c r="B61" s="75"/>
      <c r="C61" t="e">
        <f t="shared" si="8"/>
        <v>#NUM!</v>
      </c>
      <c r="D61">
        <f t="shared" si="0"/>
        <v>32474</v>
      </c>
      <c r="E61" t="e">
        <f t="shared" si="1"/>
        <v>#NUM!</v>
      </c>
      <c r="F61">
        <f t="shared" si="2"/>
        <v>0</v>
      </c>
      <c r="G61">
        <f t="shared" si="3"/>
        <v>0.5</v>
      </c>
      <c r="H61">
        <f t="shared" si="4"/>
        <v>0.1634</v>
      </c>
      <c r="I61" t="e">
        <f t="shared" si="7"/>
        <v>#NUM!</v>
      </c>
      <c r="J61">
        <f t="shared" si="5"/>
        <v>0.9</v>
      </c>
      <c r="K61">
        <f t="shared" si="6"/>
        <v>0</v>
      </c>
    </row>
    <row r="62" spans="1:11" ht="12.75">
      <c r="A62" s="75"/>
      <c r="B62" s="75"/>
      <c r="C62" t="e">
        <f t="shared" si="8"/>
        <v>#NUM!</v>
      </c>
      <c r="D62">
        <f t="shared" si="0"/>
        <v>32474</v>
      </c>
      <c r="E62" t="e">
        <f t="shared" si="1"/>
        <v>#NUM!</v>
      </c>
      <c r="F62">
        <f t="shared" si="2"/>
        <v>0</v>
      </c>
      <c r="G62">
        <f t="shared" si="3"/>
        <v>0.5</v>
      </c>
      <c r="H62">
        <f t="shared" si="4"/>
        <v>0.1634</v>
      </c>
      <c r="I62" t="e">
        <f t="shared" si="7"/>
        <v>#NUM!</v>
      </c>
      <c r="J62">
        <f t="shared" si="5"/>
        <v>0.9</v>
      </c>
      <c r="K62">
        <f t="shared" si="6"/>
        <v>0</v>
      </c>
    </row>
    <row r="63" spans="1:11" ht="12.75">
      <c r="A63" s="75"/>
      <c r="B63" s="75"/>
      <c r="C63" t="e">
        <f t="shared" si="8"/>
        <v>#NUM!</v>
      </c>
      <c r="D63">
        <f t="shared" si="0"/>
        <v>32474</v>
      </c>
      <c r="E63" t="e">
        <f t="shared" si="1"/>
        <v>#NUM!</v>
      </c>
      <c r="F63">
        <f t="shared" si="2"/>
        <v>0</v>
      </c>
      <c r="G63">
        <f t="shared" si="3"/>
        <v>0.5</v>
      </c>
      <c r="H63">
        <f t="shared" si="4"/>
        <v>0.1634</v>
      </c>
      <c r="I63" t="e">
        <f t="shared" si="7"/>
        <v>#NUM!</v>
      </c>
      <c r="J63">
        <f t="shared" si="5"/>
        <v>0.9</v>
      </c>
      <c r="K63">
        <f t="shared" si="6"/>
        <v>0</v>
      </c>
    </row>
    <row r="64" spans="1:11" ht="12.75">
      <c r="A64" s="75"/>
      <c r="B64" s="75"/>
      <c r="C64" t="e">
        <f t="shared" si="8"/>
        <v>#NUM!</v>
      </c>
      <c r="D64">
        <f t="shared" si="0"/>
        <v>32474</v>
      </c>
      <c r="E64" t="e">
        <f t="shared" si="1"/>
        <v>#NUM!</v>
      </c>
      <c r="F64">
        <f t="shared" si="2"/>
        <v>0</v>
      </c>
      <c r="G64">
        <f t="shared" si="3"/>
        <v>0.5</v>
      </c>
      <c r="H64">
        <f t="shared" si="4"/>
        <v>0.1634</v>
      </c>
      <c r="I64" t="e">
        <f t="shared" si="7"/>
        <v>#NUM!</v>
      </c>
      <c r="J64">
        <f t="shared" si="5"/>
        <v>0.9</v>
      </c>
      <c r="K64">
        <f t="shared" si="6"/>
        <v>0</v>
      </c>
    </row>
    <row r="65" spans="1:11" ht="12.75">
      <c r="A65" s="75"/>
      <c r="B65" s="75"/>
      <c r="C65" t="e">
        <f t="shared" si="8"/>
        <v>#NUM!</v>
      </c>
      <c r="D65">
        <f t="shared" si="0"/>
        <v>32474</v>
      </c>
      <c r="E65" t="e">
        <f t="shared" si="1"/>
        <v>#NUM!</v>
      </c>
      <c r="F65">
        <f t="shared" si="2"/>
        <v>0</v>
      </c>
      <c r="G65">
        <f t="shared" si="3"/>
        <v>0.5</v>
      </c>
      <c r="H65">
        <f t="shared" si="4"/>
        <v>0.1634</v>
      </c>
      <c r="I65" t="e">
        <f t="shared" si="7"/>
        <v>#NUM!</v>
      </c>
      <c r="J65">
        <f t="shared" si="5"/>
        <v>0.9</v>
      </c>
      <c r="K65">
        <f t="shared" si="6"/>
        <v>0</v>
      </c>
    </row>
    <row r="66" spans="1:11" ht="12.75">
      <c r="A66" s="75"/>
      <c r="B66" s="75"/>
      <c r="C66" t="e">
        <f t="shared" si="8"/>
        <v>#NUM!</v>
      </c>
      <c r="D66">
        <f t="shared" si="0"/>
        <v>32474</v>
      </c>
      <c r="E66" t="e">
        <f t="shared" si="1"/>
        <v>#NUM!</v>
      </c>
      <c r="F66">
        <f t="shared" si="2"/>
        <v>0</v>
      </c>
      <c r="G66">
        <f t="shared" si="3"/>
        <v>0.5</v>
      </c>
      <c r="H66">
        <f t="shared" si="4"/>
        <v>0.1634</v>
      </c>
      <c r="I66" t="e">
        <f t="shared" si="7"/>
        <v>#NUM!</v>
      </c>
      <c r="J66">
        <f t="shared" si="5"/>
        <v>0.9</v>
      </c>
      <c r="K66">
        <f t="shared" si="6"/>
        <v>0</v>
      </c>
    </row>
    <row r="67" spans="1:11" ht="12.75">
      <c r="A67" s="75"/>
      <c r="B67" s="75"/>
      <c r="C67" t="e">
        <f t="shared" si="8"/>
        <v>#NUM!</v>
      </c>
      <c r="D67">
        <f t="shared" si="0"/>
        <v>32474</v>
      </c>
      <c r="E67" t="e">
        <f t="shared" si="1"/>
        <v>#NUM!</v>
      </c>
      <c r="F67">
        <f t="shared" si="2"/>
        <v>0</v>
      </c>
      <c r="G67">
        <f t="shared" si="3"/>
        <v>0.5</v>
      </c>
      <c r="H67">
        <f t="shared" si="4"/>
        <v>0.1634</v>
      </c>
      <c r="I67" t="e">
        <f t="shared" si="7"/>
        <v>#NUM!</v>
      </c>
      <c r="J67">
        <f t="shared" si="5"/>
        <v>0.9</v>
      </c>
      <c r="K67">
        <f t="shared" si="6"/>
        <v>0</v>
      </c>
    </row>
    <row r="68" spans="1:11" ht="12.75">
      <c r="A68" s="75"/>
      <c r="B68" s="75"/>
      <c r="C68" t="e">
        <f t="shared" si="8"/>
        <v>#NUM!</v>
      </c>
      <c r="D68">
        <f t="shared" si="0"/>
        <v>32474</v>
      </c>
      <c r="E68" t="e">
        <f t="shared" si="1"/>
        <v>#NUM!</v>
      </c>
      <c r="F68">
        <f t="shared" si="2"/>
        <v>0</v>
      </c>
      <c r="G68">
        <f t="shared" si="3"/>
        <v>0.5</v>
      </c>
      <c r="H68">
        <f t="shared" si="4"/>
        <v>0.1634</v>
      </c>
      <c r="I68" t="e">
        <f t="shared" si="7"/>
        <v>#NUM!</v>
      </c>
      <c r="J68">
        <f t="shared" si="5"/>
        <v>0.9</v>
      </c>
      <c r="K68">
        <f t="shared" si="6"/>
        <v>0</v>
      </c>
    </row>
    <row r="69" spans="1:11" ht="12.75">
      <c r="A69" s="75"/>
      <c r="B69" s="75"/>
      <c r="C69" t="e">
        <f t="shared" si="8"/>
        <v>#NUM!</v>
      </c>
      <c r="D69">
        <f t="shared" si="0"/>
        <v>32474</v>
      </c>
      <c r="E69" t="e">
        <f t="shared" si="1"/>
        <v>#NUM!</v>
      </c>
      <c r="F69">
        <f t="shared" si="2"/>
        <v>0</v>
      </c>
      <c r="G69">
        <f t="shared" si="3"/>
        <v>0.5</v>
      </c>
      <c r="H69">
        <f t="shared" si="4"/>
        <v>0.1634</v>
      </c>
      <c r="I69" t="e">
        <f t="shared" si="7"/>
        <v>#NUM!</v>
      </c>
      <c r="J69">
        <f t="shared" si="5"/>
        <v>0.9</v>
      </c>
      <c r="K69">
        <f t="shared" si="6"/>
        <v>0</v>
      </c>
    </row>
    <row r="70" spans="1:11" ht="12.75">
      <c r="A70" s="75"/>
      <c r="B70" s="75"/>
      <c r="C70" t="e">
        <f t="shared" si="8"/>
        <v>#NUM!</v>
      </c>
      <c r="D70">
        <f t="shared" si="0"/>
        <v>32474</v>
      </c>
      <c r="E70" t="e">
        <f t="shared" si="1"/>
        <v>#NUM!</v>
      </c>
      <c r="F70">
        <f t="shared" si="2"/>
        <v>0</v>
      </c>
      <c r="G70">
        <f t="shared" si="3"/>
        <v>0.5</v>
      </c>
      <c r="H70">
        <f t="shared" si="4"/>
        <v>0.1634</v>
      </c>
      <c r="I70" t="e">
        <f t="shared" si="7"/>
        <v>#NUM!</v>
      </c>
      <c r="J70">
        <f t="shared" si="5"/>
        <v>0.9</v>
      </c>
      <c r="K70">
        <f t="shared" si="6"/>
        <v>0</v>
      </c>
    </row>
    <row r="71" spans="1:11" ht="12.75">
      <c r="A71" s="75"/>
      <c r="B71" s="75"/>
      <c r="C71" t="e">
        <f t="shared" si="8"/>
        <v>#NUM!</v>
      </c>
      <c r="D71">
        <f t="shared" si="0"/>
        <v>32474</v>
      </c>
      <c r="E71" t="e">
        <f t="shared" si="1"/>
        <v>#NUM!</v>
      </c>
      <c r="F71">
        <f t="shared" si="2"/>
        <v>0</v>
      </c>
      <c r="G71">
        <f t="shared" si="3"/>
        <v>0.5</v>
      </c>
      <c r="H71">
        <f t="shared" si="4"/>
        <v>0.1634</v>
      </c>
      <c r="I71" t="e">
        <f t="shared" si="7"/>
        <v>#NUM!</v>
      </c>
      <c r="J71">
        <f t="shared" si="5"/>
        <v>0.9</v>
      </c>
      <c r="K71">
        <f t="shared" si="6"/>
        <v>0</v>
      </c>
    </row>
    <row r="72" spans="1:11" ht="12.75">
      <c r="A72" s="75"/>
      <c r="B72" s="75"/>
      <c r="C72" t="e">
        <f t="shared" si="8"/>
        <v>#NUM!</v>
      </c>
      <c r="D72">
        <f t="shared" si="0"/>
        <v>32474</v>
      </c>
      <c r="E72" t="e">
        <f t="shared" si="1"/>
        <v>#NUM!</v>
      </c>
      <c r="F72">
        <f t="shared" si="2"/>
        <v>0</v>
      </c>
      <c r="G72">
        <f t="shared" si="3"/>
        <v>0.5</v>
      </c>
      <c r="H72">
        <f t="shared" si="4"/>
        <v>0.1634</v>
      </c>
      <c r="I72" t="e">
        <f t="shared" si="7"/>
        <v>#NUM!</v>
      </c>
      <c r="J72">
        <f t="shared" si="5"/>
        <v>0.9</v>
      </c>
      <c r="K72">
        <f t="shared" si="6"/>
        <v>0</v>
      </c>
    </row>
    <row r="73" spans="1:11" ht="12.75">
      <c r="A73" s="75"/>
      <c r="B73" s="75"/>
      <c r="C73" t="e">
        <f t="shared" si="8"/>
        <v>#NUM!</v>
      </c>
      <c r="D73">
        <f t="shared" si="0"/>
        <v>32474</v>
      </c>
      <c r="E73" t="e">
        <f t="shared" si="1"/>
        <v>#NUM!</v>
      </c>
      <c r="F73">
        <f t="shared" si="2"/>
        <v>0</v>
      </c>
      <c r="G73">
        <f t="shared" si="3"/>
        <v>0.5</v>
      </c>
      <c r="H73">
        <f t="shared" si="4"/>
        <v>0.1634</v>
      </c>
      <c r="I73" t="e">
        <f t="shared" si="7"/>
        <v>#NUM!</v>
      </c>
      <c r="J73">
        <f t="shared" si="5"/>
        <v>0.9</v>
      </c>
      <c r="K73">
        <f t="shared" si="6"/>
        <v>0</v>
      </c>
    </row>
    <row r="74" spans="1:11" ht="12.75">
      <c r="A74" s="75"/>
      <c r="B74" s="75"/>
      <c r="C74" t="e">
        <f t="shared" si="8"/>
        <v>#NUM!</v>
      </c>
      <c r="D74">
        <f t="shared" si="0"/>
        <v>32474</v>
      </c>
      <c r="E74" t="e">
        <f t="shared" si="1"/>
        <v>#NUM!</v>
      </c>
      <c r="F74">
        <f t="shared" si="2"/>
        <v>0</v>
      </c>
      <c r="G74">
        <f t="shared" si="3"/>
        <v>0.5</v>
      </c>
      <c r="H74">
        <f t="shared" si="4"/>
        <v>0.1634</v>
      </c>
      <c r="I74" t="e">
        <f t="shared" si="7"/>
        <v>#NUM!</v>
      </c>
      <c r="J74">
        <f t="shared" si="5"/>
        <v>0.9</v>
      </c>
      <c r="K74">
        <f t="shared" si="6"/>
        <v>0</v>
      </c>
    </row>
    <row r="75" spans="1:11" ht="12.75">
      <c r="A75" s="75"/>
      <c r="B75" s="75"/>
      <c r="C75" t="e">
        <f t="shared" si="8"/>
        <v>#NUM!</v>
      </c>
      <c r="D75">
        <f t="shared" si="0"/>
        <v>32474</v>
      </c>
      <c r="E75" t="e">
        <f t="shared" si="1"/>
        <v>#NUM!</v>
      </c>
      <c r="F75">
        <f t="shared" si="2"/>
        <v>0</v>
      </c>
      <c r="G75">
        <f t="shared" si="3"/>
        <v>0.5</v>
      </c>
      <c r="H75">
        <f t="shared" si="4"/>
        <v>0.1634</v>
      </c>
      <c r="I75" t="e">
        <f t="shared" si="7"/>
        <v>#NUM!</v>
      </c>
      <c r="J75">
        <f t="shared" si="5"/>
        <v>0.9</v>
      </c>
      <c r="K75">
        <f t="shared" si="6"/>
        <v>0</v>
      </c>
    </row>
    <row r="76" spans="1:11" ht="12.75">
      <c r="A76" s="75"/>
      <c r="B76" s="75"/>
      <c r="C76" t="e">
        <f t="shared" si="8"/>
        <v>#NUM!</v>
      </c>
      <c r="D76">
        <f t="shared" si="0"/>
        <v>32474</v>
      </c>
      <c r="E76" t="e">
        <f t="shared" si="1"/>
        <v>#NUM!</v>
      </c>
      <c r="F76">
        <f t="shared" si="2"/>
        <v>0</v>
      </c>
      <c r="G76">
        <f t="shared" si="3"/>
        <v>0.5</v>
      </c>
      <c r="H76">
        <f t="shared" si="4"/>
        <v>0.1634</v>
      </c>
      <c r="I76" t="e">
        <f t="shared" si="7"/>
        <v>#NUM!</v>
      </c>
      <c r="J76">
        <f t="shared" si="5"/>
        <v>0.9</v>
      </c>
      <c r="K76">
        <f t="shared" si="6"/>
        <v>0</v>
      </c>
    </row>
    <row r="77" spans="1:11" ht="12.75">
      <c r="A77" s="75"/>
      <c r="B77" s="75"/>
      <c r="C77" t="e">
        <f t="shared" si="8"/>
        <v>#NUM!</v>
      </c>
      <c r="D77">
        <f t="shared" si="0"/>
        <v>32474</v>
      </c>
      <c r="E77" t="e">
        <f t="shared" si="1"/>
        <v>#NUM!</v>
      </c>
      <c r="F77">
        <f t="shared" si="2"/>
        <v>0</v>
      </c>
      <c r="G77">
        <f t="shared" si="3"/>
        <v>0.5</v>
      </c>
      <c r="H77">
        <f t="shared" si="4"/>
        <v>0.1634</v>
      </c>
      <c r="I77" t="e">
        <f t="shared" si="7"/>
        <v>#NUM!</v>
      </c>
      <c r="J77">
        <f t="shared" si="5"/>
        <v>0.9</v>
      </c>
      <c r="K77">
        <f t="shared" si="6"/>
        <v>0</v>
      </c>
    </row>
    <row r="78" spans="1:11" ht="12.75">
      <c r="A78" s="75"/>
      <c r="B78" s="75"/>
      <c r="C78" t="e">
        <f t="shared" si="8"/>
        <v>#NUM!</v>
      </c>
      <c r="D78">
        <f t="shared" si="0"/>
        <v>32474</v>
      </c>
      <c r="E78" t="e">
        <f t="shared" si="1"/>
        <v>#NUM!</v>
      </c>
      <c r="F78">
        <f t="shared" si="2"/>
        <v>0</v>
      </c>
      <c r="G78">
        <f t="shared" si="3"/>
        <v>0.5</v>
      </c>
      <c r="H78">
        <f t="shared" si="4"/>
        <v>0.1634</v>
      </c>
      <c r="I78" t="e">
        <f t="shared" si="7"/>
        <v>#NUM!</v>
      </c>
      <c r="J78">
        <f t="shared" si="5"/>
        <v>0.9</v>
      </c>
      <c r="K78">
        <f t="shared" si="6"/>
        <v>0</v>
      </c>
    </row>
    <row r="79" spans="1:11" ht="12.75">
      <c r="A79" s="75"/>
      <c r="B79" s="75"/>
      <c r="C79" t="e">
        <f t="shared" si="8"/>
        <v>#NUM!</v>
      </c>
      <c r="D79">
        <f t="shared" si="0"/>
        <v>32474</v>
      </c>
      <c r="E79" t="e">
        <f t="shared" si="1"/>
        <v>#NUM!</v>
      </c>
      <c r="F79">
        <f t="shared" si="2"/>
        <v>0</v>
      </c>
      <c r="G79">
        <f t="shared" si="3"/>
        <v>0.5</v>
      </c>
      <c r="H79">
        <f t="shared" si="4"/>
        <v>0.1634</v>
      </c>
      <c r="I79" t="e">
        <f t="shared" si="7"/>
        <v>#NUM!</v>
      </c>
      <c r="J79">
        <f t="shared" si="5"/>
        <v>0.9</v>
      </c>
      <c r="K79">
        <f t="shared" si="6"/>
        <v>0</v>
      </c>
    </row>
    <row r="80" spans="1:11" ht="12.75">
      <c r="A80" s="75"/>
      <c r="B80" s="75"/>
      <c r="C80" t="e">
        <f t="shared" si="8"/>
        <v>#NUM!</v>
      </c>
      <c r="D80">
        <f t="shared" si="0"/>
        <v>32474</v>
      </c>
      <c r="E80" t="e">
        <f t="shared" si="1"/>
        <v>#NUM!</v>
      </c>
      <c r="F80">
        <f t="shared" si="2"/>
        <v>0</v>
      </c>
      <c r="G80">
        <f t="shared" si="3"/>
        <v>0.5</v>
      </c>
      <c r="H80">
        <f t="shared" si="4"/>
        <v>0.1634</v>
      </c>
      <c r="I80" t="e">
        <f t="shared" si="7"/>
        <v>#NUM!</v>
      </c>
      <c r="J80">
        <f t="shared" si="5"/>
        <v>0.9</v>
      </c>
      <c r="K80">
        <f t="shared" si="6"/>
        <v>0</v>
      </c>
    </row>
    <row r="81" spans="1:11" ht="12.75">
      <c r="A81" s="75"/>
      <c r="B81" s="75"/>
      <c r="C81" t="e">
        <f t="shared" si="8"/>
        <v>#NUM!</v>
      </c>
      <c r="D81">
        <f t="shared" si="0"/>
        <v>32474</v>
      </c>
      <c r="E81" t="e">
        <f t="shared" si="1"/>
        <v>#NUM!</v>
      </c>
      <c r="F81">
        <f t="shared" si="2"/>
        <v>0</v>
      </c>
      <c r="G81">
        <f t="shared" si="3"/>
        <v>0.5</v>
      </c>
      <c r="H81">
        <f t="shared" si="4"/>
        <v>0.1634</v>
      </c>
      <c r="I81" t="e">
        <f t="shared" si="7"/>
        <v>#NUM!</v>
      </c>
      <c r="J81">
        <f t="shared" si="5"/>
        <v>0.9</v>
      </c>
      <c r="K81">
        <f t="shared" si="6"/>
        <v>0</v>
      </c>
    </row>
    <row r="82" spans="1:11" ht="12.75">
      <c r="A82" s="75"/>
      <c r="B82" s="75"/>
      <c r="C82" t="e">
        <f t="shared" si="8"/>
        <v>#NUM!</v>
      </c>
      <c r="D82">
        <f t="shared" si="0"/>
        <v>32474</v>
      </c>
      <c r="E82" t="e">
        <f t="shared" si="1"/>
        <v>#NUM!</v>
      </c>
      <c r="F82">
        <f t="shared" si="2"/>
        <v>0</v>
      </c>
      <c r="G82">
        <f t="shared" si="3"/>
        <v>0.5</v>
      </c>
      <c r="H82">
        <f t="shared" si="4"/>
        <v>0.1634</v>
      </c>
      <c r="I82" t="e">
        <f t="shared" si="7"/>
        <v>#NUM!</v>
      </c>
      <c r="J82">
        <f t="shared" si="5"/>
        <v>0.9</v>
      </c>
      <c r="K82">
        <f t="shared" si="6"/>
        <v>0</v>
      </c>
    </row>
    <row r="83" spans="1:11" ht="12.75">
      <c r="A83" s="75"/>
      <c r="B83" s="75"/>
      <c r="C83" t="e">
        <f t="shared" si="8"/>
        <v>#NUM!</v>
      </c>
      <c r="D83">
        <f t="shared" si="0"/>
        <v>32474</v>
      </c>
      <c r="E83" t="e">
        <f t="shared" si="1"/>
        <v>#NUM!</v>
      </c>
      <c r="F83">
        <f t="shared" si="2"/>
        <v>0</v>
      </c>
      <c r="G83">
        <f t="shared" si="3"/>
        <v>0.5</v>
      </c>
      <c r="H83">
        <f t="shared" si="4"/>
        <v>0.1634</v>
      </c>
      <c r="I83" t="e">
        <f t="shared" si="7"/>
        <v>#NUM!</v>
      </c>
      <c r="J83">
        <f t="shared" si="5"/>
        <v>0.9</v>
      </c>
      <c r="K83">
        <f t="shared" si="6"/>
        <v>0</v>
      </c>
    </row>
    <row r="84" spans="1:11" ht="12.75">
      <c r="A84" s="75"/>
      <c r="B84" s="75"/>
      <c r="C84" t="e">
        <f t="shared" si="8"/>
        <v>#NUM!</v>
      </c>
      <c r="D84">
        <f t="shared" si="0"/>
        <v>32474</v>
      </c>
      <c r="E84" t="e">
        <f t="shared" si="1"/>
        <v>#NUM!</v>
      </c>
      <c r="F84">
        <f t="shared" si="2"/>
        <v>0</v>
      </c>
      <c r="G84">
        <f t="shared" si="3"/>
        <v>0.5</v>
      </c>
      <c r="H84">
        <f t="shared" si="4"/>
        <v>0.1634</v>
      </c>
      <c r="I84" t="e">
        <f t="shared" si="7"/>
        <v>#NUM!</v>
      </c>
      <c r="J84">
        <f t="shared" si="5"/>
        <v>0.9</v>
      </c>
      <c r="K84">
        <f t="shared" si="6"/>
        <v>0</v>
      </c>
    </row>
    <row r="85" spans="1:11" ht="12.75">
      <c r="A85" s="75"/>
      <c r="B85" s="75"/>
      <c r="C85" t="e">
        <f t="shared" si="8"/>
        <v>#NUM!</v>
      </c>
      <c r="D85">
        <f t="shared" si="0"/>
        <v>32474</v>
      </c>
      <c r="E85" t="e">
        <f t="shared" si="1"/>
        <v>#NUM!</v>
      </c>
      <c r="F85">
        <f t="shared" si="2"/>
        <v>0</v>
      </c>
      <c r="G85">
        <f t="shared" si="3"/>
        <v>0.5</v>
      </c>
      <c r="H85">
        <f t="shared" si="4"/>
        <v>0.1634</v>
      </c>
      <c r="I85" t="e">
        <f t="shared" si="7"/>
        <v>#NUM!</v>
      </c>
      <c r="J85">
        <f t="shared" si="5"/>
        <v>0.9</v>
      </c>
      <c r="K85">
        <f t="shared" si="6"/>
        <v>0</v>
      </c>
    </row>
    <row r="86" spans="1:11" ht="12.75">
      <c r="A86" s="75"/>
      <c r="B86" s="75"/>
      <c r="C86" t="e">
        <f t="shared" si="8"/>
        <v>#NUM!</v>
      </c>
      <c r="D86">
        <f t="shared" si="0"/>
        <v>32474</v>
      </c>
      <c r="E86" t="e">
        <f t="shared" si="1"/>
        <v>#NUM!</v>
      </c>
      <c r="F86">
        <f t="shared" si="2"/>
        <v>0</v>
      </c>
      <c r="G86">
        <f t="shared" si="3"/>
        <v>0.5</v>
      </c>
      <c r="H86">
        <f t="shared" si="4"/>
        <v>0.1634</v>
      </c>
      <c r="I86" t="e">
        <f t="shared" si="7"/>
        <v>#NUM!</v>
      </c>
      <c r="J86">
        <f t="shared" si="5"/>
        <v>0.9</v>
      </c>
      <c r="K86">
        <f t="shared" si="6"/>
        <v>0</v>
      </c>
    </row>
    <row r="87" spans="1:11" ht="12.75">
      <c r="A87" s="75"/>
      <c r="B87" s="75"/>
      <c r="C87" t="e">
        <f t="shared" si="8"/>
        <v>#NUM!</v>
      </c>
      <c r="D87">
        <f t="shared" si="0"/>
        <v>32474</v>
      </c>
      <c r="E87" t="e">
        <f t="shared" si="1"/>
        <v>#NUM!</v>
      </c>
      <c r="F87">
        <f t="shared" si="2"/>
        <v>0</v>
      </c>
      <c r="G87">
        <f t="shared" si="3"/>
        <v>0.5</v>
      </c>
      <c r="H87">
        <f t="shared" si="4"/>
        <v>0.1634</v>
      </c>
      <c r="I87" t="e">
        <f t="shared" si="7"/>
        <v>#NUM!</v>
      </c>
      <c r="J87">
        <f t="shared" si="5"/>
        <v>0.9</v>
      </c>
      <c r="K87">
        <f t="shared" si="6"/>
        <v>0</v>
      </c>
    </row>
    <row r="88" spans="1:11" ht="12.75">
      <c r="A88" s="75"/>
      <c r="B88" s="75"/>
      <c r="C88" t="e">
        <f t="shared" si="8"/>
        <v>#NUM!</v>
      </c>
      <c r="D88">
        <f aca="true" t="shared" si="9" ref="D88:D127">IF(A88&gt;=$B$10,C88,0)+D87</f>
        <v>32474</v>
      </c>
      <c r="E88" t="e">
        <f aca="true" t="shared" si="10" ref="E88:E127">CEILING(B88*PRODUCT(G88:I88,K88)*365/1000,1)</f>
        <v>#NUM!</v>
      </c>
      <c r="F88">
        <f aca="true" t="shared" si="11" ref="F88:F127">IF(A88&gt;=$B$10,E88,0)+F87</f>
        <v>0</v>
      </c>
      <c r="G88">
        <f aca="true" t="shared" si="12" ref="G88:G127">$B$14</f>
        <v>0.5</v>
      </c>
      <c r="H88">
        <f aca="true" t="shared" si="13" ref="H88:H127">IF(A88&lt;$B$10,$B$15,IF(A88&lt;$C$10,$C$15,$D$15))</f>
        <v>0.1634</v>
      </c>
      <c r="I88" t="e">
        <f t="shared" si="7"/>
        <v>#NUM!</v>
      </c>
      <c r="J88">
        <f aca="true" t="shared" si="14" ref="J88:J127">$B$18</f>
        <v>0.9</v>
      </c>
      <c r="K88">
        <f aca="true" t="shared" si="15" ref="K88:K127">$B$20</f>
        <v>0</v>
      </c>
    </row>
    <row r="89" spans="1:11" ht="12.75">
      <c r="A89" s="75"/>
      <c r="B89" s="75"/>
      <c r="C89" t="e">
        <f t="shared" si="8"/>
        <v>#NUM!</v>
      </c>
      <c r="D89">
        <f t="shared" si="9"/>
        <v>32474</v>
      </c>
      <c r="E89" t="e">
        <f t="shared" si="10"/>
        <v>#NUM!</v>
      </c>
      <c r="F89">
        <f t="shared" si="11"/>
        <v>0</v>
      </c>
      <c r="G89">
        <f t="shared" si="12"/>
        <v>0.5</v>
      </c>
      <c r="H89">
        <f t="shared" si="13"/>
        <v>0.1634</v>
      </c>
      <c r="I89" t="e">
        <f aca="true" t="shared" si="16" ref="I89:I127">IF($B$16=1,1,1.567-0.0826*LN(B89*$B$14)-0.12368*IF($B$16=2,0,1))</f>
        <v>#NUM!</v>
      </c>
      <c r="J89">
        <f t="shared" si="14"/>
        <v>0.9</v>
      </c>
      <c r="K89">
        <f t="shared" si="15"/>
        <v>0</v>
      </c>
    </row>
    <row r="90" spans="1:11" ht="12.75">
      <c r="A90" s="75"/>
      <c r="B90" s="75"/>
      <c r="C90" t="e">
        <f t="shared" si="8"/>
        <v>#NUM!</v>
      </c>
      <c r="D90">
        <f t="shared" si="9"/>
        <v>32474</v>
      </c>
      <c r="E90" t="e">
        <f t="shared" si="10"/>
        <v>#NUM!</v>
      </c>
      <c r="F90">
        <f t="shared" si="11"/>
        <v>0</v>
      </c>
      <c r="G90">
        <f t="shared" si="12"/>
        <v>0.5</v>
      </c>
      <c r="H90">
        <f t="shared" si="13"/>
        <v>0.1634</v>
      </c>
      <c r="I90" t="e">
        <f t="shared" si="16"/>
        <v>#NUM!</v>
      </c>
      <c r="J90">
        <f t="shared" si="14"/>
        <v>0.9</v>
      </c>
      <c r="K90">
        <f t="shared" si="15"/>
        <v>0</v>
      </c>
    </row>
    <row r="91" spans="1:11" ht="12.75">
      <c r="A91" s="75"/>
      <c r="B91" s="75"/>
      <c r="C91" t="e">
        <f t="shared" si="8"/>
        <v>#NUM!</v>
      </c>
      <c r="D91">
        <f t="shared" si="9"/>
        <v>32474</v>
      </c>
      <c r="E91" t="e">
        <f t="shared" si="10"/>
        <v>#NUM!</v>
      </c>
      <c r="F91">
        <f t="shared" si="11"/>
        <v>0</v>
      </c>
      <c r="G91">
        <f t="shared" si="12"/>
        <v>0.5</v>
      </c>
      <c r="H91">
        <f t="shared" si="13"/>
        <v>0.1634</v>
      </c>
      <c r="I91" t="e">
        <f t="shared" si="16"/>
        <v>#NUM!</v>
      </c>
      <c r="J91">
        <f t="shared" si="14"/>
        <v>0.9</v>
      </c>
      <c r="K91">
        <f t="shared" si="15"/>
        <v>0</v>
      </c>
    </row>
    <row r="92" spans="1:11" ht="12.75">
      <c r="A92" s="75"/>
      <c r="B92" s="75"/>
      <c r="C92" t="e">
        <f aca="true" t="shared" si="17" ref="C92:C127">CEILING(B92*PRODUCT(G92:J92)*365/1000,1)</f>
        <v>#NUM!</v>
      </c>
      <c r="D92">
        <f t="shared" si="9"/>
        <v>32474</v>
      </c>
      <c r="E92" t="e">
        <f t="shared" si="10"/>
        <v>#NUM!</v>
      </c>
      <c r="F92">
        <f t="shared" si="11"/>
        <v>0</v>
      </c>
      <c r="G92">
        <f t="shared" si="12"/>
        <v>0.5</v>
      </c>
      <c r="H92">
        <f t="shared" si="13"/>
        <v>0.1634</v>
      </c>
      <c r="I92" t="e">
        <f t="shared" si="16"/>
        <v>#NUM!</v>
      </c>
      <c r="J92">
        <f t="shared" si="14"/>
        <v>0.9</v>
      </c>
      <c r="K92">
        <f t="shared" si="15"/>
        <v>0</v>
      </c>
    </row>
    <row r="93" spans="1:11" ht="12.75">
      <c r="A93" s="75"/>
      <c r="B93" s="75"/>
      <c r="C93" t="e">
        <f t="shared" si="17"/>
        <v>#NUM!</v>
      </c>
      <c r="D93">
        <f t="shared" si="9"/>
        <v>32474</v>
      </c>
      <c r="E93" t="e">
        <f t="shared" si="10"/>
        <v>#NUM!</v>
      </c>
      <c r="F93">
        <f t="shared" si="11"/>
        <v>0</v>
      </c>
      <c r="G93">
        <f t="shared" si="12"/>
        <v>0.5</v>
      </c>
      <c r="H93">
        <f t="shared" si="13"/>
        <v>0.1634</v>
      </c>
      <c r="I93" t="e">
        <f t="shared" si="16"/>
        <v>#NUM!</v>
      </c>
      <c r="J93">
        <f t="shared" si="14"/>
        <v>0.9</v>
      </c>
      <c r="K93">
        <f t="shared" si="15"/>
        <v>0</v>
      </c>
    </row>
    <row r="94" spans="1:11" ht="12.75">
      <c r="A94" s="75"/>
      <c r="B94" s="75"/>
      <c r="C94" t="e">
        <f t="shared" si="17"/>
        <v>#NUM!</v>
      </c>
      <c r="D94">
        <f t="shared" si="9"/>
        <v>32474</v>
      </c>
      <c r="E94" t="e">
        <f t="shared" si="10"/>
        <v>#NUM!</v>
      </c>
      <c r="F94">
        <f t="shared" si="11"/>
        <v>0</v>
      </c>
      <c r="G94">
        <f t="shared" si="12"/>
        <v>0.5</v>
      </c>
      <c r="H94">
        <f t="shared" si="13"/>
        <v>0.1634</v>
      </c>
      <c r="I94" t="e">
        <f t="shared" si="16"/>
        <v>#NUM!</v>
      </c>
      <c r="J94">
        <f t="shared" si="14"/>
        <v>0.9</v>
      </c>
      <c r="K94">
        <f t="shared" si="15"/>
        <v>0</v>
      </c>
    </row>
    <row r="95" spans="1:11" ht="12.75">
      <c r="A95" s="75"/>
      <c r="B95" s="75"/>
      <c r="C95" t="e">
        <f t="shared" si="17"/>
        <v>#NUM!</v>
      </c>
      <c r="D95">
        <f t="shared" si="9"/>
        <v>32474</v>
      </c>
      <c r="E95" t="e">
        <f t="shared" si="10"/>
        <v>#NUM!</v>
      </c>
      <c r="F95">
        <f t="shared" si="11"/>
        <v>0</v>
      </c>
      <c r="G95">
        <f t="shared" si="12"/>
        <v>0.5</v>
      </c>
      <c r="H95">
        <f t="shared" si="13"/>
        <v>0.1634</v>
      </c>
      <c r="I95" t="e">
        <f t="shared" si="16"/>
        <v>#NUM!</v>
      </c>
      <c r="J95">
        <f t="shared" si="14"/>
        <v>0.9</v>
      </c>
      <c r="K95">
        <f t="shared" si="15"/>
        <v>0</v>
      </c>
    </row>
    <row r="96" spans="1:11" ht="12.75">
      <c r="A96" s="75"/>
      <c r="B96" s="75"/>
      <c r="C96" t="e">
        <f t="shared" si="17"/>
        <v>#NUM!</v>
      </c>
      <c r="D96">
        <f t="shared" si="9"/>
        <v>32474</v>
      </c>
      <c r="E96" t="e">
        <f t="shared" si="10"/>
        <v>#NUM!</v>
      </c>
      <c r="F96">
        <f t="shared" si="11"/>
        <v>0</v>
      </c>
      <c r="G96">
        <f t="shared" si="12"/>
        <v>0.5</v>
      </c>
      <c r="H96">
        <f t="shared" si="13"/>
        <v>0.1634</v>
      </c>
      <c r="I96" t="e">
        <f t="shared" si="16"/>
        <v>#NUM!</v>
      </c>
      <c r="J96">
        <f t="shared" si="14"/>
        <v>0.9</v>
      </c>
      <c r="K96">
        <f t="shared" si="15"/>
        <v>0</v>
      </c>
    </row>
    <row r="97" spans="1:11" ht="12.75">
      <c r="A97" s="75"/>
      <c r="B97" s="75"/>
      <c r="C97" t="e">
        <f t="shared" si="17"/>
        <v>#NUM!</v>
      </c>
      <c r="D97">
        <f t="shared" si="9"/>
        <v>32474</v>
      </c>
      <c r="E97" t="e">
        <f t="shared" si="10"/>
        <v>#NUM!</v>
      </c>
      <c r="F97">
        <f t="shared" si="11"/>
        <v>0</v>
      </c>
      <c r="G97">
        <f t="shared" si="12"/>
        <v>0.5</v>
      </c>
      <c r="H97">
        <f t="shared" si="13"/>
        <v>0.1634</v>
      </c>
      <c r="I97" t="e">
        <f t="shared" si="16"/>
        <v>#NUM!</v>
      </c>
      <c r="J97">
        <f t="shared" si="14"/>
        <v>0.9</v>
      </c>
      <c r="K97">
        <f t="shared" si="15"/>
        <v>0</v>
      </c>
    </row>
    <row r="98" spans="1:11" ht="12.75">
      <c r="A98" s="75"/>
      <c r="B98" s="75"/>
      <c r="C98" t="e">
        <f t="shared" si="17"/>
        <v>#NUM!</v>
      </c>
      <c r="D98">
        <f t="shared" si="9"/>
        <v>32474</v>
      </c>
      <c r="E98" t="e">
        <f t="shared" si="10"/>
        <v>#NUM!</v>
      </c>
      <c r="F98">
        <f t="shared" si="11"/>
        <v>0</v>
      </c>
      <c r="G98">
        <f t="shared" si="12"/>
        <v>0.5</v>
      </c>
      <c r="H98">
        <f t="shared" si="13"/>
        <v>0.1634</v>
      </c>
      <c r="I98" t="e">
        <f t="shared" si="16"/>
        <v>#NUM!</v>
      </c>
      <c r="J98">
        <f t="shared" si="14"/>
        <v>0.9</v>
      </c>
      <c r="K98">
        <f t="shared" si="15"/>
        <v>0</v>
      </c>
    </row>
    <row r="99" spans="1:11" ht="12.75">
      <c r="A99" s="75"/>
      <c r="B99" s="75"/>
      <c r="C99" t="e">
        <f t="shared" si="17"/>
        <v>#NUM!</v>
      </c>
      <c r="D99">
        <f t="shared" si="9"/>
        <v>32474</v>
      </c>
      <c r="E99" t="e">
        <f t="shared" si="10"/>
        <v>#NUM!</v>
      </c>
      <c r="F99">
        <f t="shared" si="11"/>
        <v>0</v>
      </c>
      <c r="G99">
        <f t="shared" si="12"/>
        <v>0.5</v>
      </c>
      <c r="H99">
        <f t="shared" si="13"/>
        <v>0.1634</v>
      </c>
      <c r="I99" t="e">
        <f t="shared" si="16"/>
        <v>#NUM!</v>
      </c>
      <c r="J99">
        <f t="shared" si="14"/>
        <v>0.9</v>
      </c>
      <c r="K99">
        <f t="shared" si="15"/>
        <v>0</v>
      </c>
    </row>
    <row r="100" spans="1:11" ht="12.75">
      <c r="A100" s="75"/>
      <c r="B100" s="75"/>
      <c r="C100" t="e">
        <f t="shared" si="17"/>
        <v>#NUM!</v>
      </c>
      <c r="D100">
        <f t="shared" si="9"/>
        <v>32474</v>
      </c>
      <c r="E100" t="e">
        <f t="shared" si="10"/>
        <v>#NUM!</v>
      </c>
      <c r="F100">
        <f t="shared" si="11"/>
        <v>0</v>
      </c>
      <c r="G100">
        <f t="shared" si="12"/>
        <v>0.5</v>
      </c>
      <c r="H100">
        <f t="shared" si="13"/>
        <v>0.1634</v>
      </c>
      <c r="I100" t="e">
        <f t="shared" si="16"/>
        <v>#NUM!</v>
      </c>
      <c r="J100">
        <f t="shared" si="14"/>
        <v>0.9</v>
      </c>
      <c r="K100">
        <f t="shared" si="15"/>
        <v>0</v>
      </c>
    </row>
    <row r="101" spans="1:11" ht="12.75">
      <c r="A101" s="75"/>
      <c r="B101" s="75"/>
      <c r="C101" t="e">
        <f t="shared" si="17"/>
        <v>#NUM!</v>
      </c>
      <c r="D101">
        <f t="shared" si="9"/>
        <v>32474</v>
      </c>
      <c r="E101" t="e">
        <f t="shared" si="10"/>
        <v>#NUM!</v>
      </c>
      <c r="F101">
        <f t="shared" si="11"/>
        <v>0</v>
      </c>
      <c r="G101">
        <f t="shared" si="12"/>
        <v>0.5</v>
      </c>
      <c r="H101">
        <f t="shared" si="13"/>
        <v>0.1634</v>
      </c>
      <c r="I101" t="e">
        <f t="shared" si="16"/>
        <v>#NUM!</v>
      </c>
      <c r="J101">
        <f t="shared" si="14"/>
        <v>0.9</v>
      </c>
      <c r="K101">
        <f t="shared" si="15"/>
        <v>0</v>
      </c>
    </row>
    <row r="102" spans="1:11" ht="12.75">
      <c r="A102" s="75"/>
      <c r="B102" s="75"/>
      <c r="C102" t="e">
        <f t="shared" si="17"/>
        <v>#NUM!</v>
      </c>
      <c r="D102">
        <f t="shared" si="9"/>
        <v>32474</v>
      </c>
      <c r="E102" t="e">
        <f t="shared" si="10"/>
        <v>#NUM!</v>
      </c>
      <c r="F102">
        <f t="shared" si="11"/>
        <v>0</v>
      </c>
      <c r="G102">
        <f t="shared" si="12"/>
        <v>0.5</v>
      </c>
      <c r="H102">
        <f t="shared" si="13"/>
        <v>0.1634</v>
      </c>
      <c r="I102" t="e">
        <f t="shared" si="16"/>
        <v>#NUM!</v>
      </c>
      <c r="J102">
        <f t="shared" si="14"/>
        <v>0.9</v>
      </c>
      <c r="K102">
        <f t="shared" si="15"/>
        <v>0</v>
      </c>
    </row>
    <row r="103" spans="1:11" ht="12.75">
      <c r="A103" s="75"/>
      <c r="B103" s="75"/>
      <c r="C103" t="e">
        <f t="shared" si="17"/>
        <v>#NUM!</v>
      </c>
      <c r="D103">
        <f t="shared" si="9"/>
        <v>32474</v>
      </c>
      <c r="E103" t="e">
        <f t="shared" si="10"/>
        <v>#NUM!</v>
      </c>
      <c r="F103">
        <f t="shared" si="11"/>
        <v>0</v>
      </c>
      <c r="G103">
        <f t="shared" si="12"/>
        <v>0.5</v>
      </c>
      <c r="H103">
        <f t="shared" si="13"/>
        <v>0.1634</v>
      </c>
      <c r="I103" t="e">
        <f t="shared" si="16"/>
        <v>#NUM!</v>
      </c>
      <c r="J103">
        <f t="shared" si="14"/>
        <v>0.9</v>
      </c>
      <c r="K103">
        <f t="shared" si="15"/>
        <v>0</v>
      </c>
    </row>
    <row r="104" spans="1:11" ht="12.75">
      <c r="A104" s="75"/>
      <c r="B104" s="75"/>
      <c r="C104" t="e">
        <f t="shared" si="17"/>
        <v>#NUM!</v>
      </c>
      <c r="D104">
        <f t="shared" si="9"/>
        <v>32474</v>
      </c>
      <c r="E104" t="e">
        <f t="shared" si="10"/>
        <v>#NUM!</v>
      </c>
      <c r="F104">
        <f t="shared" si="11"/>
        <v>0</v>
      </c>
      <c r="G104">
        <f t="shared" si="12"/>
        <v>0.5</v>
      </c>
      <c r="H104">
        <f t="shared" si="13"/>
        <v>0.1634</v>
      </c>
      <c r="I104" t="e">
        <f t="shared" si="16"/>
        <v>#NUM!</v>
      </c>
      <c r="J104">
        <f t="shared" si="14"/>
        <v>0.9</v>
      </c>
      <c r="K104">
        <f t="shared" si="15"/>
        <v>0</v>
      </c>
    </row>
    <row r="105" spans="1:11" ht="12.75">
      <c r="A105" s="75"/>
      <c r="B105" s="75"/>
      <c r="C105" t="e">
        <f t="shared" si="17"/>
        <v>#NUM!</v>
      </c>
      <c r="D105">
        <f t="shared" si="9"/>
        <v>32474</v>
      </c>
      <c r="E105" t="e">
        <f t="shared" si="10"/>
        <v>#NUM!</v>
      </c>
      <c r="F105">
        <f t="shared" si="11"/>
        <v>0</v>
      </c>
      <c r="G105">
        <f t="shared" si="12"/>
        <v>0.5</v>
      </c>
      <c r="H105">
        <f t="shared" si="13"/>
        <v>0.1634</v>
      </c>
      <c r="I105" t="e">
        <f t="shared" si="16"/>
        <v>#NUM!</v>
      </c>
      <c r="J105">
        <f t="shared" si="14"/>
        <v>0.9</v>
      </c>
      <c r="K105">
        <f t="shared" si="15"/>
        <v>0</v>
      </c>
    </row>
    <row r="106" spans="1:11" ht="12.75">
      <c r="A106" s="75"/>
      <c r="B106" s="75"/>
      <c r="C106" t="e">
        <f t="shared" si="17"/>
        <v>#NUM!</v>
      </c>
      <c r="D106">
        <f t="shared" si="9"/>
        <v>32474</v>
      </c>
      <c r="E106" t="e">
        <f t="shared" si="10"/>
        <v>#NUM!</v>
      </c>
      <c r="F106">
        <f t="shared" si="11"/>
        <v>0</v>
      </c>
      <c r="G106">
        <f t="shared" si="12"/>
        <v>0.5</v>
      </c>
      <c r="H106">
        <f t="shared" si="13"/>
        <v>0.1634</v>
      </c>
      <c r="I106" t="e">
        <f t="shared" si="16"/>
        <v>#NUM!</v>
      </c>
      <c r="J106">
        <f t="shared" si="14"/>
        <v>0.9</v>
      </c>
      <c r="K106">
        <f t="shared" si="15"/>
        <v>0</v>
      </c>
    </row>
    <row r="107" spans="1:11" ht="12.75">
      <c r="A107" s="75"/>
      <c r="B107" s="75"/>
      <c r="C107" t="e">
        <f t="shared" si="17"/>
        <v>#NUM!</v>
      </c>
      <c r="D107">
        <f t="shared" si="9"/>
        <v>32474</v>
      </c>
      <c r="E107" t="e">
        <f t="shared" si="10"/>
        <v>#NUM!</v>
      </c>
      <c r="F107">
        <f t="shared" si="11"/>
        <v>0</v>
      </c>
      <c r="G107">
        <f t="shared" si="12"/>
        <v>0.5</v>
      </c>
      <c r="H107">
        <f t="shared" si="13"/>
        <v>0.1634</v>
      </c>
      <c r="I107" t="e">
        <f t="shared" si="16"/>
        <v>#NUM!</v>
      </c>
      <c r="J107">
        <f t="shared" si="14"/>
        <v>0.9</v>
      </c>
      <c r="K107">
        <f t="shared" si="15"/>
        <v>0</v>
      </c>
    </row>
    <row r="108" spans="1:11" ht="12.75">
      <c r="A108" s="75"/>
      <c r="B108" s="75"/>
      <c r="C108" t="e">
        <f t="shared" si="17"/>
        <v>#NUM!</v>
      </c>
      <c r="D108">
        <f t="shared" si="9"/>
        <v>32474</v>
      </c>
      <c r="E108" t="e">
        <f t="shared" si="10"/>
        <v>#NUM!</v>
      </c>
      <c r="F108">
        <f t="shared" si="11"/>
        <v>0</v>
      </c>
      <c r="G108">
        <f t="shared" si="12"/>
        <v>0.5</v>
      </c>
      <c r="H108">
        <f t="shared" si="13"/>
        <v>0.1634</v>
      </c>
      <c r="I108" t="e">
        <f t="shared" si="16"/>
        <v>#NUM!</v>
      </c>
      <c r="J108">
        <f t="shared" si="14"/>
        <v>0.9</v>
      </c>
      <c r="K108">
        <f t="shared" si="15"/>
        <v>0</v>
      </c>
    </row>
    <row r="109" spans="1:11" ht="12.75">
      <c r="A109" s="75"/>
      <c r="B109" s="75"/>
      <c r="C109" t="e">
        <f t="shared" si="17"/>
        <v>#NUM!</v>
      </c>
      <c r="D109">
        <f t="shared" si="9"/>
        <v>32474</v>
      </c>
      <c r="E109" t="e">
        <f t="shared" si="10"/>
        <v>#NUM!</v>
      </c>
      <c r="F109">
        <f t="shared" si="11"/>
        <v>0</v>
      </c>
      <c r="G109">
        <f t="shared" si="12"/>
        <v>0.5</v>
      </c>
      <c r="H109">
        <f t="shared" si="13"/>
        <v>0.1634</v>
      </c>
      <c r="I109" t="e">
        <f t="shared" si="16"/>
        <v>#NUM!</v>
      </c>
      <c r="J109">
        <f t="shared" si="14"/>
        <v>0.9</v>
      </c>
      <c r="K109">
        <f t="shared" si="15"/>
        <v>0</v>
      </c>
    </row>
    <row r="110" spans="1:11" ht="12.75">
      <c r="A110" s="75"/>
      <c r="B110" s="75"/>
      <c r="C110" t="e">
        <f t="shared" si="17"/>
        <v>#NUM!</v>
      </c>
      <c r="D110">
        <f t="shared" si="9"/>
        <v>32474</v>
      </c>
      <c r="E110" t="e">
        <f t="shared" si="10"/>
        <v>#NUM!</v>
      </c>
      <c r="F110">
        <f t="shared" si="11"/>
        <v>0</v>
      </c>
      <c r="G110">
        <f t="shared" si="12"/>
        <v>0.5</v>
      </c>
      <c r="H110">
        <f t="shared" si="13"/>
        <v>0.1634</v>
      </c>
      <c r="I110" t="e">
        <f t="shared" si="16"/>
        <v>#NUM!</v>
      </c>
      <c r="J110">
        <f t="shared" si="14"/>
        <v>0.9</v>
      </c>
      <c r="K110">
        <f t="shared" si="15"/>
        <v>0</v>
      </c>
    </row>
    <row r="111" spans="1:11" ht="12.75">
      <c r="A111" s="75"/>
      <c r="B111" s="75"/>
      <c r="C111" t="e">
        <f t="shared" si="17"/>
        <v>#NUM!</v>
      </c>
      <c r="D111">
        <f t="shared" si="9"/>
        <v>32474</v>
      </c>
      <c r="E111" t="e">
        <f t="shared" si="10"/>
        <v>#NUM!</v>
      </c>
      <c r="F111">
        <f t="shared" si="11"/>
        <v>0</v>
      </c>
      <c r="G111">
        <f t="shared" si="12"/>
        <v>0.5</v>
      </c>
      <c r="H111">
        <f t="shared" si="13"/>
        <v>0.1634</v>
      </c>
      <c r="I111" t="e">
        <f t="shared" si="16"/>
        <v>#NUM!</v>
      </c>
      <c r="J111">
        <f t="shared" si="14"/>
        <v>0.9</v>
      </c>
      <c r="K111">
        <f t="shared" si="15"/>
        <v>0</v>
      </c>
    </row>
    <row r="112" spans="1:11" ht="12.75">
      <c r="A112" s="75"/>
      <c r="B112" s="75"/>
      <c r="C112" t="e">
        <f t="shared" si="17"/>
        <v>#NUM!</v>
      </c>
      <c r="D112">
        <f t="shared" si="9"/>
        <v>32474</v>
      </c>
      <c r="E112" t="e">
        <f t="shared" si="10"/>
        <v>#NUM!</v>
      </c>
      <c r="F112">
        <f t="shared" si="11"/>
        <v>0</v>
      </c>
      <c r="G112">
        <f t="shared" si="12"/>
        <v>0.5</v>
      </c>
      <c r="H112">
        <f t="shared" si="13"/>
        <v>0.1634</v>
      </c>
      <c r="I112" t="e">
        <f t="shared" si="16"/>
        <v>#NUM!</v>
      </c>
      <c r="J112">
        <f t="shared" si="14"/>
        <v>0.9</v>
      </c>
      <c r="K112">
        <f t="shared" si="15"/>
        <v>0</v>
      </c>
    </row>
    <row r="113" spans="1:11" ht="12.75">
      <c r="A113" s="75"/>
      <c r="B113" s="75"/>
      <c r="C113" t="e">
        <f t="shared" si="17"/>
        <v>#NUM!</v>
      </c>
      <c r="D113">
        <f t="shared" si="9"/>
        <v>32474</v>
      </c>
      <c r="E113" t="e">
        <f t="shared" si="10"/>
        <v>#NUM!</v>
      </c>
      <c r="F113">
        <f t="shared" si="11"/>
        <v>0</v>
      </c>
      <c r="G113">
        <f t="shared" si="12"/>
        <v>0.5</v>
      </c>
      <c r="H113">
        <f t="shared" si="13"/>
        <v>0.1634</v>
      </c>
      <c r="I113" t="e">
        <f t="shared" si="16"/>
        <v>#NUM!</v>
      </c>
      <c r="J113">
        <f t="shared" si="14"/>
        <v>0.9</v>
      </c>
      <c r="K113">
        <f t="shared" si="15"/>
        <v>0</v>
      </c>
    </row>
    <row r="114" spans="1:11" ht="12.75">
      <c r="A114" s="75"/>
      <c r="B114" s="75"/>
      <c r="C114" t="e">
        <f t="shared" si="17"/>
        <v>#NUM!</v>
      </c>
      <c r="D114">
        <f t="shared" si="9"/>
        <v>32474</v>
      </c>
      <c r="E114" t="e">
        <f t="shared" si="10"/>
        <v>#NUM!</v>
      </c>
      <c r="F114">
        <f t="shared" si="11"/>
        <v>0</v>
      </c>
      <c r="G114">
        <f t="shared" si="12"/>
        <v>0.5</v>
      </c>
      <c r="H114">
        <f t="shared" si="13"/>
        <v>0.1634</v>
      </c>
      <c r="I114" t="e">
        <f t="shared" si="16"/>
        <v>#NUM!</v>
      </c>
      <c r="J114">
        <f t="shared" si="14"/>
        <v>0.9</v>
      </c>
      <c r="K114">
        <f t="shared" si="15"/>
        <v>0</v>
      </c>
    </row>
    <row r="115" spans="1:11" ht="12.75">
      <c r="A115" s="75"/>
      <c r="B115" s="75"/>
      <c r="C115" t="e">
        <f t="shared" si="17"/>
        <v>#NUM!</v>
      </c>
      <c r="D115">
        <f t="shared" si="9"/>
        <v>32474</v>
      </c>
      <c r="E115" t="e">
        <f t="shared" si="10"/>
        <v>#NUM!</v>
      </c>
      <c r="F115">
        <f t="shared" si="11"/>
        <v>0</v>
      </c>
      <c r="G115">
        <f t="shared" si="12"/>
        <v>0.5</v>
      </c>
      <c r="H115">
        <f t="shared" si="13"/>
        <v>0.1634</v>
      </c>
      <c r="I115" t="e">
        <f t="shared" si="16"/>
        <v>#NUM!</v>
      </c>
      <c r="J115">
        <f t="shared" si="14"/>
        <v>0.9</v>
      </c>
      <c r="K115">
        <f t="shared" si="15"/>
        <v>0</v>
      </c>
    </row>
    <row r="116" spans="1:11" ht="12.75">
      <c r="A116" s="75"/>
      <c r="B116" s="75"/>
      <c r="C116" t="e">
        <f t="shared" si="17"/>
        <v>#NUM!</v>
      </c>
      <c r="D116">
        <f t="shared" si="9"/>
        <v>32474</v>
      </c>
      <c r="E116" t="e">
        <f t="shared" si="10"/>
        <v>#NUM!</v>
      </c>
      <c r="F116">
        <f t="shared" si="11"/>
        <v>0</v>
      </c>
      <c r="G116">
        <f t="shared" si="12"/>
        <v>0.5</v>
      </c>
      <c r="H116">
        <f t="shared" si="13"/>
        <v>0.1634</v>
      </c>
      <c r="I116" t="e">
        <f t="shared" si="16"/>
        <v>#NUM!</v>
      </c>
      <c r="J116">
        <f t="shared" si="14"/>
        <v>0.9</v>
      </c>
      <c r="K116">
        <f t="shared" si="15"/>
        <v>0</v>
      </c>
    </row>
    <row r="117" spans="1:11" ht="12.75">
      <c r="A117" s="75"/>
      <c r="B117" s="75"/>
      <c r="C117" t="e">
        <f t="shared" si="17"/>
        <v>#NUM!</v>
      </c>
      <c r="D117">
        <f t="shared" si="9"/>
        <v>32474</v>
      </c>
      <c r="E117" t="e">
        <f t="shared" si="10"/>
        <v>#NUM!</v>
      </c>
      <c r="F117">
        <f t="shared" si="11"/>
        <v>0</v>
      </c>
      <c r="G117">
        <f t="shared" si="12"/>
        <v>0.5</v>
      </c>
      <c r="H117">
        <f t="shared" si="13"/>
        <v>0.1634</v>
      </c>
      <c r="I117" t="e">
        <f t="shared" si="16"/>
        <v>#NUM!</v>
      </c>
      <c r="J117">
        <f t="shared" si="14"/>
        <v>0.9</v>
      </c>
      <c r="K117">
        <f t="shared" si="15"/>
        <v>0</v>
      </c>
    </row>
    <row r="118" spans="1:11" ht="12.75">
      <c r="A118" s="75"/>
      <c r="B118" s="75"/>
      <c r="C118" t="e">
        <f t="shared" si="17"/>
        <v>#NUM!</v>
      </c>
      <c r="D118">
        <f t="shared" si="9"/>
        <v>32474</v>
      </c>
      <c r="E118" t="e">
        <f t="shared" si="10"/>
        <v>#NUM!</v>
      </c>
      <c r="F118">
        <f t="shared" si="11"/>
        <v>0</v>
      </c>
      <c r="G118">
        <f t="shared" si="12"/>
        <v>0.5</v>
      </c>
      <c r="H118">
        <f t="shared" si="13"/>
        <v>0.1634</v>
      </c>
      <c r="I118" t="e">
        <f t="shared" si="16"/>
        <v>#NUM!</v>
      </c>
      <c r="J118">
        <f t="shared" si="14"/>
        <v>0.9</v>
      </c>
      <c r="K118">
        <f t="shared" si="15"/>
        <v>0</v>
      </c>
    </row>
    <row r="119" spans="1:11" ht="12.75">
      <c r="A119" s="75"/>
      <c r="B119" s="75"/>
      <c r="C119" t="e">
        <f t="shared" si="17"/>
        <v>#NUM!</v>
      </c>
      <c r="D119">
        <f t="shared" si="9"/>
        <v>32474</v>
      </c>
      <c r="E119" t="e">
        <f t="shared" si="10"/>
        <v>#NUM!</v>
      </c>
      <c r="F119">
        <f t="shared" si="11"/>
        <v>0</v>
      </c>
      <c r="G119">
        <f t="shared" si="12"/>
        <v>0.5</v>
      </c>
      <c r="H119">
        <f t="shared" si="13"/>
        <v>0.1634</v>
      </c>
      <c r="I119" t="e">
        <f t="shared" si="16"/>
        <v>#NUM!</v>
      </c>
      <c r="J119">
        <f t="shared" si="14"/>
        <v>0.9</v>
      </c>
      <c r="K119">
        <f t="shared" si="15"/>
        <v>0</v>
      </c>
    </row>
    <row r="120" spans="1:11" ht="12.75">
      <c r="A120" s="75"/>
      <c r="B120" s="75"/>
      <c r="C120" t="e">
        <f t="shared" si="17"/>
        <v>#NUM!</v>
      </c>
      <c r="D120">
        <f t="shared" si="9"/>
        <v>32474</v>
      </c>
      <c r="E120" t="e">
        <f t="shared" si="10"/>
        <v>#NUM!</v>
      </c>
      <c r="F120">
        <f t="shared" si="11"/>
        <v>0</v>
      </c>
      <c r="G120">
        <f t="shared" si="12"/>
        <v>0.5</v>
      </c>
      <c r="H120">
        <f t="shared" si="13"/>
        <v>0.1634</v>
      </c>
      <c r="I120" t="e">
        <f t="shared" si="16"/>
        <v>#NUM!</v>
      </c>
      <c r="J120">
        <f t="shared" si="14"/>
        <v>0.9</v>
      </c>
      <c r="K120">
        <f t="shared" si="15"/>
        <v>0</v>
      </c>
    </row>
    <row r="121" spans="1:11" ht="12.75">
      <c r="A121" s="75"/>
      <c r="B121" s="75"/>
      <c r="C121" t="e">
        <f t="shared" si="17"/>
        <v>#NUM!</v>
      </c>
      <c r="D121">
        <f t="shared" si="9"/>
        <v>32474</v>
      </c>
      <c r="E121" t="e">
        <f t="shared" si="10"/>
        <v>#NUM!</v>
      </c>
      <c r="F121">
        <f t="shared" si="11"/>
        <v>0</v>
      </c>
      <c r="G121">
        <f t="shared" si="12"/>
        <v>0.5</v>
      </c>
      <c r="H121">
        <f t="shared" si="13"/>
        <v>0.1634</v>
      </c>
      <c r="I121" t="e">
        <f t="shared" si="16"/>
        <v>#NUM!</v>
      </c>
      <c r="J121">
        <f t="shared" si="14"/>
        <v>0.9</v>
      </c>
      <c r="K121">
        <f t="shared" si="15"/>
        <v>0</v>
      </c>
    </row>
    <row r="122" spans="1:11" ht="12.75">
      <c r="A122" s="75"/>
      <c r="B122" s="75"/>
      <c r="C122" t="e">
        <f t="shared" si="17"/>
        <v>#NUM!</v>
      </c>
      <c r="D122">
        <f t="shared" si="9"/>
        <v>32474</v>
      </c>
      <c r="E122" t="e">
        <f t="shared" si="10"/>
        <v>#NUM!</v>
      </c>
      <c r="F122">
        <f t="shared" si="11"/>
        <v>0</v>
      </c>
      <c r="G122">
        <f t="shared" si="12"/>
        <v>0.5</v>
      </c>
      <c r="H122">
        <f t="shared" si="13"/>
        <v>0.1634</v>
      </c>
      <c r="I122" t="e">
        <f t="shared" si="16"/>
        <v>#NUM!</v>
      </c>
      <c r="J122">
        <f t="shared" si="14"/>
        <v>0.9</v>
      </c>
      <c r="K122">
        <f t="shared" si="15"/>
        <v>0</v>
      </c>
    </row>
    <row r="123" spans="1:11" ht="12.75">
      <c r="A123" s="75"/>
      <c r="B123" s="75"/>
      <c r="C123" t="e">
        <f t="shared" si="17"/>
        <v>#NUM!</v>
      </c>
      <c r="D123">
        <f t="shared" si="9"/>
        <v>32474</v>
      </c>
      <c r="E123" t="e">
        <f t="shared" si="10"/>
        <v>#NUM!</v>
      </c>
      <c r="F123">
        <f t="shared" si="11"/>
        <v>0</v>
      </c>
      <c r="G123">
        <f t="shared" si="12"/>
        <v>0.5</v>
      </c>
      <c r="H123">
        <f t="shared" si="13"/>
        <v>0.1634</v>
      </c>
      <c r="I123" t="e">
        <f t="shared" si="16"/>
        <v>#NUM!</v>
      </c>
      <c r="J123">
        <f t="shared" si="14"/>
        <v>0.9</v>
      </c>
      <c r="K123">
        <f t="shared" si="15"/>
        <v>0</v>
      </c>
    </row>
    <row r="124" spans="1:11" ht="12.75">
      <c r="A124" s="75"/>
      <c r="B124" s="75"/>
      <c r="C124" t="e">
        <f t="shared" si="17"/>
        <v>#NUM!</v>
      </c>
      <c r="D124">
        <f t="shared" si="9"/>
        <v>32474</v>
      </c>
      <c r="E124" t="e">
        <f t="shared" si="10"/>
        <v>#NUM!</v>
      </c>
      <c r="F124">
        <f t="shared" si="11"/>
        <v>0</v>
      </c>
      <c r="G124">
        <f t="shared" si="12"/>
        <v>0.5</v>
      </c>
      <c r="H124">
        <f t="shared" si="13"/>
        <v>0.1634</v>
      </c>
      <c r="I124" t="e">
        <f t="shared" si="16"/>
        <v>#NUM!</v>
      </c>
      <c r="J124">
        <f t="shared" si="14"/>
        <v>0.9</v>
      </c>
      <c r="K124">
        <f t="shared" si="15"/>
        <v>0</v>
      </c>
    </row>
    <row r="125" spans="1:11" ht="12.75">
      <c r="A125" s="75"/>
      <c r="B125" s="75"/>
      <c r="C125" t="e">
        <f t="shared" si="17"/>
        <v>#NUM!</v>
      </c>
      <c r="D125">
        <f t="shared" si="9"/>
        <v>32474</v>
      </c>
      <c r="E125" t="e">
        <f t="shared" si="10"/>
        <v>#NUM!</v>
      </c>
      <c r="F125">
        <f t="shared" si="11"/>
        <v>0</v>
      </c>
      <c r="G125">
        <f t="shared" si="12"/>
        <v>0.5</v>
      </c>
      <c r="H125">
        <f t="shared" si="13"/>
        <v>0.1634</v>
      </c>
      <c r="I125" t="e">
        <f t="shared" si="16"/>
        <v>#NUM!</v>
      </c>
      <c r="J125">
        <f t="shared" si="14"/>
        <v>0.9</v>
      </c>
      <c r="K125">
        <f t="shared" si="15"/>
        <v>0</v>
      </c>
    </row>
    <row r="126" spans="1:11" ht="12.75">
      <c r="A126" s="75"/>
      <c r="B126" s="75"/>
      <c r="C126" t="e">
        <f t="shared" si="17"/>
        <v>#NUM!</v>
      </c>
      <c r="D126">
        <f t="shared" si="9"/>
        <v>32474</v>
      </c>
      <c r="E126" t="e">
        <f t="shared" si="10"/>
        <v>#NUM!</v>
      </c>
      <c r="F126">
        <f t="shared" si="11"/>
        <v>0</v>
      </c>
      <c r="G126">
        <f t="shared" si="12"/>
        <v>0.5</v>
      </c>
      <c r="H126">
        <f t="shared" si="13"/>
        <v>0.1634</v>
      </c>
      <c r="I126" t="e">
        <f t="shared" si="16"/>
        <v>#NUM!</v>
      </c>
      <c r="J126">
        <f t="shared" si="14"/>
        <v>0.9</v>
      </c>
      <c r="K126">
        <f t="shared" si="15"/>
        <v>0</v>
      </c>
    </row>
    <row r="127" spans="1:11" ht="12.75">
      <c r="A127" s="75"/>
      <c r="B127" s="75"/>
      <c r="C127" t="e">
        <f t="shared" si="17"/>
        <v>#NUM!</v>
      </c>
      <c r="D127">
        <f t="shared" si="9"/>
        <v>32474</v>
      </c>
      <c r="E127" t="e">
        <f t="shared" si="10"/>
        <v>#NUM!</v>
      </c>
      <c r="F127">
        <f t="shared" si="11"/>
        <v>0</v>
      </c>
      <c r="G127">
        <f t="shared" si="12"/>
        <v>0.5</v>
      </c>
      <c r="H127">
        <f t="shared" si="13"/>
        <v>0.1634</v>
      </c>
      <c r="I127" t="e">
        <f t="shared" si="16"/>
        <v>#NUM!</v>
      </c>
      <c r="J127">
        <f t="shared" si="14"/>
        <v>0.9</v>
      </c>
      <c r="K127">
        <f t="shared" si="15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5.421875" style="0" customWidth="1"/>
  </cols>
  <sheetData>
    <row r="1" spans="1:3" ht="12.75">
      <c r="A1" t="s">
        <v>107</v>
      </c>
      <c r="B1" s="82" t="s">
        <v>108</v>
      </c>
      <c r="C1" s="82" t="s">
        <v>109</v>
      </c>
    </row>
    <row r="2" spans="1:3" ht="12.75">
      <c r="A2" t="s">
        <v>110</v>
      </c>
      <c r="B2" s="82" t="s">
        <v>111</v>
      </c>
      <c r="C2" s="82" t="s">
        <v>112</v>
      </c>
    </row>
    <row r="3" spans="1:3" ht="12.75">
      <c r="A3" t="s">
        <v>113</v>
      </c>
      <c r="B3" s="82" t="s">
        <v>114</v>
      </c>
      <c r="C3" s="82" t="s">
        <v>115</v>
      </c>
    </row>
    <row r="4" spans="1:3" ht="12.75">
      <c r="A4" t="s">
        <v>116</v>
      </c>
      <c r="B4" s="82" t="s">
        <v>117</v>
      </c>
      <c r="C4" s="82" t="s">
        <v>118</v>
      </c>
    </row>
    <row r="5" spans="1:3" ht="12.75">
      <c r="A5" t="s">
        <v>119</v>
      </c>
      <c r="B5" s="82" t="s">
        <v>120</v>
      </c>
      <c r="C5" s="82" t="s">
        <v>121</v>
      </c>
    </row>
    <row r="6" spans="1:3" ht="12.75">
      <c r="A6" t="s">
        <v>122</v>
      </c>
      <c r="B6" s="82" t="s">
        <v>123</v>
      </c>
      <c r="C6" s="82" t="s">
        <v>124</v>
      </c>
    </row>
    <row r="7" spans="1:3" ht="12.75">
      <c r="A7" t="s">
        <v>125</v>
      </c>
      <c r="B7" s="82" t="s">
        <v>126</v>
      </c>
      <c r="C7" s="82" t="s">
        <v>127</v>
      </c>
    </row>
    <row r="8" spans="1:3" ht="12.75">
      <c r="A8" t="s">
        <v>128</v>
      </c>
      <c r="B8" s="82" t="s">
        <v>129</v>
      </c>
      <c r="C8" s="82" t="s">
        <v>130</v>
      </c>
    </row>
    <row r="9" spans="1:3" ht="12.75">
      <c r="A9" t="s">
        <v>131</v>
      </c>
      <c r="B9" s="82" t="s">
        <v>132</v>
      </c>
      <c r="C9" s="82" t="s">
        <v>133</v>
      </c>
    </row>
    <row r="10" spans="1:3" ht="12.75">
      <c r="A10" t="s">
        <v>134</v>
      </c>
      <c r="B10" s="82" t="s">
        <v>135</v>
      </c>
      <c r="C10" s="82" t="s">
        <v>136</v>
      </c>
    </row>
    <row r="11" spans="1:3" ht="12.75">
      <c r="A11" t="s">
        <v>137</v>
      </c>
      <c r="B11" s="82" t="s">
        <v>138</v>
      </c>
      <c r="C11" s="82" t="s">
        <v>139</v>
      </c>
    </row>
    <row r="12" spans="1:3" ht="12.75">
      <c r="A12" t="s">
        <v>140</v>
      </c>
      <c r="B12" s="82" t="s">
        <v>141</v>
      </c>
      <c r="C12" s="82" t="s">
        <v>142</v>
      </c>
    </row>
    <row r="13" spans="1:3" ht="12.75">
      <c r="A13" t="s">
        <v>143</v>
      </c>
      <c r="B13" s="82" t="s">
        <v>144</v>
      </c>
      <c r="C13" s="82" t="s">
        <v>145</v>
      </c>
    </row>
    <row r="14" spans="1:3" ht="12.75">
      <c r="A14" t="s">
        <v>146</v>
      </c>
      <c r="B14" s="82" t="s">
        <v>147</v>
      </c>
      <c r="C14" s="82" t="s">
        <v>148</v>
      </c>
    </row>
    <row r="15" spans="1:3" ht="12.75">
      <c r="A15" t="s">
        <v>149</v>
      </c>
      <c r="B15" s="82" t="s">
        <v>150</v>
      </c>
      <c r="C15" s="82" t="s">
        <v>151</v>
      </c>
    </row>
    <row r="16" spans="1:3" ht="12.75">
      <c r="A16" t="s">
        <v>152</v>
      </c>
      <c r="B16" s="82" t="s">
        <v>153</v>
      </c>
      <c r="C16" s="82" t="s">
        <v>154</v>
      </c>
    </row>
    <row r="17" spans="1:3" ht="12.75">
      <c r="A17" t="s">
        <v>155</v>
      </c>
      <c r="B17" s="82" t="s">
        <v>156</v>
      </c>
      <c r="C17" s="82" t="s">
        <v>157</v>
      </c>
    </row>
    <row r="18" spans="1:3" ht="12.75">
      <c r="A18" t="s">
        <v>158</v>
      </c>
      <c r="B18" s="82" t="s">
        <v>159</v>
      </c>
      <c r="C18" s="82" t="s">
        <v>160</v>
      </c>
    </row>
    <row r="19" spans="1:3" ht="12.75">
      <c r="A19" t="s">
        <v>161</v>
      </c>
      <c r="B19" s="82" t="s">
        <v>162</v>
      </c>
      <c r="C19" s="82" t="s">
        <v>163</v>
      </c>
    </row>
    <row r="20" spans="1:3" ht="12.75">
      <c r="A20" t="s">
        <v>164</v>
      </c>
      <c r="B20" s="82" t="s">
        <v>165</v>
      </c>
      <c r="C20" s="82" t="s">
        <v>166</v>
      </c>
    </row>
    <row r="21" spans="1:3" ht="12.75">
      <c r="A21" t="s">
        <v>167</v>
      </c>
      <c r="B21" s="82" t="s">
        <v>168</v>
      </c>
      <c r="C21" s="82" t="s">
        <v>169</v>
      </c>
    </row>
    <row r="22" spans="1:3" ht="12.75">
      <c r="A22" t="s">
        <v>170</v>
      </c>
      <c r="B22" s="82" t="s">
        <v>171</v>
      </c>
      <c r="C22" s="82" t="s">
        <v>172</v>
      </c>
    </row>
    <row r="23" spans="1:3" ht="12.75">
      <c r="A23" t="s">
        <v>173</v>
      </c>
      <c r="B23" s="82" t="s">
        <v>174</v>
      </c>
      <c r="C23" s="82" t="s">
        <v>175</v>
      </c>
    </row>
    <row r="24" spans="1:3" ht="12.75">
      <c r="A24" t="s">
        <v>176</v>
      </c>
      <c r="B24" s="82" t="s">
        <v>177</v>
      </c>
      <c r="C24" s="82" t="s">
        <v>178</v>
      </c>
    </row>
    <row r="25" spans="1:3" ht="12.75">
      <c r="A25" t="s">
        <v>179</v>
      </c>
      <c r="B25" s="82" t="s">
        <v>180</v>
      </c>
      <c r="C25" s="82" t="s">
        <v>181</v>
      </c>
    </row>
    <row r="26" spans="1:3" ht="12.75">
      <c r="A26" t="s">
        <v>182</v>
      </c>
      <c r="B26" s="82" t="s">
        <v>183</v>
      </c>
      <c r="C26" s="82" t="s">
        <v>184</v>
      </c>
    </row>
    <row r="27" spans="1:3" ht="12.75">
      <c r="A27" t="s">
        <v>185</v>
      </c>
      <c r="B27" s="82" t="s">
        <v>186</v>
      </c>
      <c r="C27" s="82" t="s">
        <v>187</v>
      </c>
    </row>
    <row r="28" spans="1:3" ht="12.75">
      <c r="A28" t="s">
        <v>188</v>
      </c>
      <c r="B28" s="82" t="s">
        <v>189</v>
      </c>
      <c r="C28" s="82" t="s">
        <v>190</v>
      </c>
    </row>
    <row r="29" spans="1:3" ht="12.75">
      <c r="A29" t="s">
        <v>191</v>
      </c>
      <c r="B29" s="82" t="s">
        <v>192</v>
      </c>
      <c r="C29" s="82" t="s">
        <v>193</v>
      </c>
    </row>
    <row r="30" spans="1:3" ht="12.75">
      <c r="A30" t="s">
        <v>194</v>
      </c>
      <c r="B30" s="82" t="s">
        <v>195</v>
      </c>
      <c r="C30" s="82" t="s">
        <v>196</v>
      </c>
    </row>
    <row r="31" spans="1:3" ht="12.75">
      <c r="A31" t="s">
        <v>197</v>
      </c>
      <c r="B31" s="82" t="s">
        <v>198</v>
      </c>
      <c r="C31" s="82" t="s">
        <v>199</v>
      </c>
    </row>
    <row r="32" spans="1:3" ht="12.75">
      <c r="A32" t="s">
        <v>200</v>
      </c>
      <c r="B32" s="82" t="s">
        <v>201</v>
      </c>
      <c r="C32" s="82" t="s">
        <v>202</v>
      </c>
    </row>
    <row r="33" spans="1:3" ht="12.75">
      <c r="A33" t="s">
        <v>203</v>
      </c>
      <c r="B33" s="82" t="s">
        <v>204</v>
      </c>
      <c r="C33" s="82" t="s">
        <v>205</v>
      </c>
    </row>
    <row r="34" spans="1:3" ht="12.75">
      <c r="A34" t="s">
        <v>206</v>
      </c>
      <c r="B34" s="82" t="s">
        <v>207</v>
      </c>
      <c r="C34" s="82" t="s">
        <v>208</v>
      </c>
    </row>
    <row r="35" spans="1:3" ht="12.75">
      <c r="A35" t="s">
        <v>209</v>
      </c>
      <c r="B35" s="82" t="s">
        <v>210</v>
      </c>
      <c r="C35" s="82" t="s">
        <v>211</v>
      </c>
    </row>
    <row r="36" spans="1:3" ht="12.75">
      <c r="A36" t="s">
        <v>212</v>
      </c>
      <c r="B36" s="82" t="s">
        <v>213</v>
      </c>
      <c r="C36" s="82" t="s">
        <v>214</v>
      </c>
    </row>
    <row r="37" spans="1:3" ht="12.75">
      <c r="A37" t="s">
        <v>215</v>
      </c>
      <c r="B37" s="82" t="s">
        <v>216</v>
      </c>
      <c r="C37" s="82" t="s">
        <v>217</v>
      </c>
    </row>
    <row r="38" spans="1:3" ht="12.75">
      <c r="A38" t="s">
        <v>218</v>
      </c>
      <c r="B38" s="82" t="s">
        <v>219</v>
      </c>
      <c r="C38" s="82" t="s">
        <v>220</v>
      </c>
    </row>
    <row r="39" spans="1:3" ht="12.75">
      <c r="A39" t="s">
        <v>221</v>
      </c>
      <c r="B39" s="82" t="s">
        <v>222</v>
      </c>
      <c r="C39" s="82" t="s">
        <v>223</v>
      </c>
    </row>
    <row r="40" spans="1:3" ht="12.75">
      <c r="A40" t="s">
        <v>224</v>
      </c>
      <c r="B40" s="82" t="s">
        <v>225</v>
      </c>
      <c r="C40" s="82" t="s">
        <v>226</v>
      </c>
    </row>
    <row r="41" spans="1:3" ht="12.75">
      <c r="A41" t="s">
        <v>227</v>
      </c>
      <c r="B41" s="82" t="s">
        <v>228</v>
      </c>
      <c r="C41" s="82" t="s">
        <v>229</v>
      </c>
    </row>
    <row r="42" spans="1:3" ht="12.75">
      <c r="A42" t="s">
        <v>230</v>
      </c>
      <c r="B42" s="82" t="s">
        <v>231</v>
      </c>
      <c r="C42" s="82" t="s">
        <v>232</v>
      </c>
    </row>
    <row r="43" spans="1:3" ht="12.75">
      <c r="A43" t="s">
        <v>233</v>
      </c>
      <c r="B43" s="82" t="s">
        <v>234</v>
      </c>
      <c r="C43" s="82" t="s">
        <v>235</v>
      </c>
    </row>
    <row r="44" spans="1:3" ht="12.75">
      <c r="A44" t="s">
        <v>236</v>
      </c>
      <c r="B44" s="82" t="s">
        <v>237</v>
      </c>
      <c r="C44" s="82" t="s">
        <v>238</v>
      </c>
    </row>
    <row r="45" spans="1:3" ht="12.75">
      <c r="A45" t="s">
        <v>239</v>
      </c>
      <c r="B45" s="82" t="s">
        <v>240</v>
      </c>
      <c r="C45" s="82" t="s">
        <v>241</v>
      </c>
    </row>
    <row r="46" spans="1:3" ht="12.75">
      <c r="A46" t="s">
        <v>242</v>
      </c>
      <c r="B46" s="82" t="s">
        <v>243</v>
      </c>
      <c r="C46" s="82" t="s">
        <v>244</v>
      </c>
    </row>
    <row r="47" spans="1:3" ht="12.75">
      <c r="A47" t="s">
        <v>245</v>
      </c>
      <c r="B47" s="82" t="s">
        <v>246</v>
      </c>
      <c r="C47" s="82" t="s">
        <v>247</v>
      </c>
    </row>
    <row r="48" spans="1:3" ht="12.75">
      <c r="A48" t="s">
        <v>248</v>
      </c>
      <c r="B48" s="82" t="s">
        <v>249</v>
      </c>
      <c r="C48" s="82" t="s">
        <v>250</v>
      </c>
    </row>
    <row r="49" spans="1:3" ht="12.75">
      <c r="A49" t="s">
        <v>251</v>
      </c>
      <c r="B49" s="82" t="s">
        <v>252</v>
      </c>
      <c r="C49" s="82" t="s">
        <v>253</v>
      </c>
    </row>
    <row r="50" spans="1:3" ht="12.75">
      <c r="A50" t="s">
        <v>254</v>
      </c>
      <c r="B50" s="82" t="s">
        <v>255</v>
      </c>
      <c r="C50" s="82" t="s">
        <v>256</v>
      </c>
    </row>
    <row r="51" spans="1:3" ht="12.75">
      <c r="A51" t="s">
        <v>257</v>
      </c>
      <c r="B51" s="82" t="s">
        <v>258</v>
      </c>
      <c r="C51" s="82" t="s">
        <v>259</v>
      </c>
    </row>
    <row r="52" spans="1:3" ht="12.75">
      <c r="A52" t="s">
        <v>260</v>
      </c>
      <c r="B52" s="82" t="s">
        <v>261</v>
      </c>
      <c r="C52" s="82" t="s">
        <v>262</v>
      </c>
    </row>
    <row r="53" spans="1:3" ht="12.75">
      <c r="A53" t="s">
        <v>263</v>
      </c>
      <c r="B53" s="82" t="s">
        <v>264</v>
      </c>
      <c r="C53" s="82" t="s">
        <v>265</v>
      </c>
    </row>
    <row r="54" spans="1:3" ht="12.75">
      <c r="A54" t="s">
        <v>266</v>
      </c>
      <c r="B54" s="82" t="s">
        <v>267</v>
      </c>
      <c r="C54" s="82" t="s">
        <v>268</v>
      </c>
    </row>
    <row r="55" spans="1:3" ht="12.75">
      <c r="A55" t="s">
        <v>269</v>
      </c>
      <c r="B55" s="82" t="s">
        <v>270</v>
      </c>
      <c r="C55" s="82" t="s">
        <v>271</v>
      </c>
    </row>
    <row r="56" spans="1:3" ht="12.75">
      <c r="A56" t="s">
        <v>272</v>
      </c>
      <c r="B56" s="82" t="s">
        <v>273</v>
      </c>
      <c r="C56" s="82" t="s">
        <v>274</v>
      </c>
    </row>
    <row r="57" spans="1:3" ht="12.75">
      <c r="A57" t="s">
        <v>275</v>
      </c>
      <c r="B57" s="82" t="s">
        <v>276</v>
      </c>
      <c r="C57" s="82" t="s">
        <v>277</v>
      </c>
    </row>
    <row r="58" spans="1:3" ht="12.75">
      <c r="A58" t="s">
        <v>278</v>
      </c>
      <c r="B58" s="82" t="s">
        <v>279</v>
      </c>
      <c r="C58" s="82" t="s">
        <v>280</v>
      </c>
    </row>
    <row r="59" spans="1:3" ht="12.75">
      <c r="A59" t="s">
        <v>281</v>
      </c>
      <c r="B59" s="82" t="s">
        <v>282</v>
      </c>
      <c r="C59" s="82" t="s">
        <v>283</v>
      </c>
    </row>
    <row r="60" spans="1:3" ht="12.75">
      <c r="A60" t="s">
        <v>284</v>
      </c>
      <c r="B60" s="82" t="s">
        <v>285</v>
      </c>
      <c r="C60" s="82" t="s">
        <v>286</v>
      </c>
    </row>
    <row r="61" spans="1:3" ht="12.75">
      <c r="A61" t="s">
        <v>287</v>
      </c>
      <c r="B61" s="82" t="s">
        <v>288</v>
      </c>
      <c r="C61" s="82" t="s">
        <v>289</v>
      </c>
    </row>
    <row r="62" spans="1:3" ht="12.75">
      <c r="A62" t="s">
        <v>290</v>
      </c>
      <c r="B62" s="82" t="s">
        <v>291</v>
      </c>
      <c r="C62" s="82" t="s">
        <v>292</v>
      </c>
    </row>
    <row r="63" spans="1:3" ht="12.75">
      <c r="A63" t="s">
        <v>293</v>
      </c>
      <c r="B63" s="82" t="s">
        <v>294</v>
      </c>
      <c r="C63" s="82" t="s">
        <v>295</v>
      </c>
    </row>
    <row r="64" spans="1:3" ht="12.75">
      <c r="A64" t="s">
        <v>296</v>
      </c>
      <c r="B64" s="82" t="s">
        <v>297</v>
      </c>
      <c r="C64" s="82" t="s">
        <v>298</v>
      </c>
    </row>
    <row r="65" spans="1:3" ht="12.75">
      <c r="A65" t="s">
        <v>299</v>
      </c>
      <c r="B65" s="82" t="s">
        <v>300</v>
      </c>
      <c r="C65" s="82" t="s">
        <v>301</v>
      </c>
    </row>
    <row r="66" spans="1:3" ht="12.75">
      <c r="A66" t="s">
        <v>302</v>
      </c>
      <c r="B66" s="82" t="s">
        <v>303</v>
      </c>
      <c r="C66" s="82" t="s">
        <v>304</v>
      </c>
    </row>
    <row r="67" spans="1:3" ht="12.75">
      <c r="A67" t="s">
        <v>305</v>
      </c>
      <c r="B67" s="82" t="s">
        <v>306</v>
      </c>
      <c r="C67" s="82" t="s">
        <v>307</v>
      </c>
    </row>
    <row r="68" spans="1:3" ht="12.75">
      <c r="A68" t="s">
        <v>308</v>
      </c>
      <c r="B68" s="82" t="s">
        <v>309</v>
      </c>
      <c r="C68" s="82" t="s">
        <v>310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B6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341</v>
      </c>
      <c r="B1" t="s">
        <v>342</v>
      </c>
    </row>
    <row r="2" spans="1:2" ht="12.75">
      <c r="A2" t="s">
        <v>0</v>
      </c>
      <c r="B2" t="s">
        <v>312</v>
      </c>
    </row>
    <row r="3" spans="1:2" ht="12.75">
      <c r="A3" t="s">
        <v>106</v>
      </c>
      <c r="B3" t="s">
        <v>313</v>
      </c>
    </row>
    <row r="4" spans="1:2" ht="12.75">
      <c r="A4" t="s">
        <v>311</v>
      </c>
      <c r="B4" t="s">
        <v>314</v>
      </c>
    </row>
    <row r="5" spans="1:2" ht="12.75">
      <c r="A5" t="s">
        <v>315</v>
      </c>
      <c r="B5" t="s">
        <v>318</v>
      </c>
    </row>
    <row r="6" spans="1:2" ht="12.75">
      <c r="A6" t="s">
        <v>316</v>
      </c>
      <c r="B6" t="s">
        <v>317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3" width="9.140625" style="84" customWidth="1"/>
    <col min="4" max="4" width="5.57421875" style="84" customWidth="1"/>
    <col min="5" max="5" width="9.421875" style="84" customWidth="1"/>
    <col min="6" max="6" width="13.28125" style="84" customWidth="1"/>
    <col min="7" max="7" width="31.7109375" style="84" customWidth="1"/>
    <col min="8" max="8" width="4.140625" style="84" customWidth="1"/>
    <col min="9" max="16384" width="9.140625" style="84" customWidth="1"/>
  </cols>
  <sheetData>
    <row r="1" spans="2:10" ht="11.25">
      <c r="B1" s="84" t="s">
        <v>323</v>
      </c>
      <c r="C1" s="84" t="s">
        <v>324</v>
      </c>
      <c r="D1" s="84" t="s">
        <v>325</v>
      </c>
      <c r="E1" s="84" t="s">
        <v>326</v>
      </c>
      <c r="F1" s="84" t="s">
        <v>327</v>
      </c>
      <c r="G1" s="84" t="s">
        <v>328</v>
      </c>
      <c r="H1" s="84" t="s">
        <v>330</v>
      </c>
      <c r="I1" s="84" t="s">
        <v>329</v>
      </c>
      <c r="J1" s="84" t="s">
        <v>335</v>
      </c>
    </row>
    <row r="2" spans="1:9" ht="11.25">
      <c r="A2" s="84" t="s">
        <v>331</v>
      </c>
      <c r="B2" s="84">
        <f>InputSheet!C23</f>
        <v>2012</v>
      </c>
      <c r="C2" s="84">
        <f>VLOOKUP(B2,Data!$A$22:$J$127,2,FALSE)</f>
        <v>85000</v>
      </c>
      <c r="D2" s="84">
        <f>VLOOKUP(B2,Data!$A$22:$J$127,8,FALSE)*100</f>
        <v>16.34</v>
      </c>
      <c r="E2" s="84">
        <v>0</v>
      </c>
      <c r="F2" s="84">
        <v>0</v>
      </c>
      <c r="G2" s="84" t="str">
        <f>OutputSheet!A5</f>
        <v>FLEXIBLE PAVEMENT URBAN FREEWAY</v>
      </c>
      <c r="H2" s="84">
        <f>OutputSheet!E5</f>
        <v>0.9</v>
      </c>
      <c r="I2" s="84">
        <f>InputSheet!G24</f>
        <v>3</v>
      </c>
    </row>
    <row r="3" spans="1:9" ht="11.25">
      <c r="A3" s="84" t="s">
        <v>332</v>
      </c>
      <c r="B3" s="84">
        <f>InputSheet!C24</f>
        <v>2014</v>
      </c>
      <c r="C3" s="84">
        <f>VLOOKUP(B3,Data!$A$22:$J$127,2,FALSE)</f>
        <v>88000</v>
      </c>
      <c r="D3" s="84">
        <f>VLOOKUP(B3,Data!$A$22:$J$127,8,FALSE)*100</f>
        <v>16.34</v>
      </c>
      <c r="E3" s="84">
        <f>VLOOKUP(B3,Data!$A$22:$J$127,4,FALSE)</f>
        <v>1323</v>
      </c>
      <c r="F3" s="85">
        <v>0</v>
      </c>
      <c r="G3" s="84" t="str">
        <f>OutputSheet!A5</f>
        <v>FLEXIBLE PAVEMENT URBAN FREEWAY</v>
      </c>
      <c r="H3" s="84">
        <f>OutputSheet!E5</f>
        <v>0.9</v>
      </c>
      <c r="I3" s="84">
        <f>InputSheet!G24</f>
        <v>3</v>
      </c>
    </row>
    <row r="4" spans="1:9" ht="11.25">
      <c r="A4" s="84" t="s">
        <v>333</v>
      </c>
      <c r="B4" s="84">
        <f>InputSheet!C25</f>
        <v>2024</v>
      </c>
      <c r="C4" s="84">
        <f>VLOOKUP(B4,Data!$A$22:$J$127,2,FALSE)</f>
        <v>105000</v>
      </c>
      <c r="D4" s="84">
        <f>VLOOKUP(B4,Data!$A$22:$J$127,8,FALSE)*100</f>
        <v>16.34</v>
      </c>
      <c r="E4" s="84">
        <f>VLOOKUP(B4,Data!$A$22:$J$127,4,FALSE)</f>
        <v>15744</v>
      </c>
      <c r="F4" s="85">
        <f>OutputSheet!H44</f>
        <v>14421</v>
      </c>
      <c r="G4" s="84" t="str">
        <f>OutputSheet!A5</f>
        <v>FLEXIBLE PAVEMENT URBAN FREEWAY</v>
      </c>
      <c r="H4" s="84">
        <f>OutputSheet!E5</f>
        <v>0.9</v>
      </c>
      <c r="I4" s="84">
        <f>InputSheet!G24</f>
        <v>3</v>
      </c>
    </row>
    <row r="5" spans="1:9" ht="11.25">
      <c r="A5" s="84" t="s">
        <v>334</v>
      </c>
      <c r="B5" s="84">
        <f>InputSheet!C26</f>
        <v>2034</v>
      </c>
      <c r="C5" s="84">
        <f>VLOOKUP(B5,Data!$A$22:$J$127,2,FALSE)</f>
        <v>125000</v>
      </c>
      <c r="D5" s="84">
        <f>VLOOKUP(B5,Data!$A$22:$J$127,8,FALSE)*100</f>
        <v>16.34</v>
      </c>
      <c r="E5" s="84">
        <f>VLOOKUP(B5,Data!$A$22:$J$127,4,FALSE)</f>
        <v>32474</v>
      </c>
      <c r="F5" s="85">
        <f>OutputSheet!H45</f>
        <v>31151</v>
      </c>
      <c r="G5" s="84" t="str">
        <f>OutputSheet!A5</f>
        <v>FLEXIBLE PAVEMENT URBAN FREEWAY</v>
      </c>
      <c r="H5" s="84">
        <f>OutputSheet!E5</f>
        <v>0.9</v>
      </c>
      <c r="I5" s="84">
        <f>InputSheet!G24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CH2M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Bloomberg</dc:creator>
  <cp:keywords/>
  <dc:description/>
  <cp:lastModifiedBy>kn934jg</cp:lastModifiedBy>
  <cp:lastPrinted>2013-06-28T17:49:14Z</cp:lastPrinted>
  <dcterms:created xsi:type="dcterms:W3CDTF">1999-09-01T14:58:01Z</dcterms:created>
  <dcterms:modified xsi:type="dcterms:W3CDTF">2013-07-03T20:40:55Z</dcterms:modified>
  <cp:category/>
  <cp:version/>
  <cp:contentType/>
  <cp:contentStatus/>
</cp:coreProperties>
</file>