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omments1.xml" ContentType="application/vnd.openxmlformats-officedocument.spreadsheetml.comments+xml"/>
  <Override PartName="/xl/comments2.xml" ContentType="application/vnd.openxmlformats-officedocument.spreadsheetml.comments+xml"/>
  <Override PartName="/xl/threadedComments/threadedComment1.xml" ContentType="application/vnd.ms-excel.threadedcomments+xml"/>
  <Override PartName="/xl/drawings/drawing2.xml" ContentType="application/vnd.openxmlformats-officedocument.drawing+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C:\Users\ihirschman\Documents\"/>
    </mc:Choice>
  </mc:AlternateContent>
  <xr:revisionPtr revIDLastSave="0" documentId="8_{0B2937F4-C928-415A-8937-E4C44DA45B97}" xr6:coauthVersionLast="47" xr6:coauthVersionMax="47" xr10:uidLastSave="{00000000-0000-0000-0000-000000000000}"/>
  <bookViews>
    <workbookView xWindow="-110" yWindow="-110" windowWidth="19420" windowHeight="10420" tabRatio="801" xr2:uid="{D9592330-F94D-418B-A55C-A04D45C285FD}"/>
  </bookViews>
  <sheets>
    <sheet name="Results" sheetId="3" r:id="rId1"/>
    <sheet name="Financial Return" sheetId="22" state="hidden" r:id="rId2"/>
    <sheet name="Costs" sheetId="1" r:id="rId3"/>
    <sheet name="Delay Savings - Bridge Link" sheetId="23" state="hidden" r:id="rId4"/>
    <sheet name="Life Cycle Cost Comparison" sheetId="28" r:id="rId5"/>
    <sheet name="Delay Savings" sheetId="24" r:id="rId6"/>
    <sheet name="Newly Induced Amtrak-MIA Riders" sheetId="29" r:id="rId7"/>
    <sheet name="Emergency Bridge Closure Bens" sheetId="30" r:id="rId8"/>
    <sheet name="Grade Crossing Safety Benefits" sheetId="27" r:id="rId9"/>
    <sheet name="Amtrak Pax Reliability Bens" sheetId="26" r:id="rId10"/>
    <sheet name="Unaccomodated Rail Freight" sheetId="25" state="hidden" r:id="rId11"/>
    <sheet name="Truck VMT VHT reductions" sheetId="20" state="hidden" r:id="rId12"/>
    <sheet name="Emissions" sheetId="14" state="hidden" r:id="rId13"/>
    <sheet name="Crash Reduction" sheetId="6" state="hidden" r:id="rId14"/>
    <sheet name="Land Productivity Benefits" sheetId="16" state="hidden" r:id="rId15"/>
    <sheet name="Reduced Pavement Damage" sheetId="21" state="hidden" r:id="rId16"/>
    <sheet name="Look Up Data" sheetId="5" r:id="rId17"/>
    <sheet name="Sheet1" sheetId="9" state="hidden" r:id="rId18"/>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J7" i="22" l="1"/>
  <c r="E25" i="14"/>
  <c r="E26" i="14"/>
  <c r="F7" i="6"/>
  <c r="A16" i="6"/>
  <c r="B40" i="6" s="1"/>
  <c r="C40" i="6" s="1"/>
  <c r="D40" i="6" s="1"/>
  <c r="E40" i="6" s="1"/>
  <c r="F40" i="6" s="1"/>
  <c r="G40" i="6" s="1"/>
  <c r="H40" i="6" s="1"/>
  <c r="I40" i="6" s="1"/>
  <c r="J40" i="6" s="1"/>
  <c r="K40" i="6" s="1"/>
  <c r="L40" i="6" s="1"/>
  <c r="M40" i="6" s="1"/>
  <c r="N40" i="6" s="1"/>
  <c r="O40" i="6" s="1"/>
  <c r="P40" i="6" s="1"/>
  <c r="Q40" i="6" s="1"/>
  <c r="R40" i="6" s="1"/>
  <c r="S40" i="6" s="1"/>
  <c r="T40" i="6" s="1"/>
  <c r="U40" i="6" s="1"/>
  <c r="B6" i="21"/>
  <c r="C6" i="21" s="1"/>
  <c r="D6" i="21" s="1"/>
  <c r="E6" i="21"/>
  <c r="F6" i="21" s="1"/>
  <c r="G6" i="21" s="1"/>
  <c r="H6" i="21" s="1"/>
  <c r="I6" i="21"/>
  <c r="J6" i="21" s="1"/>
  <c r="K6" i="21" s="1"/>
  <c r="L6" i="21" s="1"/>
  <c r="M6" i="21" s="1"/>
  <c r="N6" i="21" s="1"/>
  <c r="O6" i="21" s="1"/>
  <c r="P6" i="21" s="1"/>
  <c r="Q6" i="21" s="1"/>
  <c r="R6" i="21" s="1"/>
  <c r="S6" i="21" s="1"/>
  <c r="T6" i="21" s="1"/>
  <c r="U6" i="21" s="1"/>
  <c r="D3" i="23"/>
  <c r="E3" i="23"/>
  <c r="F3" i="23"/>
  <c r="G3" i="23"/>
  <c r="H3" i="23"/>
  <c r="I3" i="23"/>
  <c r="J3" i="23"/>
  <c r="K3" i="23"/>
  <c r="L3" i="23"/>
  <c r="M3" i="23"/>
  <c r="N3" i="23"/>
  <c r="O3" i="23"/>
  <c r="P3" i="23"/>
  <c r="Q3" i="23"/>
  <c r="R3" i="23"/>
  <c r="S3" i="23"/>
  <c r="T3" i="23"/>
  <c r="U3" i="23"/>
  <c r="V3" i="23"/>
  <c r="W3" i="23"/>
  <c r="X3" i="23"/>
  <c r="Y3" i="23"/>
  <c r="Z3" i="23"/>
  <c r="AA3" i="23"/>
  <c r="AA4" i="22"/>
  <c r="Z4" i="22"/>
  <c r="Y4" i="22"/>
  <c r="X4" i="22"/>
  <c r="W4" i="22"/>
  <c r="V4" i="22"/>
  <c r="U4" i="22"/>
  <c r="T4" i="22"/>
  <c r="S4" i="22"/>
  <c r="R4" i="22"/>
  <c r="Q4" i="22"/>
  <c r="P4" i="22"/>
  <c r="O4" i="22"/>
  <c r="N4" i="22"/>
  <c r="M4" i="22"/>
  <c r="L4" i="22"/>
  <c r="K4" i="22"/>
  <c r="J4" i="22"/>
  <c r="I4" i="22"/>
  <c r="H4" i="22"/>
  <c r="G4" i="22"/>
  <c r="F4" i="22"/>
  <c r="E4" i="22"/>
  <c r="D4" i="22"/>
  <c r="C4" i="22"/>
  <c r="H13" i="22"/>
  <c r="H14" i="22"/>
  <c r="H15" i="22"/>
  <c r="I13" i="22"/>
  <c r="I14" i="22"/>
  <c r="I15" i="22"/>
  <c r="J13" i="22"/>
  <c r="J14" i="22"/>
  <c r="J15" i="22"/>
  <c r="K13" i="22"/>
  <c r="K14" i="22"/>
  <c r="K15" i="22"/>
  <c r="L13" i="22"/>
  <c r="L14" i="22"/>
  <c r="L15" i="22"/>
  <c r="M13" i="22"/>
  <c r="M14" i="22"/>
  <c r="M15" i="22"/>
  <c r="N13" i="22"/>
  <c r="N14" i="22"/>
  <c r="N15" i="22"/>
  <c r="O13" i="22"/>
  <c r="O14" i="22"/>
  <c r="O15" i="22"/>
  <c r="P13" i="22"/>
  <c r="P14" i="22"/>
  <c r="P15" i="22"/>
  <c r="Q13" i="22"/>
  <c r="Q14" i="22"/>
  <c r="Q15" i="22"/>
  <c r="R13" i="22"/>
  <c r="R14" i="22"/>
  <c r="R15" i="22"/>
  <c r="S13" i="22"/>
  <c r="S14" i="22"/>
  <c r="S15" i="22"/>
  <c r="T13" i="22"/>
  <c r="T14" i="22"/>
  <c r="T15" i="22"/>
  <c r="U13" i="22"/>
  <c r="U14" i="22"/>
  <c r="U15" i="22"/>
  <c r="V13" i="22"/>
  <c r="V14" i="22"/>
  <c r="V15" i="22"/>
  <c r="W13" i="22"/>
  <c r="W14" i="22"/>
  <c r="W15" i="22"/>
  <c r="X13" i="22"/>
  <c r="X14" i="22"/>
  <c r="X15" i="22"/>
  <c r="Y13" i="22"/>
  <c r="Y14" i="22"/>
  <c r="Y15" i="22"/>
  <c r="Z13" i="22"/>
  <c r="Z14" i="22"/>
  <c r="Z15" i="22"/>
  <c r="AA13" i="22"/>
  <c r="AA14" i="22"/>
  <c r="AA15" i="22"/>
  <c r="B15" i="22"/>
  <c r="AA7" i="22"/>
  <c r="Z7" i="22"/>
  <c r="Z9" i="22" s="1"/>
  <c r="Y7" i="22"/>
  <c r="X7" i="22"/>
  <c r="W7" i="22"/>
  <c r="V7" i="22"/>
  <c r="V9" i="22" s="1"/>
  <c r="U7" i="22"/>
  <c r="U9" i="22" s="1"/>
  <c r="T7" i="22"/>
  <c r="T9" i="22" s="1"/>
  <c r="S7" i="22"/>
  <c r="R7" i="22"/>
  <c r="Q7" i="22"/>
  <c r="Q9" i="22" s="1"/>
  <c r="P7" i="22"/>
  <c r="O7" i="22"/>
  <c r="N7" i="22"/>
  <c r="M7" i="22"/>
  <c r="L7" i="22"/>
  <c r="L9" i="22" s="1"/>
  <c r="K7" i="22"/>
  <c r="J8" i="22"/>
  <c r="I8" i="22"/>
  <c r="H8" i="22"/>
  <c r="G7" i="22"/>
  <c r="G9" i="22"/>
  <c r="F7" i="22"/>
  <c r="B7" i="22" s="1"/>
  <c r="F9" i="22"/>
  <c r="E3" i="22"/>
  <c r="F3" i="22"/>
  <c r="G3" i="22"/>
  <c r="H3" i="22"/>
  <c r="I3" i="22"/>
  <c r="J3" i="22"/>
  <c r="K3" i="22"/>
  <c r="L3" i="22"/>
  <c r="M3" i="22"/>
  <c r="N3" i="22"/>
  <c r="O3" i="22"/>
  <c r="P3" i="22"/>
  <c r="Q3" i="22"/>
  <c r="R3" i="22"/>
  <c r="S3" i="22"/>
  <c r="T3" i="22"/>
  <c r="U3" i="22"/>
  <c r="V3" i="22"/>
  <c r="W3" i="22"/>
  <c r="X3" i="22"/>
  <c r="Y3" i="22"/>
  <c r="Z3" i="22"/>
  <c r="AA3" i="22"/>
  <c r="B14" i="22"/>
  <c r="B13" i="22"/>
  <c r="I2" i="22"/>
  <c r="J2" i="22"/>
  <c r="K2" i="22"/>
  <c r="L2" i="22"/>
  <c r="M2" i="22"/>
  <c r="N2" i="22"/>
  <c r="O2" i="22"/>
  <c r="P2" i="22"/>
  <c r="Q2" i="22"/>
  <c r="R2" i="22"/>
  <c r="S2" i="22"/>
  <c r="T2" i="22"/>
  <c r="U2" i="22"/>
  <c r="V2" i="22"/>
  <c r="W2" i="22"/>
  <c r="X2" i="22"/>
  <c r="Y2" i="22"/>
  <c r="Z2" i="22"/>
  <c r="AA2" i="22"/>
  <c r="D1" i="22"/>
  <c r="E1" i="22"/>
  <c r="F1" i="22"/>
  <c r="G1" i="22"/>
  <c r="H1" i="22"/>
  <c r="I1" i="22"/>
  <c r="J1" i="22"/>
  <c r="K1" i="22"/>
  <c r="L1" i="22"/>
  <c r="M1" i="22"/>
  <c r="N1" i="22"/>
  <c r="O1" i="22"/>
  <c r="P1" i="22"/>
  <c r="Q1" i="22"/>
  <c r="R1" i="22"/>
  <c r="S1" i="22"/>
  <c r="T1" i="22"/>
  <c r="U1" i="22"/>
  <c r="V1" i="22"/>
  <c r="W1" i="22"/>
  <c r="X1" i="22"/>
  <c r="Y1" i="22"/>
  <c r="Z1" i="22"/>
  <c r="AA1" i="22"/>
  <c r="D5" i="21"/>
  <c r="E5" i="21"/>
  <c r="F5" i="21"/>
  <c r="G5" i="21"/>
  <c r="H5" i="21"/>
  <c r="I5" i="21"/>
  <c r="J5" i="21"/>
  <c r="K5" i="21"/>
  <c r="L5" i="21"/>
  <c r="M5" i="21"/>
  <c r="N5" i="21"/>
  <c r="O5" i="21"/>
  <c r="P5" i="21"/>
  <c r="Q5" i="21"/>
  <c r="R5" i="21"/>
  <c r="S5" i="21"/>
  <c r="T5" i="21"/>
  <c r="U5" i="21"/>
  <c r="C5" i="21"/>
  <c r="B11" i="6"/>
  <c r="B9" i="6"/>
  <c r="C9" i="6"/>
  <c r="B8" i="6"/>
  <c r="B7" i="6"/>
  <c r="C7" i="6"/>
  <c r="C8" i="6"/>
  <c r="F21" i="6"/>
  <c r="F19" i="6"/>
  <c r="G2" i="14"/>
  <c r="C39" i="6"/>
  <c r="D39" i="6"/>
  <c r="E39" i="6"/>
  <c r="F39" i="6"/>
  <c r="G39" i="6"/>
  <c r="H39" i="6"/>
  <c r="I39" i="6"/>
  <c r="J39" i="6"/>
  <c r="K39" i="6"/>
  <c r="L39" i="6"/>
  <c r="M39" i="6"/>
  <c r="N39" i="6"/>
  <c r="O39" i="6"/>
  <c r="P39" i="6"/>
  <c r="Q39" i="6"/>
  <c r="R39" i="6"/>
  <c r="S39" i="6"/>
  <c r="T39" i="6"/>
  <c r="U39" i="6"/>
  <c r="P41" i="6"/>
  <c r="Q41" i="6"/>
  <c r="R41" i="6"/>
  <c r="O41" i="6"/>
  <c r="N41" i="6"/>
  <c r="M41" i="6"/>
  <c r="L41" i="6"/>
  <c r="K41" i="6"/>
  <c r="J41" i="6"/>
  <c r="I41" i="6"/>
  <c r="H41" i="6"/>
  <c r="G41" i="6"/>
  <c r="F41" i="6"/>
  <c r="E41" i="6"/>
  <c r="D41" i="6"/>
  <c r="C41" i="6"/>
  <c r="B41" i="6"/>
  <c r="S41" i="6"/>
  <c r="T41" i="6"/>
  <c r="U41" i="6"/>
  <c r="E18" i="14"/>
  <c r="F18" i="14"/>
  <c r="G18" i="14" s="1"/>
  <c r="H18" i="14" s="1"/>
  <c r="I18" i="14" s="1"/>
  <c r="J18" i="14"/>
  <c r="K18" i="14" s="1"/>
  <c r="L18" i="14" s="1"/>
  <c r="M18" i="14" s="1"/>
  <c r="N18" i="14" s="1"/>
  <c r="O18" i="14" s="1"/>
  <c r="P18" i="14" s="1"/>
  <c r="Q18" i="14" s="1"/>
  <c r="R18" i="14" s="1"/>
  <c r="S18" i="14" s="1"/>
  <c r="T18" i="14" s="1"/>
  <c r="U18" i="14" s="1"/>
  <c r="V18" i="14" s="1"/>
  <c r="W18" i="14" s="1"/>
  <c r="X18" i="14" s="1"/>
  <c r="Y18" i="14" s="1"/>
  <c r="Z18" i="14" s="1"/>
  <c r="AA18" i="14" s="1"/>
  <c r="AB18" i="14" s="1"/>
  <c r="AC18" i="14" s="1"/>
  <c r="AD18" i="14" s="1"/>
  <c r="AE18" i="14" s="1"/>
  <c r="AG18" i="14" s="1"/>
  <c r="F25" i="14"/>
  <c r="G25" i="14"/>
  <c r="H25" i="14"/>
  <c r="I25" i="14" s="1"/>
  <c r="J25" i="14" s="1"/>
  <c r="K25" i="14" s="1"/>
  <c r="L25" i="14" s="1"/>
  <c r="M25" i="14" s="1"/>
  <c r="N25" i="14" s="1"/>
  <c r="O25" i="14" s="1"/>
  <c r="P25" i="14" s="1"/>
  <c r="Q25" i="14" s="1"/>
  <c r="R25" i="14" s="1"/>
  <c r="S25" i="14" s="1"/>
  <c r="T25" i="14" s="1"/>
  <c r="U25" i="14" s="1"/>
  <c r="V25" i="14" s="1"/>
  <c r="W25" i="14" s="1"/>
  <c r="X25" i="14" s="1"/>
  <c r="Y25" i="14" s="1"/>
  <c r="Z25" i="14" s="1"/>
  <c r="AA25" i="14" s="1"/>
  <c r="AB25" i="14" s="1"/>
  <c r="AC25" i="14" s="1"/>
  <c r="AD25" i="14" s="1"/>
  <c r="AE25" i="14" s="1"/>
  <c r="B23" i="14"/>
  <c r="D19" i="14"/>
  <c r="D29" i="14"/>
  <c r="F19" i="14"/>
  <c r="G19" i="14"/>
  <c r="H19" i="14" s="1"/>
  <c r="I19" i="14" s="1"/>
  <c r="J19" i="14" s="1"/>
  <c r="K19" i="14"/>
  <c r="L19" i="14" s="1"/>
  <c r="M19" i="14" s="1"/>
  <c r="N19" i="14" s="1"/>
  <c r="O19" i="14"/>
  <c r="P19" i="14" s="1"/>
  <c r="Q19" i="14" s="1"/>
  <c r="R19" i="14" s="1"/>
  <c r="S19" i="14" s="1"/>
  <c r="T19" i="14" s="1"/>
  <c r="U19" i="14" s="1"/>
  <c r="V19" i="14" s="1"/>
  <c r="W19" i="14" s="1"/>
  <c r="X19" i="14" s="1"/>
  <c r="Y19" i="14" s="1"/>
  <c r="Z19" i="14" s="1"/>
  <c r="AA19" i="14" s="1"/>
  <c r="AB19" i="14" s="1"/>
  <c r="AC19" i="14" s="1"/>
  <c r="AD19" i="14" s="1"/>
  <c r="AE19" i="14" s="1"/>
  <c r="F26" i="14"/>
  <c r="G26" i="14"/>
  <c r="H26" i="14"/>
  <c r="I26" i="14"/>
  <c r="J26" i="14" s="1"/>
  <c r="K26" i="14" s="1"/>
  <c r="L26" i="14"/>
  <c r="M26" i="14"/>
  <c r="N26" i="14" s="1"/>
  <c r="O26" i="14" s="1"/>
  <c r="P26" i="14" s="1"/>
  <c r="Q26" i="14"/>
  <c r="R26" i="14" s="1"/>
  <c r="S26" i="14" s="1"/>
  <c r="T26" i="14" s="1"/>
  <c r="U26" i="14" s="1"/>
  <c r="V26" i="14" s="1"/>
  <c r="W26" i="14" s="1"/>
  <c r="X26" i="14" s="1"/>
  <c r="Y26" i="14" s="1"/>
  <c r="Z26" i="14" s="1"/>
  <c r="AA26" i="14" s="1"/>
  <c r="AB26" i="14" s="1"/>
  <c r="AC26" i="14" s="1"/>
  <c r="AD26" i="14" s="1"/>
  <c r="AE26" i="14" s="1"/>
  <c r="B28" i="14"/>
  <c r="D20" i="14"/>
  <c r="D30" i="14"/>
  <c r="B24" i="14"/>
  <c r="C18" i="14"/>
  <c r="C23" i="14"/>
  <c r="C28" i="14"/>
  <c r="C30" i="14"/>
  <c r="B19" i="14"/>
  <c r="D23" i="14"/>
  <c r="B20" i="14"/>
  <c r="C24" i="14"/>
  <c r="C31" i="14"/>
  <c r="B26" i="14"/>
  <c r="G16" i="14"/>
  <c r="H16" i="14"/>
  <c r="I16" i="14"/>
  <c r="J16" i="14"/>
  <c r="K16" i="14" s="1"/>
  <c r="L16" i="14" s="1"/>
  <c r="M16" i="14"/>
  <c r="N16" i="14" s="1"/>
  <c r="O16" i="14" s="1"/>
  <c r="P16" i="14" s="1"/>
  <c r="Q16" i="14" s="1"/>
  <c r="R16" i="14" s="1"/>
  <c r="S16" i="14" s="1"/>
  <c r="T16" i="14" s="1"/>
  <c r="U16" i="14" s="1"/>
  <c r="V16" i="14" s="1"/>
  <c r="W16" i="14" s="1"/>
  <c r="X16" i="14" s="1"/>
  <c r="Y16" i="14" s="1"/>
  <c r="Z16" i="14" s="1"/>
  <c r="AA16" i="14" s="1"/>
  <c r="AB16" i="14" s="1"/>
  <c r="AC16" i="14" s="1"/>
  <c r="AD16" i="14" s="1"/>
  <c r="AE16" i="14" s="1"/>
  <c r="H2" i="14"/>
  <c r="I2" i="14"/>
  <c r="J2" i="14"/>
  <c r="K2" i="14"/>
  <c r="L2" i="14"/>
  <c r="M2" i="14"/>
  <c r="N2" i="14"/>
  <c r="O2" i="14"/>
  <c r="P2" i="14"/>
  <c r="Q2" i="14"/>
  <c r="R2" i="14"/>
  <c r="S2" i="14"/>
  <c r="T2" i="14"/>
  <c r="U2" i="14"/>
  <c r="V2" i="14"/>
  <c r="W2" i="14"/>
  <c r="X2" i="14"/>
  <c r="N8" i="22"/>
  <c r="N9" i="22"/>
  <c r="P8" i="22"/>
  <c r="P9" i="22"/>
  <c r="R8" i="22"/>
  <c r="R9" i="22"/>
  <c r="X8" i="22"/>
  <c r="X9" i="22"/>
  <c r="Z8" i="22"/>
  <c r="K8" i="22"/>
  <c r="K9" i="22"/>
  <c r="M8" i="22"/>
  <c r="O8" i="22"/>
  <c r="O9" i="22" s="1"/>
  <c r="Q8" i="22"/>
  <c r="S8" i="22"/>
  <c r="S9" i="22"/>
  <c r="W8" i="22"/>
  <c r="W9" i="22" s="1"/>
  <c r="Y8" i="22"/>
  <c r="AA8" i="22"/>
  <c r="T8" i="22"/>
  <c r="Y9" i="22"/>
  <c r="AA9" i="22"/>
  <c r="M9" i="22"/>
  <c r="V8" i="22"/>
  <c r="L8" i="22"/>
  <c r="U8" i="22"/>
  <c r="J9" i="22"/>
  <c r="E7" i="14"/>
  <c r="E12" i="14" s="1"/>
  <c r="D28" i="14"/>
  <c r="C20" i="14"/>
  <c r="D25" i="14"/>
  <c r="D26" i="14"/>
  <c r="F30" i="14"/>
  <c r="G30" i="14" s="1"/>
  <c r="H30" i="14"/>
  <c r="I30" i="14"/>
  <c r="J30" i="14" s="1"/>
  <c r="K30" i="14" s="1"/>
  <c r="L30" i="14" s="1"/>
  <c r="M30" i="14" s="1"/>
  <c r="N30" i="14" s="1"/>
  <c r="O30" i="14" s="1"/>
  <c r="P30" i="14" s="1"/>
  <c r="Q30" i="14" s="1"/>
  <c r="R30" i="14" s="1"/>
  <c r="S30" i="14" s="1"/>
  <c r="T30" i="14" s="1"/>
  <c r="U30" i="14" s="1"/>
  <c r="V30" i="14" s="1"/>
  <c r="W30" i="14" s="1"/>
  <c r="X30" i="14" s="1"/>
  <c r="Y30" i="14" s="1"/>
  <c r="Z30" i="14" s="1"/>
  <c r="AA30" i="14" s="1"/>
  <c r="AB30" i="14" s="1"/>
  <c r="AC30" i="14" s="1"/>
  <c r="AD30" i="14" s="1"/>
  <c r="AE30" i="14" s="1"/>
  <c r="B31" i="14"/>
  <c r="F24" i="14"/>
  <c r="G24" i="14" s="1"/>
  <c r="H24" i="14" s="1"/>
  <c r="I24" i="14" s="1"/>
  <c r="J24" i="14" s="1"/>
  <c r="K24" i="14" s="1"/>
  <c r="L24" i="14" s="1"/>
  <c r="M24" i="14" s="1"/>
  <c r="N24" i="14" s="1"/>
  <c r="O24" i="14" s="1"/>
  <c r="P24" i="14" s="1"/>
  <c r="Q24" i="14" s="1"/>
  <c r="R24" i="14" s="1"/>
  <c r="S24" i="14" s="1"/>
  <c r="T24" i="14" s="1"/>
  <c r="U24" i="14" s="1"/>
  <c r="V24" i="14" s="1"/>
  <c r="W24" i="14" s="1"/>
  <c r="X24" i="14" s="1"/>
  <c r="Y24" i="14" s="1"/>
  <c r="Z24" i="14" s="1"/>
  <c r="AA24" i="14" s="1"/>
  <c r="AB24" i="14" s="1"/>
  <c r="AC24" i="14" s="1"/>
  <c r="AD24" i="14" s="1"/>
  <c r="AE24" i="14" s="1"/>
  <c r="D24" i="14"/>
  <c r="B21" i="14"/>
  <c r="E29" i="14"/>
  <c r="E5" i="14" s="1"/>
  <c r="B29" i="14"/>
  <c r="E19" i="14"/>
  <c r="D18" i="14"/>
  <c r="F21" i="14"/>
  <c r="G21" i="14" s="1"/>
  <c r="H21" i="14" s="1"/>
  <c r="I21" i="14" s="1"/>
  <c r="J21" i="14"/>
  <c r="K21" i="14" s="1"/>
  <c r="L21" i="14" s="1"/>
  <c r="M21" i="14" s="1"/>
  <c r="N21" i="14" s="1"/>
  <c r="O21" i="14" s="1"/>
  <c r="P21" i="14" s="1"/>
  <c r="Q21" i="14" s="1"/>
  <c r="R21" i="14" s="1"/>
  <c r="S21" i="14" s="1"/>
  <c r="T21" i="14" s="1"/>
  <c r="U21" i="14" s="1"/>
  <c r="V21" i="14" s="1"/>
  <c r="W21" i="14" s="1"/>
  <c r="X21" i="14" s="1"/>
  <c r="Y21" i="14" s="1"/>
  <c r="Z21" i="14" s="1"/>
  <c r="AA21" i="14" s="1"/>
  <c r="AB21" i="14" s="1"/>
  <c r="AC21" i="14" s="1"/>
  <c r="AD21" i="14" s="1"/>
  <c r="AE21" i="14" s="1"/>
  <c r="D21" i="14"/>
  <c r="F28" i="14"/>
  <c r="G28" i="14"/>
  <c r="H28" i="14"/>
  <c r="I28" i="14" s="1"/>
  <c r="J28" i="14"/>
  <c r="K28" i="14" s="1"/>
  <c r="L28" i="14" s="1"/>
  <c r="M28" i="14" s="1"/>
  <c r="N28" i="14" s="1"/>
  <c r="O28" i="14" s="1"/>
  <c r="P28" i="14" s="1"/>
  <c r="Q28" i="14" s="1"/>
  <c r="R28" i="14" s="1"/>
  <c r="S28" i="14" s="1"/>
  <c r="T28" i="14" s="1"/>
  <c r="U28" i="14" s="1"/>
  <c r="V28" i="14" s="1"/>
  <c r="W28" i="14" s="1"/>
  <c r="X28" i="14" s="1"/>
  <c r="Y28" i="14" s="1"/>
  <c r="Z28" i="14" s="1"/>
  <c r="AA28" i="14" s="1"/>
  <c r="AB28" i="14" s="1"/>
  <c r="AC28" i="14" s="1"/>
  <c r="AD28" i="14" s="1"/>
  <c r="AE28" i="14" s="1"/>
  <c r="E20" i="14"/>
  <c r="E24" i="14"/>
  <c r="E28" i="14"/>
  <c r="C26" i="14"/>
  <c r="F31" i="14"/>
  <c r="G31" i="14"/>
  <c r="H31" i="14"/>
  <c r="I31" i="14" s="1"/>
  <c r="J31" i="14"/>
  <c r="K31" i="14" s="1"/>
  <c r="L31" i="14" s="1"/>
  <c r="M31" i="14" s="1"/>
  <c r="N31" i="14" s="1"/>
  <c r="O31" i="14" s="1"/>
  <c r="P31" i="14" s="1"/>
  <c r="Q31" i="14" s="1"/>
  <c r="R31" i="14" s="1"/>
  <c r="S31" i="14" s="1"/>
  <c r="T31" i="14" s="1"/>
  <c r="U31" i="14" s="1"/>
  <c r="V31" i="14" s="1"/>
  <c r="W31" i="14" s="1"/>
  <c r="X31" i="14" s="1"/>
  <c r="Y31" i="14" s="1"/>
  <c r="Z31" i="14" s="1"/>
  <c r="AA31" i="14" s="1"/>
  <c r="AB31" i="14" s="1"/>
  <c r="AC31" i="14" s="1"/>
  <c r="AD31" i="14" s="1"/>
  <c r="AE31" i="14" s="1"/>
  <c r="E21" i="14"/>
  <c r="C29" i="14"/>
  <c r="E23" i="14"/>
  <c r="E4" i="14" s="1"/>
  <c r="E9" i="14" s="1"/>
  <c r="C19" i="14"/>
  <c r="B25" i="14"/>
  <c r="C21" i="14"/>
  <c r="F23" i="14"/>
  <c r="G23" i="14"/>
  <c r="H23" i="14"/>
  <c r="I23" i="14" s="1"/>
  <c r="J23" i="14" s="1"/>
  <c r="K23" i="14" s="1"/>
  <c r="L23" i="14" s="1"/>
  <c r="M23" i="14" s="1"/>
  <c r="N23" i="14" s="1"/>
  <c r="O23" i="14" s="1"/>
  <c r="P23" i="14" s="1"/>
  <c r="Q23" i="14" s="1"/>
  <c r="R23" i="14" s="1"/>
  <c r="S23" i="14" s="1"/>
  <c r="T23" i="14" s="1"/>
  <c r="U23" i="14" s="1"/>
  <c r="V23" i="14" s="1"/>
  <c r="W23" i="14" s="1"/>
  <c r="X23" i="14" s="1"/>
  <c r="Y23" i="14" s="1"/>
  <c r="Z23" i="14" s="1"/>
  <c r="AA23" i="14" s="1"/>
  <c r="AB23" i="14" s="1"/>
  <c r="AC23" i="14" s="1"/>
  <c r="AD23" i="14" s="1"/>
  <c r="AE23" i="14" s="1"/>
  <c r="E30" i="14"/>
  <c r="C25" i="14"/>
  <c r="B30" i="14"/>
  <c r="F29" i="14"/>
  <c r="G29" i="14"/>
  <c r="H29" i="14" s="1"/>
  <c r="I29" i="14" s="1"/>
  <c r="J29" i="14" s="1"/>
  <c r="K29" i="14" s="1"/>
  <c r="L29" i="14" s="1"/>
  <c r="M29" i="14" s="1"/>
  <c r="N29" i="14" s="1"/>
  <c r="O29" i="14" s="1"/>
  <c r="P29" i="14" s="1"/>
  <c r="Q29" i="14" s="1"/>
  <c r="R29" i="14" s="1"/>
  <c r="S29" i="14" s="1"/>
  <c r="T29" i="14" s="1"/>
  <c r="U29" i="14" s="1"/>
  <c r="V29" i="14" s="1"/>
  <c r="W29" i="14" s="1"/>
  <c r="X29" i="14" s="1"/>
  <c r="Y29" i="14" s="1"/>
  <c r="Z29" i="14" s="1"/>
  <c r="AA29" i="14" s="1"/>
  <c r="AB29" i="14" s="1"/>
  <c r="AC29" i="14" s="1"/>
  <c r="AD29" i="14" s="1"/>
  <c r="AE29" i="14" s="1"/>
  <c r="D31" i="14"/>
  <c r="B18" i="14"/>
  <c r="F20" i="14"/>
  <c r="G20" i="14"/>
  <c r="H20" i="14"/>
  <c r="I20" i="14" s="1"/>
  <c r="J20" i="14" s="1"/>
  <c r="K20" i="14" s="1"/>
  <c r="L20" i="14" s="1"/>
  <c r="M20" i="14" s="1"/>
  <c r="N20" i="14" s="1"/>
  <c r="O20" i="14" s="1"/>
  <c r="P20" i="14" s="1"/>
  <c r="Q20" i="14" s="1"/>
  <c r="R20" i="14" s="1"/>
  <c r="S20" i="14" s="1"/>
  <c r="T20" i="14" s="1"/>
  <c r="U20" i="14" s="1"/>
  <c r="V20" i="14" s="1"/>
  <c r="W20" i="14" s="1"/>
  <c r="X20" i="14" s="1"/>
  <c r="Y20" i="14" s="1"/>
  <c r="Z20" i="14" s="1"/>
  <c r="AA20" i="14" s="1"/>
  <c r="AB20" i="14" s="1"/>
  <c r="AC20" i="14" s="1"/>
  <c r="AD20" i="14" s="1"/>
  <c r="AE20" i="14" s="1"/>
  <c r="E31" i="14"/>
  <c r="F7" i="14"/>
  <c r="G7" i="14" s="1"/>
  <c r="I7" i="22"/>
  <c r="I9" i="22"/>
  <c r="H7" i="22"/>
  <c r="H9" i="22" s="1"/>
  <c r="G12" i="14" l="1"/>
  <c r="H7" i="14"/>
  <c r="F5" i="14"/>
  <c r="E10" i="14"/>
  <c r="F4" i="14"/>
  <c r="F12" i="14"/>
  <c r="E13" i="14"/>
  <c r="E6" i="14"/>
  <c r="B9" i="22"/>
  <c r="B18" i="22" s="1"/>
  <c r="B8" i="22"/>
  <c r="G4" i="14" l="1"/>
  <c r="F9" i="14"/>
  <c r="I7" i="14"/>
  <c r="H12" i="14"/>
  <c r="F6" i="14"/>
  <c r="E11" i="14"/>
  <c r="G5" i="14"/>
  <c r="F10" i="14"/>
  <c r="G10" i="14" l="1"/>
  <c r="H5" i="14"/>
  <c r="F11" i="14"/>
  <c r="G6" i="14"/>
  <c r="J7" i="14"/>
  <c r="I12" i="14"/>
  <c r="F13" i="14"/>
  <c r="G9" i="14"/>
  <c r="H4" i="14"/>
  <c r="H9" i="14" l="1"/>
  <c r="I4" i="14"/>
  <c r="G13" i="14"/>
  <c r="K7" i="14"/>
  <c r="J12" i="14"/>
  <c r="H6" i="14"/>
  <c r="G11" i="14"/>
  <c r="H10" i="14"/>
  <c r="I5" i="14"/>
  <c r="I6" i="14" l="1"/>
  <c r="H11" i="14"/>
  <c r="J4" i="14"/>
  <c r="I9" i="14"/>
  <c r="K12" i="14"/>
  <c r="L7" i="14"/>
  <c r="I10" i="14"/>
  <c r="J5" i="14"/>
  <c r="H13" i="14"/>
  <c r="K5" i="14" l="1"/>
  <c r="J10" i="14"/>
  <c r="K4" i="14"/>
  <c r="J9" i="14"/>
  <c r="L12" i="14"/>
  <c r="M7" i="14"/>
  <c r="I13" i="14"/>
  <c r="I11" i="14"/>
  <c r="J6" i="14"/>
  <c r="J11" i="14" l="1"/>
  <c r="K6" i="14"/>
  <c r="L5" i="14"/>
  <c r="K10" i="14"/>
  <c r="M12" i="14"/>
  <c r="N7" i="14"/>
  <c r="J13" i="14"/>
  <c r="L4" i="14"/>
  <c r="K9" i="14"/>
  <c r="M5" i="14" l="1"/>
  <c r="L10" i="14"/>
  <c r="L9" i="14"/>
  <c r="L13" i="14" s="1"/>
  <c r="M4" i="14"/>
  <c r="N12" i="14"/>
  <c r="O7" i="14"/>
  <c r="L6" i="14"/>
  <c r="K11" i="14"/>
  <c r="K13" i="14"/>
  <c r="M6" i="14" l="1"/>
  <c r="L11" i="14"/>
  <c r="O12" i="14"/>
  <c r="P7" i="14"/>
  <c r="M9" i="14"/>
  <c r="N4" i="14"/>
  <c r="N5" i="14"/>
  <c r="M10" i="14"/>
  <c r="O5" i="14" l="1"/>
  <c r="N10" i="14"/>
  <c r="O4" i="14"/>
  <c r="N9" i="14"/>
  <c r="N13" i="14" s="1"/>
  <c r="M13" i="14"/>
  <c r="Q7" i="14"/>
  <c r="P12" i="14"/>
  <c r="M11" i="14"/>
  <c r="N6" i="14"/>
  <c r="R7" i="14" l="1"/>
  <c r="Q12" i="14"/>
  <c r="P4" i="14"/>
  <c r="O9" i="14"/>
  <c r="N11" i="14"/>
  <c r="O6" i="14"/>
  <c r="O10" i="14"/>
  <c r="P5" i="14"/>
  <c r="P6" i="14" l="1"/>
  <c r="O11" i="14"/>
  <c r="R12" i="14"/>
  <c r="S7" i="14"/>
  <c r="Q5" i="14"/>
  <c r="P10" i="14"/>
  <c r="O13" i="14"/>
  <c r="P9" i="14"/>
  <c r="P13" i="14" s="1"/>
  <c r="Q4" i="14"/>
  <c r="R4" i="14" l="1"/>
  <c r="Q9" i="14"/>
  <c r="Q13" i="14" s="1"/>
  <c r="Q6" i="14"/>
  <c r="P11" i="14"/>
  <c r="R5" i="14"/>
  <c r="Q10" i="14"/>
  <c r="T7" i="14"/>
  <c r="S12" i="14"/>
  <c r="R9" i="14" l="1"/>
  <c r="R13" i="14" s="1"/>
  <c r="S4" i="14"/>
  <c r="T12" i="14"/>
  <c r="U7" i="14"/>
  <c r="R10" i="14"/>
  <c r="S5" i="14"/>
  <c r="Q11" i="14"/>
  <c r="R6" i="14"/>
  <c r="R11" i="14" l="1"/>
  <c r="S6" i="14"/>
  <c r="S10" i="14"/>
  <c r="T5" i="14"/>
  <c r="U12" i="14"/>
  <c r="V7" i="14"/>
  <c r="S9" i="14"/>
  <c r="S13" i="14" s="1"/>
  <c r="T4" i="14"/>
  <c r="U5" i="14" l="1"/>
  <c r="T10" i="14"/>
  <c r="V12" i="14"/>
  <c r="W7" i="14"/>
  <c r="U4" i="14"/>
  <c r="T9" i="14"/>
  <c r="T6" i="14"/>
  <c r="S11" i="14"/>
  <c r="V5" i="14" l="1"/>
  <c r="U10" i="14"/>
  <c r="U6" i="14"/>
  <c r="T11" i="14"/>
  <c r="T13" i="14"/>
  <c r="V4" i="14"/>
  <c r="U9" i="14"/>
  <c r="U13" i="14" s="1"/>
  <c r="W12" i="14"/>
  <c r="X7" i="14"/>
  <c r="X12" i="14" s="1"/>
  <c r="W4" i="14" l="1"/>
  <c r="V9" i="14"/>
  <c r="V13" i="14" s="1"/>
  <c r="V6" i="14"/>
  <c r="U11" i="14"/>
  <c r="V10" i="14"/>
  <c r="W5" i="14"/>
  <c r="X4" i="14" l="1"/>
  <c r="X9" i="14" s="1"/>
  <c r="W9" i="14"/>
  <c r="X5" i="14"/>
  <c r="X10" i="14" s="1"/>
  <c r="W10" i="14"/>
  <c r="V11" i="14"/>
  <c r="W6" i="14"/>
  <c r="W11" i="14" l="1"/>
  <c r="X6" i="14"/>
  <c r="X11" i="14" s="1"/>
  <c r="W13" i="14"/>
  <c r="X13" i="1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IS Department</author>
  </authors>
  <commentList>
    <comment ref="M18" authorId="0" shapeId="0" xr:uid="{209CCC80-17B3-4251-8F6F-9A134B44E89B}">
      <text>
        <r>
          <rPr>
            <b/>
            <sz val="9"/>
            <color indexed="81"/>
            <rFont val="Tahoma"/>
            <charset val="1"/>
          </rPr>
          <t xml:space="preserve">IS Department: 2019 Amtrak Ridership (source: 2020 Amtrak Florida FactSheet (railpassengers.org) </t>
        </r>
        <r>
          <rPr>
            <sz val="9"/>
            <color indexed="81"/>
            <rFont val="Tahoma"/>
            <charset val="1"/>
          </rPr>
          <t xml:space="preserve">
-Assume Amtrak services the MIC in 2028;
-2019 Miami Amtrak Ridership = 62,766
-Potential travel time savings with service terminating at new/existing Airport is ~20 minutes)
-Assume 20% ridership growth rate due to travel time savings, improvement in accessibility to Amtrak Station - Metrorail, Metrobus, Airport Peoplemover to terminals, community shuttles. </t>
        </r>
      </text>
    </comment>
    <comment ref="N18" authorId="0" shapeId="0" xr:uid="{F21AA9D6-44A1-47B9-A826-59402E592B17}">
      <text>
        <r>
          <rPr>
            <b/>
            <sz val="9"/>
            <color indexed="81"/>
            <rFont val="Tahoma"/>
            <charset val="1"/>
          </rPr>
          <t xml:space="preserve">IS Department: 2019 Amtrak Ridership (source: 2020 Amtrak Florida FactSheet (railpassengers.org) </t>
        </r>
        <r>
          <rPr>
            <sz val="9"/>
            <color indexed="81"/>
            <rFont val="Tahoma"/>
            <charset val="1"/>
          </rPr>
          <t xml:space="preserve">
-Assume Amtrak services the MIC in 2028;
-2019 Miami Amtrak Ridership = 62,766
-Potential travel time savings with service terminating at new/existing Airport is ~20 minutes)
-Assume 20% ridership growth rate due to travel time savings, improvement in accessibility to Amtrak Station - Metrorail, Metrobus, Airport Peoplemover to terminals, community shuttles. </t>
        </r>
      </text>
    </comment>
    <comment ref="R18" authorId="0" shapeId="0" xr:uid="{5024C418-9B91-4FE4-A33A-FBD8B19354ED}">
      <text>
        <r>
          <rPr>
            <b/>
            <sz val="9"/>
            <color indexed="81"/>
            <rFont val="Tahoma"/>
            <charset val="1"/>
          </rPr>
          <t xml:space="preserve">IS Department: 2019 Amtrak Ridership (source: 2020 Amtrak Florida FactSheet (railpassengers.org) </t>
        </r>
        <r>
          <rPr>
            <sz val="9"/>
            <color indexed="81"/>
            <rFont val="Tahoma"/>
            <charset val="1"/>
          </rPr>
          <t xml:space="preserve">
-Assume Amtrak services the MIC in 2028;
-2019 Miami Amtrak Ridership = 62,766
-Potential travel time savings with service terminating at new/existing Airport is ~20 minutes)
-Assume 20% ridership growth rate due to travel time savings, improvement in accessibility to Amtrak Station - Metrorail, Metrobus, Airport Peoplemover to terminals, community shuttles. </t>
        </r>
      </text>
    </comment>
    <comment ref="S18" authorId="0" shapeId="0" xr:uid="{428E0027-7D39-4BF8-8B25-4DDF4D05DD01}">
      <text>
        <r>
          <rPr>
            <b/>
            <sz val="9"/>
            <color indexed="81"/>
            <rFont val="Tahoma"/>
            <charset val="1"/>
          </rPr>
          <t xml:space="preserve">IS Department: 2019 Amtrak Ridership (source: 2020 Amtrak Florida FactSheet (railpassengers.org) </t>
        </r>
        <r>
          <rPr>
            <sz val="9"/>
            <color indexed="81"/>
            <rFont val="Tahoma"/>
            <charset val="1"/>
          </rPr>
          <t xml:space="preserve">
-Assume Amtrak services the MIC in 2028;
-2019 Miami Amtrak Ridership = 62,766
-Potential travel time savings with service terminating at new/existing Airport is ~20 minutes)
-Assume 20% ridership growth rate due to travel time savings, improvement in accessibility to Amtrak Station - Metrorail, Metrobus, Airport Peoplemover to terminals, community shuttles. </t>
        </r>
      </text>
    </comment>
    <comment ref="T18" authorId="0" shapeId="0" xr:uid="{D3668799-B98F-493D-B000-B10302B70747}">
      <text>
        <r>
          <rPr>
            <b/>
            <sz val="9"/>
            <color indexed="81"/>
            <rFont val="Tahoma"/>
            <charset val="1"/>
          </rPr>
          <t xml:space="preserve">IS Department: 2019 Amtrak Ridership (source: 2020 Amtrak Florida FactSheet (railpassengers.org) </t>
        </r>
        <r>
          <rPr>
            <sz val="9"/>
            <color indexed="81"/>
            <rFont val="Tahoma"/>
            <charset val="1"/>
          </rPr>
          <t xml:space="preserve">
-Assume Amtrak services the MIC in 2028;
-2019 Miami Amtrak Ridership = 62,766
-Potential travel time savings with service terminating at new/existing Airport is ~20 minutes)
-Assume 20% ridership growth rate due to travel time savings, improvement in accessibility to Amtrak Station - Metrorail, Metrobus, Airport Peoplemover to terminals, community shuttles. </t>
        </r>
      </text>
    </comment>
    <comment ref="U18" authorId="0" shapeId="0" xr:uid="{FB9D3C84-AA4B-436E-8178-E4E59915B692}">
      <text>
        <r>
          <rPr>
            <b/>
            <sz val="9"/>
            <color indexed="81"/>
            <rFont val="Tahoma"/>
            <charset val="1"/>
          </rPr>
          <t xml:space="preserve">IS Department: 2019 Amtrak Ridership (source: 2020 Amtrak Florida FactSheet (railpassengers.org) </t>
        </r>
        <r>
          <rPr>
            <sz val="9"/>
            <color indexed="81"/>
            <rFont val="Tahoma"/>
            <charset val="1"/>
          </rPr>
          <t xml:space="preserve">
-Assume Amtrak services the MIC in 2028;
-2019 Miami Amtrak Ridership = 62,766
-Potential travel time savings with service terminating at new/existing Airport is ~20 minutes)
-Assume 20% ridership growth rate due to travel time savings, improvement in accessibility to Amtrak Station - Metrorail, Metrobus, Airport Peoplemover to terminals, community shuttles. </t>
        </r>
      </text>
    </comment>
    <comment ref="V18" authorId="0" shapeId="0" xr:uid="{C3739691-DF9E-4456-8E3D-C0CBEFBCAF7F}">
      <text>
        <r>
          <rPr>
            <b/>
            <sz val="9"/>
            <color indexed="81"/>
            <rFont val="Tahoma"/>
            <charset val="1"/>
          </rPr>
          <t xml:space="preserve">IS Department: 2019 Amtrak Ridership (source: 2020 Amtrak Florida FactSheet (railpassengers.org) </t>
        </r>
        <r>
          <rPr>
            <sz val="9"/>
            <color indexed="81"/>
            <rFont val="Tahoma"/>
            <charset val="1"/>
          </rPr>
          <t xml:space="preserve">
-Assume Amtrak services the MIC in 2028;
-2019 Miami Amtrak Ridership = 62,766
-Potential travel time savings with service terminating at new/existing Airport is ~20 minutes)
-Assume 20% ridership growth rate due to travel time savings, improvement in accessibility to Amtrak Station - Metrorail, Metrobus, Airport Peoplemover to terminals, community shuttles. </t>
        </r>
      </text>
    </comment>
    <comment ref="W18" authorId="0" shapeId="0" xr:uid="{DE27097E-D116-4673-A23F-72E9C8BE55E9}">
      <text>
        <r>
          <rPr>
            <b/>
            <sz val="9"/>
            <color indexed="81"/>
            <rFont val="Tahoma"/>
            <charset val="1"/>
          </rPr>
          <t xml:space="preserve">IS Department: 2019 Amtrak Ridership (source: 2020 Amtrak Florida FactSheet (railpassengers.org) </t>
        </r>
        <r>
          <rPr>
            <sz val="9"/>
            <color indexed="81"/>
            <rFont val="Tahoma"/>
            <charset val="1"/>
          </rPr>
          <t xml:space="preserve">
-Assume Amtrak services the MIC in 2028;
-2019 Miami Amtrak Ridership = 62,766
-Potential travel time savings with service terminating at new/existing Airport is ~20 minutes)
-Assume 20% ridership growth rate due to travel time savings, improvement in accessibility to Amtrak Station - Metrorail, Metrobus, Airport Peoplemover to terminals, community shuttles. </t>
        </r>
      </text>
    </comment>
    <comment ref="X18" authorId="0" shapeId="0" xr:uid="{4D11319D-C9C0-4F3C-96DD-56957964FD97}">
      <text>
        <r>
          <rPr>
            <b/>
            <sz val="9"/>
            <color indexed="81"/>
            <rFont val="Tahoma"/>
            <charset val="1"/>
          </rPr>
          <t xml:space="preserve">IS Department: 2019 Amtrak Ridership (source: 2020 Amtrak Florida FactSheet (railpassengers.org) </t>
        </r>
        <r>
          <rPr>
            <sz val="9"/>
            <color indexed="81"/>
            <rFont val="Tahoma"/>
            <charset val="1"/>
          </rPr>
          <t xml:space="preserve">
-Assume Amtrak services the MIC in 2028;
-2019 Miami Amtrak Ridership = 62,766
-Potential travel time savings with service terminating at new/existing Airport is ~20 minutes)
-Assume 20% ridership growth rate due to travel time savings, improvement in accessibility to Amtrak Station - Metrorail, Metrobus, Airport Peoplemover to terminals, community shuttles. </t>
        </r>
      </text>
    </comment>
    <comment ref="Y18" authorId="0" shapeId="0" xr:uid="{BA56DC0B-AF2C-452B-B8EB-CEFDA9100447}">
      <text>
        <r>
          <rPr>
            <b/>
            <sz val="9"/>
            <color indexed="81"/>
            <rFont val="Tahoma"/>
            <charset val="1"/>
          </rPr>
          <t xml:space="preserve">IS Department: 2019 Amtrak Ridership (source: 2020 Amtrak Florida FactSheet (railpassengers.org) </t>
        </r>
        <r>
          <rPr>
            <sz val="9"/>
            <color indexed="81"/>
            <rFont val="Tahoma"/>
            <charset val="1"/>
          </rPr>
          <t xml:space="preserve">
-Assume Amtrak services the MIC in 2028;
-2019 Miami Amtrak Ridership = 62,766
-Potential travel time savings with service terminating at new/existing Airport is ~20 minutes)
-Assume 20% ridership growth rate due to travel time savings, improvement in accessibility to Amtrak Station - Metrorail, Metrobus, Airport Peoplemover to terminals, community shuttles. </t>
        </r>
      </text>
    </comment>
    <comment ref="Z18" authorId="0" shapeId="0" xr:uid="{C53C6241-76EC-4360-87BD-9746EA29AA4F}">
      <text>
        <r>
          <rPr>
            <b/>
            <sz val="9"/>
            <color indexed="81"/>
            <rFont val="Tahoma"/>
            <charset val="1"/>
          </rPr>
          <t xml:space="preserve">IS Department: 2019 Amtrak Ridership (source: 2020 Amtrak Florida FactSheet (railpassengers.org) </t>
        </r>
        <r>
          <rPr>
            <sz val="9"/>
            <color indexed="81"/>
            <rFont val="Tahoma"/>
            <charset val="1"/>
          </rPr>
          <t xml:space="preserve">
-Assume Amtrak services the MIC in 2028;
-2019 Miami Amtrak Ridership = 62,766
-Potential travel time savings with service terminating at new/existing Airport is ~20 minutes)
-Assume 20% ridership growth rate due to travel time savings, improvement in accessibility to Amtrak Station - Metrorail, Metrobus, Airport Peoplemover to terminals, community shuttles. </t>
        </r>
      </text>
    </comment>
    <comment ref="AA18" authorId="0" shapeId="0" xr:uid="{56A37D08-AD74-4AF6-9B72-5B28B579D70C}">
      <text>
        <r>
          <rPr>
            <b/>
            <sz val="9"/>
            <color indexed="81"/>
            <rFont val="Tahoma"/>
            <charset val="1"/>
          </rPr>
          <t xml:space="preserve">IS Department: 2019 Amtrak Ridership (source: 2020 Amtrak Florida FactSheet (railpassengers.org) </t>
        </r>
        <r>
          <rPr>
            <sz val="9"/>
            <color indexed="81"/>
            <rFont val="Tahoma"/>
            <charset val="1"/>
          </rPr>
          <t xml:space="preserve">
-Assume Amtrak services the MIC in 2028;
-2019 Miami Amtrak Ridership = 62,766
-Potential travel time savings with service terminating at new/existing Airport is ~20 minutes)
-Assume 20% ridership growth rate due to travel time savings, improvement in accessibility to Amtrak Station - Metrorail, Metrobus, Airport Peoplemover to terminals, community shuttles. </t>
        </r>
      </text>
    </comment>
    <comment ref="AB18" authorId="0" shapeId="0" xr:uid="{09B1DAD5-5CE0-475F-9CC7-AE472075A311}">
      <text>
        <r>
          <rPr>
            <b/>
            <sz val="9"/>
            <color indexed="81"/>
            <rFont val="Tahoma"/>
            <charset val="1"/>
          </rPr>
          <t xml:space="preserve">IS Department: 2019 Amtrak Ridership (source: 2020 Amtrak Florida FactSheet (railpassengers.org) </t>
        </r>
        <r>
          <rPr>
            <sz val="9"/>
            <color indexed="81"/>
            <rFont val="Tahoma"/>
            <charset val="1"/>
          </rPr>
          <t xml:space="preserve">
-Assume Amtrak services the MIC in 2028;
-2019 Miami Amtrak Ridership = 62,766
-Potential travel time savings with service terminating at new/existing Airport is ~20 minutes)
-Assume 20% ridership growth rate due to travel time savings, improvement in accessibility to Amtrak Station - Metrorail, Metrobus, Airport Peoplemover to terminals, community shuttles. </t>
        </r>
      </text>
    </comment>
    <comment ref="AC18" authorId="0" shapeId="0" xr:uid="{3EF13393-E6B8-49F5-9020-C82731138B54}">
      <text>
        <r>
          <rPr>
            <b/>
            <sz val="9"/>
            <color indexed="81"/>
            <rFont val="Tahoma"/>
            <charset val="1"/>
          </rPr>
          <t xml:space="preserve">IS Department: 2019 Amtrak Ridership (source: 2020 Amtrak Florida FactSheet (railpassengers.org) </t>
        </r>
        <r>
          <rPr>
            <sz val="9"/>
            <color indexed="81"/>
            <rFont val="Tahoma"/>
            <charset val="1"/>
          </rPr>
          <t xml:space="preserve">
-Assume Amtrak services the MIC in 2028;
-2019 Miami Amtrak Ridership = 62,766
-Potential travel time savings with service terminating at new/existing Airport is ~20 minutes)
-Assume 20% ridership growth rate due to travel time savings, improvement in accessibility to Amtrak Station - Metrorail, Metrobus, Airport Peoplemover to terminals, community shuttles. </t>
        </r>
      </text>
    </comment>
    <comment ref="AD18" authorId="0" shapeId="0" xr:uid="{2F667A01-65C0-4012-9C54-ABD1DCE7179C}">
      <text>
        <r>
          <rPr>
            <b/>
            <sz val="9"/>
            <color indexed="81"/>
            <rFont val="Tahoma"/>
            <charset val="1"/>
          </rPr>
          <t xml:space="preserve">IS Department: 2019 Amtrak Ridership (source: 2020 Amtrak Florida FactSheet (railpassengers.org) </t>
        </r>
        <r>
          <rPr>
            <sz val="9"/>
            <color indexed="81"/>
            <rFont val="Tahoma"/>
            <charset val="1"/>
          </rPr>
          <t xml:space="preserve">
-Assume Amtrak services the MIC in 2028;
-2019 Miami Amtrak Ridership = 62,766
-Potential travel time savings with service terminating at new/existing Airport is ~20 minutes)
-Assume 20% ridership growth rate due to travel time savings, improvement in accessibility to Amtrak Station - Metrorail, Metrobus, Airport Peoplemover to terminals, community shuttles. </t>
        </r>
      </text>
    </comment>
    <comment ref="AE18" authorId="0" shapeId="0" xr:uid="{9318F5F1-7273-4E67-B74C-D56FAB4D9C06}">
      <text>
        <r>
          <rPr>
            <b/>
            <sz val="9"/>
            <color indexed="81"/>
            <rFont val="Tahoma"/>
            <charset val="1"/>
          </rPr>
          <t xml:space="preserve">IS Department: 2019 Amtrak Ridership (source: 2020 Amtrak Florida FactSheet (railpassengers.org) </t>
        </r>
        <r>
          <rPr>
            <sz val="9"/>
            <color indexed="81"/>
            <rFont val="Tahoma"/>
            <charset val="1"/>
          </rPr>
          <t xml:space="preserve">
-Assume Amtrak services the MIC in 2028;
-2019 Miami Amtrak Ridership = 62,766
-Potential travel time savings with service terminating at new/existing Airport is ~20 minutes)
-Assume 20% ridership growth rate due to travel time savings, improvement in accessibility to Amtrak Station - Metrorail, Metrobus, Airport Peoplemover to terminals, community shuttles. </t>
        </r>
      </text>
    </comment>
    <comment ref="AF18" authorId="0" shapeId="0" xr:uid="{6F4ED599-35B7-4FFB-9A80-02C3BFDA253B}">
      <text>
        <r>
          <rPr>
            <b/>
            <sz val="9"/>
            <color indexed="81"/>
            <rFont val="Tahoma"/>
            <charset val="1"/>
          </rPr>
          <t xml:space="preserve">IS Department: 2019 Amtrak Ridership (source: 2020 Amtrak Florida FactSheet (railpassengers.org) </t>
        </r>
        <r>
          <rPr>
            <sz val="9"/>
            <color indexed="81"/>
            <rFont val="Tahoma"/>
            <charset val="1"/>
          </rPr>
          <t xml:space="preserve">
-Assume Amtrak services the MIC in 2028;
-2019 Miami Amtrak Ridership = 62,766
-Potential travel time savings with service terminating at new/existing Airport is ~20 minutes)
-Assume 20% ridership growth rate due to travel time savings, improvement in accessibility to Amtrak Station - Metrorail, Metrobus, Airport Peoplemover to terminals, community shuttles. </t>
        </r>
      </text>
    </comment>
    <comment ref="AG18" authorId="0" shapeId="0" xr:uid="{23159189-BB18-4C66-A52A-B484A27843B2}">
      <text>
        <r>
          <rPr>
            <b/>
            <sz val="9"/>
            <color indexed="81"/>
            <rFont val="Tahoma"/>
            <charset val="1"/>
          </rPr>
          <t xml:space="preserve">IS Department: 2019 Amtrak Ridership (source: 2020 Amtrak Florida FactSheet (railpassengers.org) </t>
        </r>
        <r>
          <rPr>
            <sz val="9"/>
            <color indexed="81"/>
            <rFont val="Tahoma"/>
            <charset val="1"/>
          </rPr>
          <t xml:space="preserve">
-Assume Amtrak services the MIC in 2028;
-2019 Miami Amtrak Ridership = 62,766
-Potential travel time savings with service terminating at new/existing Airport is ~20 minutes)
-Assume 20% ridership growth rate due to travel time savings, improvement in accessibility to Amtrak Station - Metrorail, Metrobus, Airport Peoplemover to terminals, community shuttles. </t>
        </r>
      </text>
    </comment>
    <comment ref="AH18" authorId="0" shapeId="0" xr:uid="{90571155-B1F7-4523-B507-A83BDF9F701F}">
      <text>
        <r>
          <rPr>
            <b/>
            <sz val="9"/>
            <color indexed="81"/>
            <rFont val="Tahoma"/>
            <charset val="1"/>
          </rPr>
          <t xml:space="preserve">IS Department: 2019 Amtrak Ridership (source: 2020 Amtrak Florida FactSheet (railpassengers.org) </t>
        </r>
        <r>
          <rPr>
            <sz val="9"/>
            <color indexed="81"/>
            <rFont val="Tahoma"/>
            <charset val="1"/>
          </rPr>
          <t xml:space="preserve">
-Assume Amtrak services the MIC in 2028;
-2019 Miami Amtrak Ridership = 62,766
-Potential travel time savings with service terminating at new/existing Airport is ~20 minutes)
-Assume 20% ridership growth rate due to travel time savings, improvement in accessibility to Amtrak Station - Metrorail, Metrobus, Airport Peoplemover to terminals, community shuttles. </t>
        </r>
      </text>
    </comment>
    <comment ref="AI18" authorId="0" shapeId="0" xr:uid="{0C78238A-D254-4DDB-810E-D9FF62358CB4}">
      <text>
        <r>
          <rPr>
            <b/>
            <sz val="9"/>
            <color indexed="81"/>
            <rFont val="Tahoma"/>
            <charset val="1"/>
          </rPr>
          <t xml:space="preserve">IS Department: 2019 Amtrak Ridership (source: 2020 Amtrak Florida FactSheet (railpassengers.org) </t>
        </r>
        <r>
          <rPr>
            <sz val="9"/>
            <color indexed="81"/>
            <rFont val="Tahoma"/>
            <charset val="1"/>
          </rPr>
          <t xml:space="preserve">
-Assume Amtrak services the MIC in 2028;
-2019 Miami Amtrak Ridership = 62,766
-Potential travel time savings with service terminating at new/existing Airport is ~20 minutes)
-Assume 20% ridership growth rate due to travel time savings, improvement in accessibility to Amtrak Station - Metrorail, Metrobus, Airport Peoplemover to terminals, community shuttles. </t>
        </r>
      </text>
    </comment>
    <comment ref="AJ18" authorId="0" shapeId="0" xr:uid="{BEF32C17-F58A-4EF6-90F9-20DF1F952FED}">
      <text>
        <r>
          <rPr>
            <b/>
            <sz val="9"/>
            <color indexed="81"/>
            <rFont val="Tahoma"/>
            <charset val="1"/>
          </rPr>
          <t xml:space="preserve">IS Department: 2019 Amtrak Ridership (source: 2020 Amtrak Florida FactSheet (railpassengers.org) </t>
        </r>
        <r>
          <rPr>
            <sz val="9"/>
            <color indexed="81"/>
            <rFont val="Tahoma"/>
            <charset val="1"/>
          </rPr>
          <t xml:space="preserve">
-Assume Amtrak services the MIC in 2028;
-2019 Miami Amtrak Ridership = 62,766
-Potential travel time savings with service terminating at new/existing Airport is ~20 minutes)
-Assume 20% ridership growth rate due to travel time savings, improvement in accessibility to Amtrak Station - Metrorail, Metrobus, Airport Peoplemover to terminals, community shuttles. </t>
        </r>
      </text>
    </comment>
    <comment ref="AK18" authorId="0" shapeId="0" xr:uid="{8C063550-0860-4C53-A61A-17FCA168DD67}">
      <text>
        <r>
          <rPr>
            <b/>
            <sz val="9"/>
            <color indexed="81"/>
            <rFont val="Tahoma"/>
            <charset val="1"/>
          </rPr>
          <t xml:space="preserve">IS Department: 2019 Amtrak Ridership (source: 2020 Amtrak Florida FactSheet (railpassengers.org) </t>
        </r>
        <r>
          <rPr>
            <sz val="9"/>
            <color indexed="81"/>
            <rFont val="Tahoma"/>
            <charset val="1"/>
          </rPr>
          <t xml:space="preserve">
-Assume Amtrak services the MIC in 2028;
-2019 Miami Amtrak Ridership = 62,766
-Potential travel time savings with service terminating at new/existing Airport is ~20 minutes)
-Assume 20% ridership growth rate due to travel time savings, improvement in accessibility to Amtrak Station - Metrorail, Metrobus, Airport Peoplemover to terminals, community shuttles. </t>
        </r>
      </text>
    </comment>
    <comment ref="AL18" authorId="0" shapeId="0" xr:uid="{A5C7B4A0-8B30-43AF-92AC-CB5C34039261}">
      <text>
        <r>
          <rPr>
            <b/>
            <sz val="9"/>
            <color indexed="81"/>
            <rFont val="Tahoma"/>
            <charset val="1"/>
          </rPr>
          <t xml:space="preserve">IS Department: 2019 Amtrak Ridership (source: 2020 Amtrak Florida FactSheet (railpassengers.org) </t>
        </r>
        <r>
          <rPr>
            <sz val="9"/>
            <color indexed="81"/>
            <rFont val="Tahoma"/>
            <charset val="1"/>
          </rPr>
          <t xml:space="preserve">
-Assume Amtrak services the MIC in 2028;
-2019 Miami Amtrak Ridership = 62,766
-Potential travel time savings with service terminating at new/existing Airport is ~20 minutes)
-Assume 20% ridership growth rate due to travel time savings, improvement in accessibility to Amtrak Station - Metrorail, Metrobus, Airport Peoplemover to terminals, community shuttles. </t>
        </r>
      </text>
    </comment>
    <comment ref="AM18" authorId="0" shapeId="0" xr:uid="{FB76020B-957C-42D5-855A-46C5BEB7A5F4}">
      <text>
        <r>
          <rPr>
            <b/>
            <sz val="9"/>
            <color indexed="81"/>
            <rFont val="Tahoma"/>
            <charset val="1"/>
          </rPr>
          <t xml:space="preserve">IS Department: 2019 Amtrak Ridership (source: 2020 Amtrak Florida FactSheet (railpassengers.org) </t>
        </r>
        <r>
          <rPr>
            <sz val="9"/>
            <color indexed="81"/>
            <rFont val="Tahoma"/>
            <charset val="1"/>
          </rPr>
          <t xml:space="preserve">
-Assume Amtrak services the MIC in 2028;
-2019 Miami Amtrak Ridership = 62,766
-Potential travel time savings with service terminating at new/existing Airport is ~20 minutes)
-Assume 20% ridership growth rate due to travel time savings, improvement in accessibility to Amtrak Station - Metrorail, Metrobus, Airport Peoplemover to terminals, community shuttles. </t>
        </r>
      </text>
    </comment>
    <comment ref="AN18" authorId="0" shapeId="0" xr:uid="{A5938D25-9ECA-4CB9-B8DA-8D5E1A39B4A6}">
      <text>
        <r>
          <rPr>
            <b/>
            <sz val="9"/>
            <color indexed="81"/>
            <rFont val="Tahoma"/>
            <charset val="1"/>
          </rPr>
          <t xml:space="preserve">IS Department: 2019 Amtrak Ridership (source: 2020 Amtrak Florida FactSheet (railpassengers.org) </t>
        </r>
        <r>
          <rPr>
            <sz val="9"/>
            <color indexed="81"/>
            <rFont val="Tahoma"/>
            <charset val="1"/>
          </rPr>
          <t xml:space="preserve">
-Assume Amtrak services the MIC in 2028;
-2019 Miami Amtrak Ridership = 62,766
-Potential travel time savings with service terminating at new/existing Airport is ~20 minutes)
-Assume 20% ridership growth rate due to travel time savings, improvement in accessibility to Amtrak Station - Metrorail, Metrobus, Airport Peoplemover to terminals, community shuttles. </t>
        </r>
      </text>
    </comment>
    <comment ref="AO18" authorId="0" shapeId="0" xr:uid="{2DA45AC7-774B-4BD7-A343-12F3E401C597}">
      <text>
        <r>
          <rPr>
            <b/>
            <sz val="9"/>
            <color indexed="81"/>
            <rFont val="Tahoma"/>
            <charset val="1"/>
          </rPr>
          <t xml:space="preserve">IS Department: 2019 Amtrak Ridership (source: 2020 Amtrak Florida FactSheet (railpassengers.org) </t>
        </r>
        <r>
          <rPr>
            <sz val="9"/>
            <color indexed="81"/>
            <rFont val="Tahoma"/>
            <charset val="1"/>
          </rPr>
          <t xml:space="preserve">
-Assume Amtrak services the MIC in 2028;
-2019 Miami Amtrak Ridership = 62,766
-Potential travel time savings with service terminating at new/existing Airport is ~20 minutes)
-Assume 20% ridership growth rate due to travel time savings, improvement in accessibility to Amtrak Station - Metrorail, Metrobus, Airport Peoplemover to terminals, community shuttles.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tc={A6BD0F67-7671-40E5-A35A-4A39F80ACAFC}</author>
    <author>tc={5080EA70-A083-1549-9D89-5C2A9D64DBC5}</author>
    <author>tc={64EE20D0-1213-D042-8BF3-FA4893D43D8D}</author>
  </authors>
  <commentList>
    <comment ref="A3" authorId="0" shapeId="0" xr:uid="{A6BD0F67-7671-40E5-A35A-4A39F80ACAFC}">
      <text>
        <t>[Threaded comment]
Your version of Excel allows you to read this threaded comment; however, any edits to it will get removed if the file is opened in a newer version of Excel. Learn more: https://go.microsoft.com/fwlink/?linkid=870924
Comment:
    adjust back to vehicle hours, not passenger hours</t>
      </text>
    </comment>
    <comment ref="A16" authorId="1" shapeId="0" xr:uid="{5080EA70-A083-1549-9D89-5C2A9D64DBC5}">
      <text>
        <t>[Threaded comment]
Your version of Excel allows you to read this threaded comment; however, any edits to it will get removed if the file is opened in a newer version of Excel. Learn more: https://go.microsoft.com/fwlink/?linkid=870924
Comment:
    This table pulls from the Look Up tab and employs a linear decrease for emissions post 2025. Several of the pollutants hit 0 using this formula in the 2030s or 2040s</t>
      </text>
    </comment>
    <comment ref="G16" authorId="2" shapeId="0" xr:uid="{64EE20D0-1213-D042-8BF3-FA4893D43D8D}">
      <text>
        <t>[Threaded comment]
Your version of Excel allows you to read this threaded comment; however, any edits to it will get removed if the file is opened in a newer version of Excel. Learn more: https://go.microsoft.com/fwlink/?linkid=870924
Comment:
    Starts emissions decrease formula
Reply:
    Updated to % decrease</t>
      </text>
    </comment>
  </commentList>
</comments>
</file>

<file path=xl/sharedStrings.xml><?xml version="1.0" encoding="utf-8"?>
<sst xmlns="http://schemas.openxmlformats.org/spreadsheetml/2006/main" count="743" uniqueCount="310">
  <si>
    <t>Year of Operation</t>
  </si>
  <si>
    <t>Year</t>
  </si>
  <si>
    <t>Total</t>
  </si>
  <si>
    <t>Build</t>
  </si>
  <si>
    <t>`</t>
  </si>
  <si>
    <t>Discount Rate</t>
  </si>
  <si>
    <t>Sox</t>
  </si>
  <si>
    <r>
      <t>CO</t>
    </r>
    <r>
      <rPr>
        <vertAlign val="subscript"/>
        <sz val="11"/>
        <color theme="1"/>
        <rFont val="Calibri"/>
        <family val="2"/>
        <scheme val="minor"/>
      </rPr>
      <t>2</t>
    </r>
  </si>
  <si>
    <t>Nox</t>
  </si>
  <si>
    <t>No injury (PDO equivalent)</t>
  </si>
  <si>
    <t>Possible Injury (=OK Severity 2)</t>
  </si>
  <si>
    <t>Non-incapacitating Injury (=OK Severity 3)</t>
  </si>
  <si>
    <t>Incapacitating Injury (=OK Severity 4)</t>
  </si>
  <si>
    <t xml:space="preserve">Fatal </t>
  </si>
  <si>
    <t>GDP Price Deflators</t>
  </si>
  <si>
    <t/>
  </si>
  <si>
    <t>Benefit Cost Ratio</t>
  </si>
  <si>
    <t>-</t>
  </si>
  <si>
    <t>Source</t>
  </si>
  <si>
    <t>Unit</t>
  </si>
  <si>
    <t>Seconds to hours conversion</t>
  </si>
  <si>
    <t>Annualization factor</t>
  </si>
  <si>
    <t>Base Year Y for Discounting</t>
  </si>
  <si>
    <t>Discounted Costs</t>
  </si>
  <si>
    <t>Discounted Benefits</t>
  </si>
  <si>
    <t>Emissions Benefits</t>
  </si>
  <si>
    <t>Crash Reductions Benefits</t>
  </si>
  <si>
    <t>Summary</t>
  </si>
  <si>
    <t>Share of Benefits</t>
  </si>
  <si>
    <t>Passenger Car</t>
  </si>
  <si>
    <t>Light/Medium Truck</t>
  </si>
  <si>
    <t>Heavy Truck</t>
  </si>
  <si>
    <t xml:space="preserve">Emissions Costs Per Ton </t>
  </si>
  <si>
    <t>$/Crash</t>
  </si>
  <si>
    <t>USDOT 2021 BCA Guidance</t>
  </si>
  <si>
    <t>Passengers (All Purposes)</t>
  </si>
  <si>
    <t>Truck Drivers</t>
  </si>
  <si>
    <t>PM2.5</t>
  </si>
  <si>
    <t>https://www.epa.gov/energy/greenhouse-gases-equivalencies-calculator-calculations-and-references</t>
  </si>
  <si>
    <t>https://www.epa.gov/moves/latest-version-motor-vehicle-emission-simulator-moves</t>
  </si>
  <si>
    <t>Grams to tons conversion</t>
  </si>
  <si>
    <t>SOx Benefit</t>
  </si>
  <si>
    <t>$/Metric Ton</t>
  </si>
  <si>
    <r>
      <t>CO</t>
    </r>
    <r>
      <rPr>
        <vertAlign val="subscript"/>
        <sz val="11"/>
        <color theme="1"/>
        <rFont val="Calibri"/>
        <family val="2"/>
        <scheme val="minor"/>
      </rPr>
      <t>2</t>
    </r>
    <r>
      <rPr>
        <sz val="11"/>
        <color theme="1"/>
        <rFont val="Calibri"/>
        <family val="2"/>
        <scheme val="minor"/>
      </rPr>
      <t xml:space="preserve"> Savings</t>
    </r>
  </si>
  <si>
    <t xml:space="preserve">NOx Savings </t>
  </si>
  <si>
    <t>SOx Savings</t>
  </si>
  <si>
    <t>Discount Rate (Carbon Emissions)</t>
  </si>
  <si>
    <t>Emissions Benefits (CO2)</t>
  </si>
  <si>
    <t>Emissions Benefits (All Other)</t>
  </si>
  <si>
    <t>Value of Accidents KABCO Values ($2019)</t>
  </si>
  <si>
    <t>Hourly Value of Time ($2019)</t>
  </si>
  <si>
    <t xml:space="preserve">Crash Reductions </t>
  </si>
  <si>
    <t>CO2 Equivalent</t>
  </si>
  <si>
    <t>PM2.5 Savings</t>
  </si>
  <si>
    <t>PM2.5 Benefit</t>
  </si>
  <si>
    <t>Kilograms to metric tons conversion</t>
  </si>
  <si>
    <t>MOVES3</t>
  </si>
  <si>
    <t>kg/VHT</t>
  </si>
  <si>
    <t>*Source: MOVES3</t>
  </si>
  <si>
    <t>US tons to metric tons conversion</t>
  </si>
  <si>
    <t>Medium Duty Truck</t>
  </si>
  <si>
    <t>Tractor Trailers</t>
  </si>
  <si>
    <t>Oxides of Nitrogen (NOx)</t>
  </si>
  <si>
    <t>Sulfur Dioxide (SO2)</t>
  </si>
  <si>
    <t>Vehicle Class</t>
  </si>
  <si>
    <t>Car (Gasoline)</t>
  </si>
  <si>
    <t>Emissions Kilograms Per VHT</t>
  </si>
  <si>
    <t>AVG pollutant decrease, 2021-2025</t>
  </si>
  <si>
    <t>AVG annual % pollutant decrease, 2021-2025</t>
  </si>
  <si>
    <t>This tab would capture any incremental increases in the value of land (site rents) due to more productive uses on the site.  It should be over and above any capitalization of base travel time savings.</t>
  </si>
  <si>
    <t>Annual O&amp;M and Periodic Rehab Cost (Build - No Build)</t>
  </si>
  <si>
    <t>Build Capital Costs (including previously expended costs)</t>
  </si>
  <si>
    <t xml:space="preserve">Net Present Value </t>
  </si>
  <si>
    <t>Emissions Reduction (annual metric tons saved)</t>
  </si>
  <si>
    <t xml:space="preserve">NOx </t>
  </si>
  <si>
    <t xml:space="preserve">SOx </t>
  </si>
  <si>
    <r>
      <t>CO</t>
    </r>
    <r>
      <rPr>
        <b/>
        <vertAlign val="subscript"/>
        <sz val="11"/>
        <color theme="1"/>
        <rFont val="Calibri"/>
        <family val="2"/>
        <scheme val="minor"/>
      </rPr>
      <t xml:space="preserve">2 </t>
    </r>
  </si>
  <si>
    <t xml:space="preserve">PM2.5 </t>
  </si>
  <si>
    <t>Emissions Benefit (annual $ savings, undiscounted)</t>
  </si>
  <si>
    <t>NOx Benefit</t>
  </si>
  <si>
    <r>
      <t>CO</t>
    </r>
    <r>
      <rPr>
        <b/>
        <vertAlign val="subscript"/>
        <sz val="11"/>
        <color theme="1"/>
        <rFont val="Calibri"/>
        <family val="2"/>
        <scheme val="minor"/>
      </rPr>
      <t>2</t>
    </r>
    <r>
      <rPr>
        <b/>
        <sz val="11"/>
        <color theme="1"/>
        <rFont val="Calibri"/>
        <family val="2"/>
        <scheme val="minor"/>
      </rPr>
      <t xml:space="preserve"> Benefit</t>
    </r>
  </si>
  <si>
    <t>Total (Non-CO2) Benefit</t>
  </si>
  <si>
    <t xml:space="preserve">                                                                                                                                                                                                                                                                                                                                                                                                                                                                                                                                                                                                                                                                                                                                                                                                                                                                                                                                                                                                                                                                                                                                                                                                                                                                                                                                                                                                                                                                                                                                                                                                                                                                                                                                                                                                                                                                                                                                                                                                                                                                                                                                                                                                                                                                                                                                                                                                                                                                                                                                                                                                                                                                           </t>
  </si>
  <si>
    <t>Fuel consumed while idling (passenger vehicles) (gal/hr)</t>
  </si>
  <si>
    <t>https://www.energy.gov/eere/vehicles/fact-861-february-23-2015-idle-fuel-consumption-selected-gasoline-and-diesel-vehicles</t>
  </si>
  <si>
    <t>Fuel consumed while idling (average of all truck types) (gal/hr)</t>
  </si>
  <si>
    <t>average cost of gasoline (2019$s, net of fuel taxes)</t>
  </si>
  <si>
    <t>https://www.eia.gov/todayinenergy/detail.php?id=42435</t>
  </si>
  <si>
    <t>average cost of diesel fuel (2019$s, net of fuel taxes)</t>
  </si>
  <si>
    <t>Discounted Summary Results ($2019)</t>
  </si>
  <si>
    <t>CAGR 2026-2040</t>
  </si>
  <si>
    <t>Present Value</t>
  </si>
  <si>
    <t>Peak passenger vehicle occupancy</t>
  </si>
  <si>
    <t xml:space="preserve">Periodic Rehab </t>
  </si>
  <si>
    <t>reduced overtime</t>
  </si>
  <si>
    <t xml:space="preserve">Improved RR yard efficiencies </t>
  </si>
  <si>
    <t>Reduced Pavement Damage</t>
  </si>
  <si>
    <t xml:space="preserve">weekly truck VMT reduction </t>
  </si>
  <si>
    <t>annual truck VMT reduction</t>
  </si>
  <si>
    <t>annual reduction in truck VMT</t>
  </si>
  <si>
    <t>Total from reduced truck VMT</t>
  </si>
  <si>
    <t>Total Discounted Cost</t>
  </si>
  <si>
    <t>Total Discounted Benefits</t>
  </si>
  <si>
    <t xml:space="preserve">Emissions Per Vehicle Hour  (metric tons/VHT) </t>
  </si>
  <si>
    <t>Table 46</t>
  </si>
  <si>
    <t>distribution of truck crashes by type</t>
  </si>
  <si>
    <t>value of crashes by type</t>
  </si>
  <si>
    <t>Large Trucks Involved in Crashes, by Most Harmful Event and Crash Severity, 2019</t>
  </si>
  <si>
    <t>fatal</t>
  </si>
  <si>
    <t>Most Harmful Event</t>
  </si>
  <si>
    <t>Crash Severity</t>
  </si>
  <si>
    <t>injury</t>
  </si>
  <si>
    <t>Fatal</t>
  </si>
  <si>
    <t>Injury</t>
  </si>
  <si>
    <t>Property Damage
Only</t>
  </si>
  <si>
    <t>PDO</t>
  </si>
  <si>
    <t>Number</t>
  </si>
  <si>
    <t>Percent</t>
  </si>
  <si>
    <t>Collision with Motor Vehicle in
Transport by Initial Point of Impact</t>
  </si>
  <si>
    <t>Front</t>
  </si>
  <si>
    <t>total</t>
  </si>
  <si>
    <t>Left Side</t>
  </si>
  <si>
    <t>Right Side</t>
  </si>
  <si>
    <t>Rear</t>
  </si>
  <si>
    <t>Weighted average crash cost for all three crash types, where weights are frequency of each crash type.</t>
  </si>
  <si>
    <t>Other/Unknown</t>
  </si>
  <si>
    <t xml:space="preserve"> </t>
  </si>
  <si>
    <t>Collision with Fixed Object</t>
  </si>
  <si>
    <t>Collision with Fixed
Object</t>
  </si>
  <si>
    <t>Collision with Object Not Fixed</t>
  </si>
  <si>
    <t>Nonoccupant</t>
  </si>
  <si>
    <t>truck crash rate per million VMT</t>
  </si>
  <si>
    <t>Other</t>
  </si>
  <si>
    <t>crashes</t>
  </si>
  <si>
    <t>Noncollision</t>
  </si>
  <si>
    <t>total truck VMT (millions) (2019)</t>
  </si>
  <si>
    <t>Unknown</t>
  </si>
  <si>
    <t>Sources: FARS 2019 ARF, CRSS 2019</t>
  </si>
  <si>
    <t>Estimates less than 500 have been rounded to 0.</t>
  </si>
  <si>
    <t>National Highway Traffic Safety Administration's Traffic Safety Facts Annual Report, generated 06/16/2021 at 7:40 PM</t>
  </si>
  <si>
    <t xml:space="preserve">Notes: A large truck is defined as a truck with a gross vehicle weight rating (GVWR) greater than 10,000 pounds. Individual numbers may not add up to the totals due to independent rounding. Percentages are based on unrounded numbers.
</t>
  </si>
  <si>
    <t>Sources: FARS 2019 ARF; CRSS 2019; NHTSA Traffic Safety Facts Annual Report Tables. (2019). https://cdan.nhtsa.gov/tsftables/tsfar.htm#</t>
  </si>
  <si>
    <t>annual truck VHT reduction</t>
  </si>
  <si>
    <t>Reduced Pavement Damage Cost</t>
  </si>
  <si>
    <t>Roadway  maintenance cost/truck VMT</t>
  </si>
  <si>
    <t>FHWA Comprehensive Truck Size and Weight Study, updated; Bai, et al, Estimating Highway Pavement Costs Attributed to Truck Traffic, 2009.</t>
  </si>
  <si>
    <t>Truck VOC per truck mile</t>
  </si>
  <si>
    <t>Financial Discount Fator- PBVR Cost of Capital (2%)</t>
  </si>
  <si>
    <t>Additional Port Net Revenues</t>
  </si>
  <si>
    <t>Payback Period</t>
  </si>
  <si>
    <t>Financial Internal Rate of Return</t>
  </si>
  <si>
    <t>8 years</t>
  </si>
  <si>
    <t>year of operation</t>
  </si>
  <si>
    <t>Operations and Maintenance</t>
  </si>
  <si>
    <t>Delay - Freight</t>
  </si>
  <si>
    <t>Passenger Hour Savings</t>
  </si>
  <si>
    <t>Annual Tri-Rail Passenger Hours of Delay</t>
  </si>
  <si>
    <t>Freight and Passenger Delay Savings via Bridge Segment (due to single tracking)</t>
  </si>
  <si>
    <t>Railroad Passenger and Freight Delay Savings</t>
  </si>
  <si>
    <t xml:space="preserve">20xx $s </t>
  </si>
  <si>
    <t xml:space="preserve">No Build </t>
  </si>
  <si>
    <t>Bridge Maintenance and Rehab Savings</t>
  </si>
  <si>
    <t>Life Cycle Cost Savings</t>
  </si>
  <si>
    <t>Average Delay per Tri-Rail Train (minutes)</t>
  </si>
  <si>
    <t>Life Cycle Cost Saving</t>
  </si>
  <si>
    <t>Annual for No Build (2017)</t>
  </si>
  <si>
    <t>Annual for Preferred Alt (2017)</t>
  </si>
  <si>
    <t>Annual for No Build (2019)</t>
  </si>
  <si>
    <t>Annual for Preferred Alt (2019)</t>
  </si>
  <si>
    <t>Existing Bridge</t>
  </si>
  <si>
    <t>New Bridge</t>
  </si>
  <si>
    <t>Major Maintenance</t>
  </si>
  <si>
    <t>Initial</t>
  </si>
  <si>
    <t>No Build Alternative (over 75 years)</t>
  </si>
  <si>
    <t>Preferred Alternative (over 75 years)</t>
  </si>
  <si>
    <t xml:space="preserve">Recurring Maintenance Costs </t>
  </si>
  <si>
    <t xml:space="preserve"> total</t>
  </si>
  <si>
    <t>Safety Benefits (undiscounted, M 2019 $s)</t>
  </si>
  <si>
    <t xml:space="preserve">from prior BCA </t>
  </si>
  <si>
    <t>grade crossing elimination benefits</t>
  </si>
  <si>
    <t>Average hourly in vehicle value of time, all purposes (2019 $s)</t>
  </si>
  <si>
    <t>Truck VMT Reductions (related external benefits)</t>
  </si>
  <si>
    <t>NOTE:  Major Tri-Rail train traffic disruption happened on Dec 7-9, 2019 when bridge was out of service for scheduled repairs with bus bridge between HIA MKT and MIA. A Bus would take approx. 14 minutes in each direction for a total of 50 trips (replacing 50 trains that would normally operate on the segment).  Assume ~1,200 total daily riders in each direction needing to make the trip based upon previous station counts.</t>
  </si>
  <si>
    <t>Annual Amtrak passenger access time savings to MIA</t>
  </si>
  <si>
    <t>Average time savings to access MIA (minutes, existing Amtrak station vs. Amtrak service direct to MIC)</t>
  </si>
  <si>
    <t>Average hourly value of transfer time</t>
  </si>
  <si>
    <t>Existing Amtrak Passenger Trips</t>
  </si>
  <si>
    <t>Value of existing Amtrak passenger time savings</t>
  </si>
  <si>
    <t>Pct of Tri Rail passengers subject to delay</t>
  </si>
  <si>
    <t xml:space="preserve">Annual Tri-Rail Passengers </t>
  </si>
  <si>
    <t>Newly Induced Amtrak-MIA Passengers</t>
  </si>
  <si>
    <t>Annual Amtrak-MIA Passengers</t>
  </si>
  <si>
    <t>Newly Induced  Amtrak MIA Passengers</t>
  </si>
  <si>
    <t>Economic Value of Induced Amtrak Riders based on Willingness to Pay</t>
  </si>
  <si>
    <t xml:space="preserve">Amtrak Airport Passenger Reliability Benefits </t>
  </si>
  <si>
    <t>Rider Willingness to pay Amtrak to MIA</t>
  </si>
  <si>
    <t>Half hour Buffer time for Amtrak-MIA passengers</t>
  </si>
  <si>
    <t>Economic Value of Buffer Time Savings</t>
  </si>
  <si>
    <t>Newly Induced Amtrak-MIA  Passengers</t>
  </si>
  <si>
    <t>Safety Benefits Improved At Grade Crossings</t>
  </si>
  <si>
    <t>NOTE: Second disruption on June 16, 2020, when the bridge was stuck open and delayed northbound trains by 60 minutes and southbound trains by 20 minutes.</t>
  </si>
  <si>
    <t>Existing Tri Rail Passenger Trips - Schedule Adjusted Delay</t>
  </si>
  <si>
    <t xml:space="preserve">Average Annual Passenger Hours of Delay </t>
  </si>
  <si>
    <t>Average Daily Unscheduled Delay (train minutes)</t>
  </si>
  <si>
    <t>Value of Schedule-Adjusted Passenger Delay Savings</t>
  </si>
  <si>
    <t>Value of Unscehuled Delay Savings</t>
  </si>
  <si>
    <t>Tri Rail Schedule-Adjusted Passenger Delay Savings</t>
  </si>
  <si>
    <t>Existing Amtrak Passenger Delay Savings</t>
  </si>
  <si>
    <t>Tri Rail Unscheduled Delay Savings</t>
  </si>
  <si>
    <t>Bridge Closure Avoided Cost (Benefits)</t>
  </si>
  <si>
    <t>Train</t>
  </si>
  <si>
    <t>Date</t>
  </si>
  <si>
    <t>Location</t>
  </si>
  <si>
    <t>Milepost</t>
  </si>
  <si>
    <t>Description</t>
  </si>
  <si>
    <t>Minutes</t>
  </si>
  <si>
    <t>P631</t>
  </si>
  <si>
    <t>CP 46th Street</t>
  </si>
  <si>
    <t>Schedule Conflict</t>
  </si>
  <si>
    <t>P639</t>
  </si>
  <si>
    <t>P607</t>
  </si>
  <si>
    <t>P645</t>
  </si>
  <si>
    <t>P613</t>
  </si>
  <si>
    <t>P633</t>
  </si>
  <si>
    <t>P637</t>
  </si>
  <si>
    <t>P640</t>
  </si>
  <si>
    <t>P644</t>
  </si>
  <si>
    <t>P629</t>
  </si>
  <si>
    <t>Hialeah Market Station</t>
  </si>
  <si>
    <t>P635</t>
  </si>
  <si>
    <t>P646</t>
  </si>
  <si>
    <t>P634</t>
  </si>
  <si>
    <t>P609</t>
  </si>
  <si>
    <t>P601</t>
  </si>
  <si>
    <t>P619</t>
  </si>
  <si>
    <t>P618</t>
  </si>
  <si>
    <t>Miami Airport Station</t>
  </si>
  <si>
    <t>P642</t>
  </si>
  <si>
    <t>P608</t>
  </si>
  <si>
    <t>NW 25th St</t>
  </si>
  <si>
    <t>SL CP Mic</t>
  </si>
  <si>
    <t>P606</t>
  </si>
  <si>
    <t>Total Delay in December (minutes)</t>
  </si>
  <si>
    <t>Average Delay per Day (minutes)</t>
  </si>
  <si>
    <t>Unscheduled Delay Data - December</t>
  </si>
  <si>
    <t>Existing Amtrak-MIA Connecting Passenger Reliability Benefits</t>
  </si>
  <si>
    <t>Avoided Costs of Emergency Bridge Closure</t>
  </si>
  <si>
    <t>https://www.tempe.gov/government/communication-and-media-relations/railroad-bridge#ad-image-0</t>
  </si>
  <si>
    <t>https://www.seattle.gov/Documents/Departments/SDOT/BridgeStairsProgram/West%20Seattle%20Bridge/1_2020-10-19%20-%20WSHB%20-%20RP-CBA_Final%20(1)[2].pdf</t>
  </si>
  <si>
    <t>References: Cost of emergency bridge closure and repair</t>
  </si>
  <si>
    <t>https://dot.ca.gov/news-releases/news-release-2021-004</t>
  </si>
  <si>
    <t>https://www.ksbw.com/article/emergency-repairs-announced-for-highway-1-in-big-sur/35634256#</t>
  </si>
  <si>
    <t>Cost to Agency of Short Term Emergency Repair</t>
  </si>
  <si>
    <t>https://www.chron.com/news/houston-texas/transportation/article/fred-hartman-bridge-closed-baytown-detour-16304607.php</t>
  </si>
  <si>
    <t>TOTAL</t>
  </si>
  <si>
    <t xml:space="preserve">Periodic Scheduled Rehab </t>
  </si>
  <si>
    <t>Tri Rail Benefits</t>
  </si>
  <si>
    <t>Amtrak Benefits</t>
  </si>
  <si>
    <t>Shared Benefits</t>
  </si>
  <si>
    <t>Comprehensive BCA Look Up Table</t>
  </si>
  <si>
    <t>assumption, representing half the average fare of Florida Amtrak riders ($71 coach and business class, 2019)  https://www.railpassengers.org/site/assets/files/1182/fl.pdf</t>
  </si>
  <si>
    <t xml:space="preserve">Construction </t>
  </si>
  <si>
    <t xml:space="preserve">Build Capital Costs </t>
  </si>
  <si>
    <t xml:space="preserve">Residual Value after 30 years </t>
  </si>
  <si>
    <t>Assumptions</t>
  </si>
  <si>
    <t>30 years of operation</t>
  </si>
  <si>
    <t>4 minutes of scheduled delay ("pad") built into published Tri Rail schedule, which would be eliminated with the project</t>
  </si>
  <si>
    <t>4 minutes of scheduled delay applied to all TriRail passengers as the schedule affects all riders</t>
  </si>
  <si>
    <t>Amtrak delay assumes 20 minutes saved in connection time from train to MIA</t>
  </si>
  <si>
    <t>Tri Rail passenger delay valued at average DOT hourly value of $17.90</t>
  </si>
  <si>
    <t>Amtrak connecting time hourly value of $33 per hour</t>
  </si>
  <si>
    <t>Newly induced Amtrak riders due to the much improved connection to the MIA</t>
  </si>
  <si>
    <t>Newly induced riders assumed to be 20 percent of current ridership</t>
  </si>
  <si>
    <t>Newly induced trips based on a willingness to pay measure, based on 1/2 the 2019 Amtrak fare for Florida passengers for business and coach class of $71.  (see look up table for source)</t>
  </si>
  <si>
    <t>Note:  need to include delay costs to passengers and cost of bridge bus service</t>
  </si>
  <si>
    <t>bridge bus service assumes $2 per bus vehicle mile</t>
  </si>
  <si>
    <t>Agency cost of $500,000 per emergency bridge closure for repairs, trafffic maintenance, etc.  Based on survey of other emergency short term bridge repair projects around the US</t>
  </si>
  <si>
    <t>Closure duration of 3 days</t>
  </si>
  <si>
    <t xml:space="preserve"> xxx passengers affected</t>
  </si>
  <si>
    <t>Average delay of 14 minutes for bus bridge service</t>
  </si>
  <si>
    <t>Amtrak passenger buffer time of 1/2 hour.  Because actual Amtrak schedule is much less frequent, it would not be possible for Amtrak passengers to build in half hour buffer times, but since prior trains might be 6 or more hours earlier, the buffer time may be regarded as an "implicit" buffer, that riders would be willing to build in to their schedules if it were available.</t>
  </si>
  <si>
    <t>Assumes Amtrak service will be established through the improvement section to the MIC in 2028, when the improvements go into service</t>
  </si>
  <si>
    <t>Major (year 15)</t>
  </si>
  <si>
    <t>Key Parameters</t>
  </si>
  <si>
    <t>Discount all benefits and costs at 7% real discount rate</t>
  </si>
  <si>
    <t>Discount Factor (7%)</t>
  </si>
  <si>
    <t>Discount Factor(3%)</t>
  </si>
  <si>
    <t>Costs (Undiscounted, $2019M)</t>
  </si>
  <si>
    <t>Residual Value (50-year useful life for bridge)</t>
  </si>
  <si>
    <t>Year of Operation:</t>
  </si>
  <si>
    <t>Source: Kimley Horn Project Engineers</t>
  </si>
  <si>
    <t>Key Parameters &amp; Assumptions</t>
  </si>
  <si>
    <t>Operations commence in 2028</t>
  </si>
  <si>
    <t>30-year period of analysis (carries through to all subsequent sheets)</t>
  </si>
  <si>
    <t>3-year construction period beginning 2025-2027</t>
  </si>
  <si>
    <t>Salvage value assumes 50 year useful life for all project elements; residual value at the end of the 30th year of operation represents a straight line depreciation of 40%</t>
  </si>
  <si>
    <t>Right-of-way costs included in salvage value, thus representing an underestimate of the actual value of land after a project is retired and an underestimate of actual salvage value at any given time</t>
  </si>
  <si>
    <t xml:space="preserve">Recurring Operating Costs </t>
  </si>
  <si>
    <t>Subsequent (year 35 &amp; 55)</t>
  </si>
  <si>
    <t>Unscheduled Tri Rail Train Delay</t>
  </si>
  <si>
    <t>Annual Amtrak Passengers (MIA-bound passengers)</t>
  </si>
  <si>
    <t>Average of 13 minutes per day of unscheduled delay affecting 300 passengers per day, based on assumed two trains affected per day and 150 passengers per train.  See data below.</t>
  </si>
  <si>
    <t>Cost of Delay</t>
  </si>
  <si>
    <t>Tri-Rail Passengers Affected</t>
  </si>
  <si>
    <t>Delay (person hours)</t>
  </si>
  <si>
    <t>Substitute Bus Service Cost</t>
  </si>
  <si>
    <t xml:space="preserve">Number of Additional Bus Runs </t>
  </si>
  <si>
    <t>Bus Operating Cost</t>
  </si>
  <si>
    <t>Delay Costs to TriRail Riders</t>
  </si>
  <si>
    <t>Bus VHT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</si>
</sst>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37">
    <numFmt numFmtId="5" formatCode="&quot;$&quot;#,##0_);\(&quot;$&quot;#,##0\)"/>
    <numFmt numFmtId="6" formatCode="&quot;$&quot;#,##0_);[Red]\(&quot;$&quot;#,##0\)"/>
    <numFmt numFmtId="44" formatCode="_(&quot;$&quot;* #,##0.00_);_(&quot;$&quot;* \(#,##0.00\);_(&quot;$&quot;* &quot;-&quot;??_);_(@_)"/>
    <numFmt numFmtId="43" formatCode="_(* #,##0.00_);_(* \(#,##0.00\);_(* &quot;-&quot;??_);_(@_)"/>
    <numFmt numFmtId="164" formatCode="#,##0.0000_);\(#,##0.0000\);&quot;-  &quot;;&quot; &quot;@"/>
    <numFmt numFmtId="165" formatCode="#,##0.00_);\(#,##0.00\);&quot;-  &quot;;&quot; &quot;@"/>
    <numFmt numFmtId="166" formatCode="0.000"/>
    <numFmt numFmtId="167" formatCode="0.0"/>
    <numFmt numFmtId="168" formatCode="_(* #,##0_);_(* \(#,##0\);_(* &quot;-&quot;??_);_(@_)"/>
    <numFmt numFmtId="169" formatCode="0.0%"/>
    <numFmt numFmtId="170" formatCode="&quot;$&quot;#,##0.0"/>
    <numFmt numFmtId="171" formatCode="&quot;$&quot;#,##0"/>
    <numFmt numFmtId="172" formatCode="#,##0.0000_);\(#,##0.0000\)"/>
    <numFmt numFmtId="173" formatCode="0.0000"/>
    <numFmt numFmtId="174" formatCode="0.000000"/>
    <numFmt numFmtId="175" formatCode="0.00000000000"/>
    <numFmt numFmtId="176" formatCode="0.000%"/>
    <numFmt numFmtId="177" formatCode="0.0000000"/>
    <numFmt numFmtId="178" formatCode="_(&quot;$&quot;* #,##0_);_(&quot;$&quot;* \(#,##0\);_(&quot;$&quot;* &quot;-&quot;??_);_(@_)"/>
    <numFmt numFmtId="179" formatCode="_(&quot;$&quot;* #,##0_);_(&quot;$&quot;* \(#,##0\);_(&quot;$&quot;* &quot;-&quot;???_);_(@_)"/>
    <numFmt numFmtId="180" formatCode="_(* #,##0.000_);_(* \(#,##0.000\);_(* &quot;-&quot;??_);_(@_)"/>
    <numFmt numFmtId="181" formatCode="0.00000"/>
    <numFmt numFmtId="182" formatCode="0.0000000000000"/>
    <numFmt numFmtId="183" formatCode="###,###,###,##0"/>
    <numFmt numFmtId="184" formatCode="###################0"/>
    <numFmt numFmtId="185" formatCode="##########################0"/>
    <numFmt numFmtId="186" formatCode="##0.0"/>
    <numFmt numFmtId="187" formatCode="###################################################################0"/>
    <numFmt numFmtId="188" formatCode="####0"/>
    <numFmt numFmtId="189" formatCode="########################################0"/>
    <numFmt numFmtId="190" formatCode="_(&quot;$&quot;* #,##0.000_);_(&quot;$&quot;* \(#,##0.000\);_(&quot;$&quot;* &quot;-&quot;???_);_(@_)"/>
    <numFmt numFmtId="191" formatCode="_(&quot;$&quot;* #,##0.000_);_(&quot;$&quot;* \(#,##0.000\);_(&quot;$&quot;* &quot;-&quot;??_);_(@_)"/>
    <numFmt numFmtId="192" formatCode="&quot;$&quot;#,##0.00"/>
    <numFmt numFmtId="193" formatCode="&quot;$&quot;#,##0.000"/>
    <numFmt numFmtId="194" formatCode="_(* #,##0.0000_);_(* \(#,##0.0000\);_(* &quot;-&quot;??_);_(@_)"/>
    <numFmt numFmtId="195" formatCode="_(&quot;$&quot;* #,##0.00_);_(&quot;$&quot;* \(#,##0.00\);_(&quot;$&quot;* &quot;-&quot;???_);_(@_)"/>
    <numFmt numFmtId="196" formatCode="_(&quot;$&quot;* #,##0.0_);_(&quot;$&quot;* \(#,##0.0\);_(&quot;$&quot;* &quot;-&quot;??_);_(@_)"/>
  </numFmts>
  <fonts count="27">
    <font>
      <sz val="11"/>
      <color theme="1"/>
      <name val="Calibri"/>
      <family val="2"/>
      <scheme val="minor"/>
    </font>
    <font>
      <sz val="11"/>
      <color theme="1"/>
      <name val="Calibri"/>
      <family val="2"/>
      <scheme val="minor"/>
    </font>
    <font>
      <b/>
      <sz val="11"/>
      <color theme="1"/>
      <name val="Calibri"/>
      <family val="2"/>
      <scheme val="minor"/>
    </font>
    <font>
      <b/>
      <u/>
      <sz val="11"/>
      <color theme="1"/>
      <name val="Calibri"/>
      <family val="2"/>
      <scheme val="minor"/>
    </font>
    <font>
      <u/>
      <sz val="11"/>
      <color theme="10"/>
      <name val="Calibri"/>
      <family val="2"/>
      <scheme val="minor"/>
    </font>
    <font>
      <sz val="10"/>
      <name val="Arial"/>
      <family val="2"/>
    </font>
    <font>
      <vertAlign val="subscript"/>
      <sz val="11"/>
      <color theme="1"/>
      <name val="Calibri"/>
      <family val="2"/>
      <scheme val="minor"/>
    </font>
    <font>
      <b/>
      <sz val="14"/>
      <color theme="1"/>
      <name val="Calibri"/>
      <family val="2"/>
      <scheme val="minor"/>
    </font>
    <font>
      <b/>
      <sz val="11"/>
      <color rgb="FF000000"/>
      <name val="Calibri"/>
      <family val="2"/>
      <scheme val="minor"/>
    </font>
    <font>
      <sz val="11"/>
      <color rgb="FF000000"/>
      <name val="Calibri"/>
      <family val="2"/>
      <scheme val="minor"/>
    </font>
    <font>
      <b/>
      <sz val="12"/>
      <color theme="1"/>
      <name val="Calibri"/>
      <family val="2"/>
      <scheme val="minor"/>
    </font>
    <font>
      <i/>
      <sz val="11"/>
      <color rgb="FF212121"/>
      <name val="Calibri"/>
      <family val="2"/>
      <scheme val="minor"/>
    </font>
    <font>
      <sz val="8"/>
      <name val="Calibri"/>
      <family val="2"/>
      <scheme val="minor"/>
    </font>
    <font>
      <sz val="11"/>
      <color indexed="8"/>
      <name val="Calibri"/>
      <family val="2"/>
      <scheme val="minor"/>
    </font>
    <font>
      <b/>
      <vertAlign val="subscript"/>
      <sz val="11"/>
      <color theme="1"/>
      <name val="Calibri"/>
      <family val="2"/>
      <scheme val="minor"/>
    </font>
    <font>
      <sz val="11"/>
      <name val="Calibri"/>
      <family val="2"/>
      <scheme val="minor"/>
    </font>
    <font>
      <b/>
      <sz val="11"/>
      <color rgb="FFFF0000"/>
      <name val="Calibri"/>
      <family val="2"/>
      <scheme val="minor"/>
    </font>
    <font>
      <b/>
      <sz val="11"/>
      <color rgb="FF112277"/>
      <name val="Albany AMT"/>
    </font>
    <font>
      <b/>
      <sz val="9.5"/>
      <color rgb="FF112277"/>
      <name val="Albany AMT"/>
    </font>
    <font>
      <sz val="9.5"/>
      <color rgb="FF112277"/>
      <name val="Albany AMT"/>
    </font>
    <font>
      <b/>
      <sz val="10"/>
      <name val="Arial"/>
      <family val="2"/>
    </font>
    <font>
      <u/>
      <sz val="11"/>
      <color theme="1"/>
      <name val="Calibri"/>
      <family val="2"/>
      <scheme val="minor"/>
    </font>
    <font>
      <sz val="12"/>
      <color theme="1"/>
      <name val="Calibri"/>
      <family val="2"/>
      <scheme val="minor"/>
    </font>
    <font>
      <sz val="9"/>
      <color indexed="81"/>
      <name val="Tahoma"/>
      <charset val="1"/>
    </font>
    <font>
      <b/>
      <sz val="9"/>
      <color indexed="81"/>
      <name val="Tahoma"/>
      <charset val="1"/>
    </font>
    <font>
      <b/>
      <i/>
      <sz val="11"/>
      <color theme="1"/>
      <name val="Calibri"/>
      <family val="2"/>
      <scheme val="minor"/>
    </font>
    <font>
      <sz val="11"/>
      <color rgb="FFFF0000"/>
      <name val="Calibri"/>
      <family val="2"/>
      <scheme val="minor"/>
    </font>
  </fonts>
  <fills count="10">
    <fill>
      <patternFill patternType="none"/>
    </fill>
    <fill>
      <patternFill patternType="gray125"/>
    </fill>
    <fill>
      <patternFill patternType="solid">
        <fgColor rgb="FFFFFF00"/>
        <bgColor indexed="64"/>
      </patternFill>
    </fill>
    <fill>
      <patternFill patternType="solid">
        <fgColor theme="9" tint="0.59999389629810485"/>
        <bgColor indexed="64"/>
      </patternFill>
    </fill>
    <fill>
      <patternFill patternType="solid">
        <fgColor rgb="FFFAFBFE"/>
        <bgColor indexed="64"/>
      </patternFill>
    </fill>
    <fill>
      <patternFill patternType="solid">
        <fgColor rgb="FFEDF2F9"/>
        <bgColor indexed="64"/>
      </patternFill>
    </fill>
    <fill>
      <patternFill patternType="solid">
        <fgColor rgb="FFFFFFFF"/>
        <bgColor indexed="64"/>
      </patternFill>
    </fill>
    <fill>
      <patternFill patternType="solid">
        <fgColor theme="9" tint="0.39997558519241921"/>
        <bgColor indexed="64"/>
      </patternFill>
    </fill>
    <fill>
      <patternFill patternType="solid">
        <fgColor theme="0"/>
        <bgColor indexed="64"/>
      </patternFill>
    </fill>
    <fill>
      <patternFill patternType="solid">
        <fgColor theme="9" tint="0.79998168889431442"/>
        <bgColor indexed="64"/>
      </patternFill>
    </fill>
  </fills>
  <borders count="26">
    <border>
      <left/>
      <right/>
      <top/>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rgb="FFB0B7BB"/>
      </right>
      <top style="thin">
        <color rgb="FFB0B7BB"/>
      </top>
      <bottom style="thin">
        <color rgb="FFB0B7BB"/>
      </bottom>
      <diagonal/>
    </border>
    <border>
      <left style="thin">
        <color rgb="FFB0B7BB"/>
      </left>
      <right style="thin">
        <color rgb="FFB0B7BB"/>
      </right>
      <top style="thin">
        <color rgb="FFB0B7BB"/>
      </top>
      <bottom style="thin">
        <color rgb="FFB0B7BB"/>
      </bottom>
      <diagonal/>
    </border>
    <border>
      <left style="thin">
        <color rgb="FFB0B7BB"/>
      </left>
      <right style="medium">
        <color indexed="64"/>
      </right>
      <top style="thin">
        <color rgb="FFB0B7BB"/>
      </top>
      <bottom style="thin">
        <color rgb="FFB0B7BB"/>
      </bottom>
      <diagonal/>
    </border>
    <border>
      <left style="thin">
        <color rgb="FFC1C1C1"/>
      </left>
      <right style="thin">
        <color rgb="FFC1C1C1"/>
      </right>
      <top style="thin">
        <color rgb="FFC1C1C1"/>
      </top>
      <bottom style="thin">
        <color rgb="FFC1C1C1"/>
      </bottom>
      <diagonal/>
    </border>
    <border>
      <left style="thin">
        <color rgb="FFC1C1C1"/>
      </left>
      <right style="medium">
        <color indexed="64"/>
      </right>
      <top style="thin">
        <color rgb="FFC1C1C1"/>
      </top>
      <bottom style="thin">
        <color rgb="FFC1C1C1"/>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bottom style="thin">
        <color theme="0" tint="-0.249977111117893"/>
      </bottom>
      <diagonal/>
    </border>
    <border>
      <left style="thin">
        <color theme="0" tint="-0.249977111117893"/>
      </left>
      <right style="thin">
        <color theme="0" tint="-0.249977111117893"/>
      </right>
      <top style="thin">
        <color theme="0" tint="-0.249977111117893"/>
      </top>
      <bottom style="medium">
        <color indexed="64"/>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theme="0" tint="-0.14999847407452621"/>
      </left>
      <right style="thin">
        <color theme="0" tint="-0.14999847407452621"/>
      </right>
      <top/>
      <bottom style="thin">
        <color theme="0" tint="-0.14999847407452621"/>
      </bottom>
      <diagonal/>
    </border>
    <border>
      <left/>
      <right style="thin">
        <color rgb="FFB0B7BB"/>
      </right>
      <top/>
      <bottom/>
      <diagonal/>
    </border>
    <border>
      <left style="thin">
        <color rgb="FFC1C1C1"/>
      </left>
      <right style="thin">
        <color rgb="FFC1C1C1"/>
      </right>
      <top/>
      <bottom/>
      <diagonal/>
    </border>
    <border>
      <left style="thin">
        <color rgb="FFC1C1C1"/>
      </left>
      <right/>
      <top/>
      <bottom/>
      <diagonal/>
    </border>
    <border>
      <left style="thin">
        <color theme="0" tint="-0.14999847407452621"/>
      </left>
      <right style="thin">
        <color theme="0" tint="-0.14999847407452621"/>
      </right>
      <top style="thin">
        <color theme="0" tint="-0.14999847407452621"/>
      </top>
      <bottom/>
      <diagonal/>
    </border>
    <border>
      <left/>
      <right/>
      <top/>
      <bottom style="thin">
        <color indexed="64"/>
      </bottom>
      <diagonal/>
    </border>
    <border>
      <left/>
      <right/>
      <top/>
      <bottom style="double">
        <color indexed="64"/>
      </bottom>
      <diagonal/>
    </border>
  </borders>
  <cellStyleXfs count="7">
    <xf numFmtId="0" fontId="0" fillId="0" borderId="0"/>
    <xf numFmtId="43" fontId="1" fillId="0" borderId="0" applyFont="0" applyFill="0" applyBorder="0" applyAlignment="0" applyProtection="0"/>
    <xf numFmtId="0" fontId="4" fillId="0" borderId="0" applyNumberFormat="0" applyFill="0" applyBorder="0" applyAlignment="0" applyProtection="0"/>
    <xf numFmtId="164" fontId="5"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13" fillId="0" borderId="0"/>
  </cellStyleXfs>
  <cellXfs count="309">
    <xf numFmtId="0" fontId="0" fillId="0" borderId="0" xfId="0"/>
    <xf numFmtId="0" fontId="0" fillId="0" borderId="0" xfId="0" applyAlignment="1">
      <alignment horizontal="right"/>
    </xf>
    <xf numFmtId="2" fontId="0" fillId="0" borderId="0" xfId="0" applyNumberFormat="1"/>
    <xf numFmtId="0" fontId="3" fillId="0" borderId="0" xfId="0" applyFont="1"/>
    <xf numFmtId="166" fontId="0" fillId="0" borderId="0" xfId="0" applyNumberFormat="1"/>
    <xf numFmtId="0" fontId="7" fillId="0" borderId="0" xfId="0" applyFont="1"/>
    <xf numFmtId="44" fontId="0" fillId="0" borderId="0" xfId="4" applyFont="1"/>
    <xf numFmtId="44" fontId="0" fillId="0" borderId="0" xfId="0" applyNumberFormat="1"/>
    <xf numFmtId="0" fontId="0" fillId="0" borderId="0" xfId="0" applyFill="1"/>
    <xf numFmtId="2" fontId="0" fillId="0" borderId="0" xfId="0" applyNumberFormat="1" applyFill="1"/>
    <xf numFmtId="0" fontId="2" fillId="0" borderId="0" xfId="0" applyFont="1" applyAlignment="1">
      <alignment horizontal="left"/>
    </xf>
    <xf numFmtId="168" fontId="0" fillId="0" borderId="0" xfId="1" applyNumberFormat="1" applyFont="1"/>
    <xf numFmtId="0" fontId="2" fillId="0" borderId="0" xfId="0" applyFont="1" applyAlignment="1">
      <alignment horizontal="right"/>
    </xf>
    <xf numFmtId="168" fontId="0" fillId="0" borderId="0" xfId="0" applyNumberFormat="1"/>
    <xf numFmtId="0" fontId="0" fillId="0" borderId="0" xfId="0" applyFill="1" applyBorder="1" applyAlignment="1">
      <alignment horizontal="right"/>
    </xf>
    <xf numFmtId="44" fontId="0" fillId="0" borderId="0" xfId="4" applyFont="1" applyFill="1"/>
    <xf numFmtId="44" fontId="0" fillId="0" borderId="0" xfId="0" applyNumberFormat="1" applyFill="1"/>
    <xf numFmtId="0" fontId="3" fillId="0" borderId="0" xfId="0" applyFont="1" applyFill="1" applyAlignment="1">
      <alignment horizontal="right"/>
    </xf>
    <xf numFmtId="44" fontId="0" fillId="0" borderId="0" xfId="4" applyFont="1" applyFill="1" applyBorder="1"/>
    <xf numFmtId="0" fontId="0" fillId="0" borderId="0" xfId="0" applyBorder="1"/>
    <xf numFmtId="0" fontId="3" fillId="0" borderId="0" xfId="0" applyFont="1" applyAlignment="1">
      <alignment horizontal="left" vertical="top"/>
    </xf>
    <xf numFmtId="167" fontId="0" fillId="0" borderId="0" xfId="0" applyNumberFormat="1"/>
    <xf numFmtId="0" fontId="0" fillId="0" borderId="0" xfId="0" applyFill="1" applyBorder="1"/>
    <xf numFmtId="0" fontId="3" fillId="0" borderId="0" xfId="0" applyFont="1" applyFill="1" applyBorder="1"/>
    <xf numFmtId="0" fontId="0" fillId="0" borderId="0" xfId="0" applyFill="1" applyBorder="1" applyAlignment="1">
      <alignment horizontal="left" vertical="top"/>
    </xf>
    <xf numFmtId="1" fontId="0" fillId="0" borderId="0" xfId="0" applyNumberFormat="1" applyFill="1" applyBorder="1"/>
    <xf numFmtId="1" fontId="0" fillId="0" borderId="0" xfId="0" applyNumberFormat="1"/>
    <xf numFmtId="0" fontId="4" fillId="0" borderId="0" xfId="2" applyFill="1" applyBorder="1" applyAlignment="1">
      <alignment horizontal="left" vertical="top"/>
    </xf>
    <xf numFmtId="167" fontId="0" fillId="0" borderId="0" xfId="0" applyNumberFormat="1" applyFill="1" applyBorder="1"/>
    <xf numFmtId="0" fontId="0" fillId="0" borderId="0" xfId="0" applyFill="1" applyBorder="1" applyAlignment="1">
      <alignment horizontal="left"/>
    </xf>
    <xf numFmtId="0" fontId="0" fillId="0" borderId="0" xfId="0" applyFont="1" applyFill="1" applyBorder="1"/>
    <xf numFmtId="44" fontId="1" fillId="0" borderId="0" xfId="4" applyNumberFormat="1" applyFont="1" applyFill="1" applyBorder="1" applyAlignment="1">
      <alignment horizontal="right"/>
    </xf>
    <xf numFmtId="170" fontId="0" fillId="0" borderId="0" xfId="0" applyNumberFormat="1" applyFont="1" applyFill="1" applyBorder="1" applyAlignment="1">
      <alignment horizontal="right"/>
    </xf>
    <xf numFmtId="170" fontId="0" fillId="0" borderId="0" xfId="4" applyNumberFormat="1" applyFont="1" applyFill="1" applyBorder="1"/>
    <xf numFmtId="170" fontId="0" fillId="0" borderId="0" xfId="0" applyNumberFormat="1" applyFill="1" applyBorder="1"/>
    <xf numFmtId="0" fontId="8" fillId="0" borderId="0" xfId="0" applyFont="1" applyFill="1" applyBorder="1" applyAlignment="1">
      <alignment horizontal="left" vertical="top"/>
    </xf>
    <xf numFmtId="2" fontId="0" fillId="0" borderId="0" xfId="4" applyNumberFormat="1" applyFont="1" applyFill="1" applyBorder="1"/>
    <xf numFmtId="0" fontId="0" fillId="0" borderId="0" xfId="0" applyFont="1"/>
    <xf numFmtId="0" fontId="4" fillId="0" borderId="0" xfId="2" applyFont="1" applyAlignment="1">
      <alignment vertical="center"/>
    </xf>
    <xf numFmtId="0" fontId="4" fillId="0" borderId="0" xfId="2" applyFont="1"/>
    <xf numFmtId="0" fontId="11" fillId="0" borderId="0" xfId="0" applyFont="1" applyAlignment="1">
      <alignment vertical="center"/>
    </xf>
    <xf numFmtId="173" fontId="2" fillId="0" borderId="0" xfId="1" applyNumberFormat="1" applyFont="1" applyFill="1"/>
    <xf numFmtId="173" fontId="0" fillId="0" borderId="0" xfId="1" applyNumberFormat="1" applyFont="1" applyFill="1"/>
    <xf numFmtId="172" fontId="1" fillId="0" borderId="0" xfId="1" applyNumberFormat="1" applyFont="1" applyFill="1"/>
    <xf numFmtId="5" fontId="1" fillId="0" borderId="0" xfId="1" applyNumberFormat="1" applyFont="1" applyFill="1"/>
    <xf numFmtId="5" fontId="2" fillId="0" borderId="0" xfId="1" applyNumberFormat="1" applyFont="1" applyFill="1"/>
    <xf numFmtId="0" fontId="0" fillId="0" borderId="0" xfId="0"/>
    <xf numFmtId="2" fontId="0" fillId="0" borderId="0" xfId="0" applyNumberFormat="1"/>
    <xf numFmtId="0" fontId="2" fillId="0" borderId="0" xfId="0" applyFont="1"/>
    <xf numFmtId="0" fontId="0" fillId="0" borderId="0" xfId="0" applyFill="1" applyBorder="1"/>
    <xf numFmtId="44" fontId="0" fillId="0" borderId="0" xfId="4" applyFont="1"/>
    <xf numFmtId="0" fontId="0" fillId="0" borderId="0" xfId="0" applyAlignment="1">
      <alignment vertical="top"/>
    </xf>
    <xf numFmtId="0" fontId="3" fillId="0" borderId="0" xfId="0" applyFont="1" applyAlignment="1"/>
    <xf numFmtId="0" fontId="7" fillId="0" borderId="0" xfId="0" applyFont="1" applyAlignment="1">
      <alignment vertical="top"/>
    </xf>
    <xf numFmtId="0" fontId="0" fillId="0" borderId="0" xfId="0" applyAlignment="1">
      <alignment wrapText="1"/>
    </xf>
    <xf numFmtId="166" fontId="0" fillId="0" borderId="0" xfId="0" applyNumberFormat="1" applyFill="1" applyBorder="1"/>
    <xf numFmtId="173" fontId="0" fillId="0" borderId="0" xfId="0" applyNumberFormat="1" applyFill="1" applyBorder="1"/>
    <xf numFmtId="174" fontId="0" fillId="0" borderId="0" xfId="0" applyNumberFormat="1" applyFill="1" applyBorder="1"/>
    <xf numFmtId="0" fontId="0" fillId="0" borderId="0" xfId="0" applyFont="1" applyFill="1" applyAlignment="1">
      <alignment horizontal="right" vertical="top"/>
    </xf>
    <xf numFmtId="0" fontId="0" fillId="0" borderId="0" xfId="0" applyFill="1" applyBorder="1" applyAlignment="1">
      <alignment horizontal="right" vertical="top"/>
    </xf>
    <xf numFmtId="0" fontId="0" fillId="0" borderId="0" xfId="0" applyAlignment="1"/>
    <xf numFmtId="2" fontId="0" fillId="0" borderId="0" xfId="0" applyNumberFormat="1" applyAlignment="1"/>
    <xf numFmtId="0" fontId="3" fillId="0" borderId="0" xfId="0" applyFont="1" applyFill="1" applyBorder="1" applyAlignment="1">
      <alignment horizontal="left" vertical="top"/>
    </xf>
    <xf numFmtId="0" fontId="3" fillId="3" borderId="0" xfId="0" applyFont="1" applyFill="1" applyAlignment="1">
      <alignment horizontal="left" vertical="top"/>
    </xf>
    <xf numFmtId="0" fontId="0" fillId="3" borderId="0" xfId="0" applyFont="1" applyFill="1" applyAlignment="1">
      <alignment horizontal="right" vertical="top"/>
    </xf>
    <xf numFmtId="0" fontId="0" fillId="3" borderId="0" xfId="0" applyFont="1" applyFill="1"/>
    <xf numFmtId="0" fontId="3" fillId="3" borderId="0" xfId="0" applyFont="1" applyFill="1" applyAlignment="1">
      <alignment horizontal="left" wrapText="1"/>
    </xf>
    <xf numFmtId="0" fontId="0" fillId="3" borderId="0" xfId="0" applyFont="1" applyFill="1" applyAlignment="1">
      <alignment horizontal="right"/>
    </xf>
    <xf numFmtId="0" fontId="0" fillId="3" borderId="0" xfId="0" applyFill="1" applyAlignment="1"/>
    <xf numFmtId="0" fontId="2" fillId="3" borderId="0" xfId="0" applyFont="1" applyFill="1" applyAlignment="1"/>
    <xf numFmtId="174" fontId="0" fillId="0" borderId="0" xfId="0" applyNumberFormat="1" applyFill="1"/>
    <xf numFmtId="0" fontId="2" fillId="0" borderId="0" xfId="0" applyFont="1" applyFill="1"/>
    <xf numFmtId="173" fontId="1" fillId="0" borderId="0" xfId="1" applyNumberFormat="1" applyFont="1" applyFill="1"/>
    <xf numFmtId="0" fontId="0" fillId="3" borderId="0" xfId="0" applyFont="1" applyFill="1" applyAlignment="1"/>
    <xf numFmtId="0" fontId="0" fillId="0" borderId="0" xfId="0" applyFont="1" applyFill="1"/>
    <xf numFmtId="175" fontId="0" fillId="0" borderId="0" xfId="1" applyNumberFormat="1" applyFont="1" applyFill="1"/>
    <xf numFmtId="175" fontId="2" fillId="0" borderId="0" xfId="1" applyNumberFormat="1" applyFont="1" applyFill="1"/>
    <xf numFmtId="175" fontId="1" fillId="0" borderId="0" xfId="1" applyNumberFormat="1" applyFont="1" applyFill="1"/>
    <xf numFmtId="176" fontId="0" fillId="0" borderId="0" xfId="5" applyNumberFormat="1" applyFont="1" applyFill="1" applyBorder="1"/>
    <xf numFmtId="0" fontId="0" fillId="0" borderId="3" xfId="0" applyFill="1" applyBorder="1"/>
    <xf numFmtId="0" fontId="0" fillId="0" borderId="4" xfId="0" applyFill="1" applyBorder="1"/>
    <xf numFmtId="0" fontId="0" fillId="2" borderId="0" xfId="0" applyFill="1"/>
    <xf numFmtId="178" fontId="0" fillId="0" borderId="0" xfId="4" applyNumberFormat="1" applyFont="1"/>
    <xf numFmtId="171" fontId="0" fillId="0" borderId="0" xfId="4" applyNumberFormat="1" applyFont="1" applyFill="1" applyBorder="1"/>
    <xf numFmtId="180" fontId="0" fillId="0" borderId="0" xfId="1" applyNumberFormat="1" applyFont="1"/>
    <xf numFmtId="180" fontId="0" fillId="2" borderId="0" xfId="1" applyNumberFormat="1" applyFont="1" applyFill="1"/>
    <xf numFmtId="180" fontId="1" fillId="0" borderId="0" xfId="1" applyNumberFormat="1" applyFont="1"/>
    <xf numFmtId="178" fontId="0" fillId="0" borderId="0" xfId="4" applyNumberFormat="1" applyFont="1" applyFill="1" applyBorder="1"/>
    <xf numFmtId="171" fontId="0" fillId="0" borderId="0" xfId="4" applyNumberFormat="1" applyFont="1" applyFill="1" applyBorder="1" applyAlignment="1">
      <alignment horizontal="right"/>
    </xf>
    <xf numFmtId="171" fontId="2" fillId="0" borderId="0" xfId="4" applyNumberFormat="1" applyFont="1" applyFill="1" applyBorder="1" applyAlignment="1">
      <alignment horizontal="right"/>
    </xf>
    <xf numFmtId="171" fontId="0" fillId="0" borderId="0" xfId="0" applyNumberFormat="1" applyFill="1" applyBorder="1" applyAlignment="1">
      <alignment horizontal="right"/>
    </xf>
    <xf numFmtId="0" fontId="0" fillId="0" borderId="0" xfId="0" applyAlignment="1">
      <alignment horizontal="left" vertical="top"/>
    </xf>
    <xf numFmtId="0" fontId="2" fillId="0" borderId="0" xfId="0" applyFont="1" applyAlignment="1">
      <alignment horizontal="left" vertical="top"/>
    </xf>
    <xf numFmtId="0" fontId="8" fillId="0" borderId="0" xfId="0" applyFont="1" applyAlignment="1">
      <alignment horizontal="left" vertical="top"/>
    </xf>
    <xf numFmtId="0" fontId="0" fillId="0" borderId="0" xfId="0" applyFill="1" applyAlignment="1">
      <alignment horizontal="center"/>
    </xf>
    <xf numFmtId="168" fontId="0" fillId="0" borderId="0" xfId="1" applyNumberFormat="1" applyFont="1" applyFill="1" applyBorder="1"/>
    <xf numFmtId="0" fontId="9" fillId="0" borderId="0" xfId="0" applyFont="1" applyAlignment="1">
      <alignment horizontal="right" vertical="center"/>
    </xf>
    <xf numFmtId="166" fontId="9" fillId="0" borderId="0" xfId="0" applyNumberFormat="1" applyFont="1" applyAlignment="1">
      <alignment horizontal="right" vertical="center"/>
    </xf>
    <xf numFmtId="0" fontId="3" fillId="0" borderId="0" xfId="0" applyFont="1" applyFill="1" applyBorder="1" applyAlignment="1">
      <alignment horizontal="center"/>
    </xf>
    <xf numFmtId="0" fontId="0" fillId="0" borderId="1" xfId="0" applyFill="1" applyBorder="1"/>
    <xf numFmtId="0" fontId="2" fillId="0" borderId="0" xfId="0" applyFont="1" applyFill="1" applyBorder="1"/>
    <xf numFmtId="0" fontId="0" fillId="0" borderId="0" xfId="0" applyFont="1" applyFill="1" applyBorder="1" applyAlignment="1">
      <alignment horizontal="right"/>
    </xf>
    <xf numFmtId="0" fontId="0" fillId="0" borderId="0" xfId="0" applyFont="1" applyFill="1" applyBorder="1" applyAlignment="1">
      <alignment horizontal="left" wrapText="1"/>
    </xf>
    <xf numFmtId="0" fontId="10" fillId="0" borderId="0" xfId="0" applyFont="1"/>
    <xf numFmtId="0" fontId="15" fillId="0" borderId="0" xfId="0" applyFont="1"/>
    <xf numFmtId="0" fontId="0" fillId="0" borderId="0" xfId="0" applyFont="1" applyFill="1" applyBorder="1" applyAlignment="1">
      <alignment horizontal="left"/>
    </xf>
    <xf numFmtId="0" fontId="2" fillId="0" borderId="0" xfId="0" applyFont="1" applyFill="1" applyBorder="1" applyAlignment="1">
      <alignment horizontal="left"/>
    </xf>
    <xf numFmtId="0" fontId="3" fillId="0" borderId="2" xfId="0" applyFont="1" applyFill="1" applyBorder="1"/>
    <xf numFmtId="44" fontId="1" fillId="0" borderId="4" xfId="4" applyNumberFormat="1" applyFont="1" applyFill="1" applyBorder="1" applyAlignment="1">
      <alignment horizontal="right"/>
    </xf>
    <xf numFmtId="2" fontId="0" fillId="0" borderId="5" xfId="0" applyNumberFormat="1" applyFont="1" applyFill="1" applyBorder="1" applyAlignment="1">
      <alignment horizontal="right"/>
    </xf>
    <xf numFmtId="0" fontId="0" fillId="0" borderId="6" xfId="0" applyFill="1" applyBorder="1"/>
    <xf numFmtId="0" fontId="0" fillId="0" borderId="0" xfId="0" applyFont="1" applyAlignment="1">
      <alignment horizontal="left" vertical="top"/>
    </xf>
    <xf numFmtId="172" fontId="2" fillId="0" borderId="0" xfId="1" applyNumberFormat="1" applyFont="1" applyFill="1"/>
    <xf numFmtId="44" fontId="0" fillId="0" borderId="0" xfId="0" applyNumberFormat="1" applyFont="1" applyFill="1"/>
    <xf numFmtId="44" fontId="0" fillId="0" borderId="0" xfId="0" applyNumberFormat="1" applyFont="1"/>
    <xf numFmtId="170" fontId="16" fillId="0" borderId="0" xfId="4" applyNumberFormat="1" applyFont="1" applyFill="1" applyBorder="1"/>
    <xf numFmtId="0" fontId="0" fillId="0" borderId="0" xfId="0" applyAlignment="1">
      <alignment horizontal="left"/>
    </xf>
    <xf numFmtId="0" fontId="0" fillId="4" borderId="1" xfId="0" applyFill="1" applyBorder="1" applyAlignment="1">
      <alignment horizontal="left"/>
    </xf>
    <xf numFmtId="0" fontId="0" fillId="4" borderId="0" xfId="0" applyFill="1" applyAlignment="1">
      <alignment horizontal="left"/>
    </xf>
    <xf numFmtId="0" fontId="0" fillId="4" borderId="5" xfId="0" applyFill="1" applyBorder="1" applyAlignment="1">
      <alignment horizontal="left"/>
    </xf>
    <xf numFmtId="169" fontId="0" fillId="0" borderId="0" xfId="5" applyNumberFormat="1" applyFont="1" applyBorder="1"/>
    <xf numFmtId="0" fontId="18" fillId="5" borderId="11" xfId="0" applyFont="1" applyFill="1" applyBorder="1" applyAlignment="1">
      <alignment horizontal="center"/>
    </xf>
    <xf numFmtId="0" fontId="18" fillId="5" borderId="12" xfId="0" applyFont="1" applyFill="1" applyBorder="1" applyAlignment="1">
      <alignment horizontal="center"/>
    </xf>
    <xf numFmtId="185" fontId="18" fillId="5" borderId="11" xfId="0" applyNumberFormat="1" applyFont="1" applyFill="1" applyBorder="1" applyAlignment="1">
      <alignment horizontal="left" vertical="top"/>
    </xf>
    <xf numFmtId="183" fontId="0" fillId="6" borderId="13" xfId="0" applyNumberFormat="1" applyFill="1" applyBorder="1" applyAlignment="1">
      <alignment horizontal="right"/>
    </xf>
    <xf numFmtId="186" fontId="0" fillId="6" borderId="13" xfId="0" applyNumberFormat="1" applyFill="1" applyBorder="1" applyAlignment="1">
      <alignment horizontal="right"/>
    </xf>
    <xf numFmtId="186" fontId="0" fillId="6" borderId="14" xfId="0" applyNumberFormat="1" applyFill="1" applyBorder="1" applyAlignment="1">
      <alignment horizontal="right"/>
    </xf>
    <xf numFmtId="0" fontId="0" fillId="0" borderId="2" xfId="0" applyBorder="1"/>
    <xf numFmtId="0" fontId="0" fillId="0" borderId="3" xfId="0" applyBorder="1"/>
    <xf numFmtId="0" fontId="0" fillId="0" borderId="4" xfId="0" applyBorder="1"/>
    <xf numFmtId="0" fontId="0" fillId="0" borderId="1" xfId="0" applyBorder="1"/>
    <xf numFmtId="0" fontId="5" fillId="0" borderId="0" xfId="0" applyFont="1"/>
    <xf numFmtId="0" fontId="0" fillId="0" borderId="5" xfId="0" applyBorder="1"/>
    <xf numFmtId="178" fontId="0" fillId="7" borderId="9" xfId="0" applyNumberFormat="1" applyFill="1" applyBorder="1"/>
    <xf numFmtId="0" fontId="0" fillId="0" borderId="7" xfId="0" applyBorder="1"/>
    <xf numFmtId="0" fontId="0" fillId="0" borderId="8" xfId="0" applyBorder="1"/>
    <xf numFmtId="0" fontId="18" fillId="5" borderId="11" xfId="0" applyFont="1" applyFill="1" applyBorder="1" applyAlignment="1">
      <alignment horizontal="left" vertical="top" wrapText="1"/>
    </xf>
    <xf numFmtId="188" fontId="0" fillId="6" borderId="13" xfId="0" applyNumberFormat="1" applyFill="1" applyBorder="1" applyAlignment="1">
      <alignment horizontal="right"/>
    </xf>
    <xf numFmtId="173" fontId="0" fillId="7" borderId="9" xfId="0" applyNumberFormat="1" applyFill="1" applyBorder="1"/>
    <xf numFmtId="0" fontId="0" fillId="0" borderId="15" xfId="0" applyBorder="1"/>
    <xf numFmtId="0" fontId="0" fillId="0" borderId="16" xfId="0" applyBorder="1"/>
    <xf numFmtId="183" fontId="0" fillId="8" borderId="15" xfId="0" applyNumberFormat="1" applyFill="1" applyBorder="1"/>
    <xf numFmtId="0" fontId="0" fillId="0" borderId="6" xfId="0" applyBorder="1"/>
    <xf numFmtId="0" fontId="0" fillId="0" borderId="17" xfId="0" applyBorder="1"/>
    <xf numFmtId="187" fontId="18" fillId="5" borderId="10" xfId="0" applyNumberFormat="1" applyFont="1" applyFill="1" applyBorder="1" applyAlignment="1">
      <alignment horizontal="left" vertical="top"/>
    </xf>
    <xf numFmtId="183" fontId="2" fillId="6" borderId="13" xfId="0" applyNumberFormat="1" applyFont="1" applyFill="1" applyBorder="1" applyAlignment="1">
      <alignment horizontal="right"/>
    </xf>
    <xf numFmtId="186" fontId="2" fillId="6" borderId="13" xfId="0" applyNumberFormat="1" applyFont="1" applyFill="1" applyBorder="1" applyAlignment="1">
      <alignment horizontal="right"/>
    </xf>
    <xf numFmtId="186" fontId="2" fillId="6" borderId="14" xfId="0" applyNumberFormat="1" applyFont="1" applyFill="1" applyBorder="1" applyAlignment="1">
      <alignment horizontal="right"/>
    </xf>
    <xf numFmtId="0" fontId="0" fillId="0" borderId="18" xfId="0" applyBorder="1"/>
    <xf numFmtId="0" fontId="18" fillId="8" borderId="19" xfId="0" applyFont="1" applyFill="1" applyBorder="1" applyAlignment="1">
      <alignment horizontal="left" vertical="top"/>
    </xf>
    <xf numFmtId="184" fontId="18" fillId="8" borderId="20" xfId="0" applyNumberFormat="1" applyFont="1" applyFill="1" applyBorder="1" applyAlignment="1">
      <alignment horizontal="left" vertical="top"/>
    </xf>
    <xf numFmtId="183" fontId="0" fillId="8" borderId="21" xfId="0" applyNumberFormat="1" applyFill="1" applyBorder="1" applyAlignment="1">
      <alignment horizontal="right"/>
    </xf>
    <xf numFmtId="186" fontId="0" fillId="8" borderId="21" xfId="0" applyNumberFormat="1" applyFill="1" applyBorder="1" applyAlignment="1">
      <alignment horizontal="right"/>
    </xf>
    <xf numFmtId="183" fontId="0" fillId="8" borderId="22" xfId="0" applyNumberFormat="1" applyFill="1" applyBorder="1" applyAlignment="1">
      <alignment horizontal="right"/>
    </xf>
    <xf numFmtId="186" fontId="0" fillId="8" borderId="19" xfId="0" applyNumberFormat="1" applyFill="1" applyBorder="1" applyAlignment="1">
      <alignment horizontal="right"/>
    </xf>
    <xf numFmtId="186" fontId="0" fillId="8" borderId="18" xfId="0" applyNumberFormat="1" applyFill="1" applyBorder="1" applyAlignment="1">
      <alignment horizontal="right"/>
    </xf>
    <xf numFmtId="183" fontId="0" fillId="8" borderId="18" xfId="0" applyNumberFormat="1" applyFill="1" applyBorder="1" applyAlignment="1">
      <alignment horizontal="right"/>
    </xf>
    <xf numFmtId="0" fontId="18" fillId="8" borderId="18" xfId="0" applyFont="1" applyFill="1" applyBorder="1" applyAlignment="1">
      <alignment horizontal="left" vertical="top"/>
    </xf>
    <xf numFmtId="184" fontId="18" fillId="8" borderId="18" xfId="0" applyNumberFormat="1" applyFont="1" applyFill="1" applyBorder="1" applyAlignment="1">
      <alignment horizontal="left" vertical="top"/>
    </xf>
    <xf numFmtId="3" fontId="20" fillId="0" borderId="0" xfId="0" applyNumberFormat="1" applyFont="1" applyAlignment="1">
      <alignment horizontal="right" indent="1"/>
    </xf>
    <xf numFmtId="189" fontId="18" fillId="8" borderId="18" xfId="0" applyNumberFormat="1" applyFont="1" applyFill="1" applyBorder="1" applyAlignment="1">
      <alignment horizontal="left" vertical="top"/>
    </xf>
    <xf numFmtId="188" fontId="0" fillId="8" borderId="18" xfId="0" applyNumberFormat="1" applyFill="1" applyBorder="1" applyAlignment="1">
      <alignment horizontal="right"/>
    </xf>
    <xf numFmtId="169" fontId="0" fillId="0" borderId="0" xfId="5" applyNumberFormat="1" applyFont="1"/>
    <xf numFmtId="3" fontId="0" fillId="0" borderId="7" xfId="0" applyNumberFormat="1" applyBorder="1"/>
    <xf numFmtId="183" fontId="0" fillId="0" borderId="0" xfId="0" applyNumberFormat="1" applyBorder="1"/>
    <xf numFmtId="183" fontId="0" fillId="0" borderId="7" xfId="0" applyNumberFormat="1" applyBorder="1"/>
    <xf numFmtId="9" fontId="0" fillId="0" borderId="7" xfId="0" applyNumberFormat="1" applyBorder="1"/>
    <xf numFmtId="178" fontId="0" fillId="0" borderId="1" xfId="4" applyNumberFormat="1" applyFont="1" applyBorder="1"/>
    <xf numFmtId="6" fontId="0" fillId="0" borderId="1" xfId="0" applyNumberFormat="1" applyBorder="1"/>
    <xf numFmtId="178" fontId="0" fillId="0" borderId="6" xfId="4" applyNumberFormat="1" applyFont="1" applyBorder="1"/>
    <xf numFmtId="169" fontId="0" fillId="0" borderId="0" xfId="5" applyNumberFormat="1" applyFont="1" applyFill="1"/>
    <xf numFmtId="171" fontId="0" fillId="9" borderId="0" xfId="4" applyNumberFormat="1" applyFont="1" applyFill="1" applyBorder="1"/>
    <xf numFmtId="170" fontId="0" fillId="9" borderId="0" xfId="4" applyNumberFormat="1" applyFont="1" applyFill="1" applyBorder="1"/>
    <xf numFmtId="0" fontId="0" fillId="0" borderId="0" xfId="0"/>
    <xf numFmtId="0" fontId="0" fillId="0" borderId="0" xfId="0" applyFill="1" applyBorder="1" applyAlignment="1">
      <alignment horizontal="left"/>
    </xf>
    <xf numFmtId="169" fontId="0" fillId="0" borderId="0" xfId="0" applyNumberFormat="1"/>
    <xf numFmtId="178" fontId="0" fillId="0" borderId="0" xfId="4" applyNumberFormat="1" applyFont="1" applyFill="1"/>
    <xf numFmtId="178" fontId="2" fillId="0" borderId="0" xfId="0" applyNumberFormat="1" applyFont="1" applyFill="1"/>
    <xf numFmtId="0" fontId="0" fillId="0" borderId="0" xfId="0" applyFont="1" applyAlignment="1">
      <alignment horizontal="right"/>
    </xf>
    <xf numFmtId="0" fontId="22" fillId="0" borderId="0" xfId="0" applyFont="1"/>
    <xf numFmtId="178" fontId="13" fillId="0" borderId="0" xfId="4" applyNumberFormat="1" applyFont="1" applyFill="1" applyBorder="1" applyAlignment="1">
      <alignment horizontal="center" vertical="center"/>
    </xf>
    <xf numFmtId="191" fontId="13" fillId="0" borderId="0" xfId="4" applyNumberFormat="1" applyFont="1" applyFill="1" applyBorder="1" applyAlignment="1">
      <alignment horizontal="center" vertical="center"/>
    </xf>
    <xf numFmtId="191" fontId="0" fillId="0" borderId="0" xfId="4" applyNumberFormat="1" applyFont="1" applyFill="1"/>
    <xf numFmtId="0" fontId="2" fillId="0" borderId="0" xfId="0" applyFont="1" applyAlignment="1">
      <alignment wrapText="1"/>
    </xf>
    <xf numFmtId="1" fontId="0" fillId="0" borderId="0" xfId="0" applyNumberFormat="1" applyFill="1"/>
    <xf numFmtId="2" fontId="0" fillId="0" borderId="0" xfId="1" applyNumberFormat="1" applyFont="1" applyFill="1"/>
    <xf numFmtId="0" fontId="2" fillId="0" borderId="0" xfId="0" applyFont="1" applyFill="1" applyAlignment="1">
      <alignment horizontal="right"/>
    </xf>
    <xf numFmtId="193" fontId="0" fillId="0" borderId="0" xfId="4" applyNumberFormat="1" applyFont="1" applyFill="1" applyBorder="1"/>
    <xf numFmtId="193" fontId="0" fillId="0" borderId="0" xfId="4" applyNumberFormat="1" applyFont="1" applyFill="1" applyBorder="1" applyAlignment="1">
      <alignment horizontal="right"/>
    </xf>
    <xf numFmtId="44" fontId="0" fillId="0" borderId="0" xfId="0" applyNumberFormat="1" applyFill="1" applyBorder="1"/>
    <xf numFmtId="0" fontId="0" fillId="0" borderId="0" xfId="0" applyFill="1" applyBorder="1" applyAlignment="1">
      <alignment wrapText="1"/>
    </xf>
    <xf numFmtId="191" fontId="0" fillId="0" borderId="0" xfId="4" applyNumberFormat="1" applyFont="1"/>
    <xf numFmtId="9" fontId="0" fillId="0" borderId="0" xfId="5" applyFont="1"/>
    <xf numFmtId="44" fontId="0" fillId="0" borderId="0" xfId="4" applyFont="1" applyFill="1" applyBorder="1" applyAlignment="1">
      <alignment horizontal="right"/>
    </xf>
    <xf numFmtId="3" fontId="0" fillId="0" borderId="0" xfId="0" applyNumberFormat="1"/>
    <xf numFmtId="0" fontId="0" fillId="0" borderId="0" xfId="0" applyFont="1" applyAlignment="1">
      <alignment wrapText="1"/>
    </xf>
    <xf numFmtId="1" fontId="0" fillId="0" borderId="0" xfId="0" applyNumberFormat="1" applyFont="1"/>
    <xf numFmtId="9" fontId="0" fillId="0" borderId="0" xfId="0" applyNumberFormat="1" applyFont="1"/>
    <xf numFmtId="3" fontId="0" fillId="0" borderId="0" xfId="0" applyNumberFormat="1" applyFont="1"/>
    <xf numFmtId="191" fontId="0" fillId="0" borderId="0" xfId="0" applyNumberFormat="1" applyFont="1"/>
    <xf numFmtId="169" fontId="0" fillId="0" borderId="0" xfId="5" applyNumberFormat="1" applyFont="1" applyFill="1" applyBorder="1"/>
    <xf numFmtId="0" fontId="0" fillId="0" borderId="0" xfId="0" applyFont="1" applyFill="1" applyBorder="1" applyAlignment="1"/>
    <xf numFmtId="0" fontId="0" fillId="0" borderId="0" xfId="0" applyFont="1" applyAlignment="1">
      <alignment horizontal="left"/>
    </xf>
    <xf numFmtId="0" fontId="3" fillId="0" borderId="0" xfId="0" applyFont="1" applyAlignment="1">
      <alignment horizontal="left"/>
    </xf>
    <xf numFmtId="0" fontId="0" fillId="0" borderId="0" xfId="0" applyFont="1" applyFill="1" applyAlignment="1">
      <alignment horizontal="center"/>
    </xf>
    <xf numFmtId="0" fontId="0" fillId="0" borderId="0" xfId="0" applyFont="1" applyFill="1" applyAlignment="1">
      <alignment horizontal="right"/>
    </xf>
    <xf numFmtId="171" fontId="13" fillId="0" borderId="0" xfId="6" applyNumberFormat="1" applyFont="1" applyFill="1" applyAlignment="1">
      <alignment horizontal="center" vertical="center"/>
    </xf>
    <xf numFmtId="171" fontId="13" fillId="0" borderId="0" xfId="6" applyNumberFormat="1" applyFont="1" applyAlignment="1">
      <alignment horizontal="center" vertical="center"/>
    </xf>
    <xf numFmtId="179" fontId="0" fillId="0" borderId="0" xfId="0" applyNumberFormat="1" applyFont="1"/>
    <xf numFmtId="190" fontId="0" fillId="0" borderId="0" xfId="0" applyNumberFormat="1" applyFont="1"/>
    <xf numFmtId="195" fontId="0" fillId="0" borderId="0" xfId="0" applyNumberFormat="1" applyFont="1"/>
    <xf numFmtId="192" fontId="2" fillId="0" borderId="0" xfId="0" applyNumberFormat="1" applyFont="1"/>
    <xf numFmtId="192" fontId="0" fillId="0" borderId="0" xfId="0" applyNumberFormat="1" applyFont="1" applyAlignment="1">
      <alignment horizontal="right"/>
    </xf>
    <xf numFmtId="192" fontId="0" fillId="0" borderId="0" xfId="0" applyNumberFormat="1" applyFont="1"/>
    <xf numFmtId="192" fontId="3" fillId="0" borderId="0" xfId="0" applyNumberFormat="1" applyFont="1"/>
    <xf numFmtId="192" fontId="2" fillId="0" borderId="0" xfId="0" applyNumberFormat="1" applyFont="1" applyAlignment="1">
      <alignment horizontal="right"/>
    </xf>
    <xf numFmtId="192" fontId="2" fillId="0" borderId="0" xfId="0" applyNumberFormat="1" applyFont="1" applyAlignment="1">
      <alignment horizontal="left"/>
    </xf>
    <xf numFmtId="192" fontId="2" fillId="0" borderId="0" xfId="0" applyNumberFormat="1" applyFont="1" applyAlignment="1">
      <alignment horizontal="center" wrapText="1"/>
    </xf>
    <xf numFmtId="0" fontId="3" fillId="0" borderId="0" xfId="0" applyFont="1" applyFill="1" applyAlignment="1">
      <alignment horizontal="left"/>
    </xf>
    <xf numFmtId="192" fontId="3" fillId="0" borderId="0" xfId="0" applyNumberFormat="1" applyFont="1" applyFill="1"/>
    <xf numFmtId="0" fontId="3" fillId="0" borderId="0" xfId="0" applyFont="1" applyFill="1"/>
    <xf numFmtId="0" fontId="0" fillId="0" borderId="0" xfId="0" applyFill="1" applyAlignment="1">
      <alignment wrapText="1"/>
    </xf>
    <xf numFmtId="0" fontId="2" fillId="0" borderId="0" xfId="0" applyFont="1" applyFill="1" applyAlignment="1">
      <alignment horizontal="center" wrapText="1"/>
    </xf>
    <xf numFmtId="0" fontId="2" fillId="0" borderId="24" xfId="0" applyFont="1" applyFill="1" applyBorder="1" applyAlignment="1">
      <alignment wrapText="1"/>
    </xf>
    <xf numFmtId="192" fontId="2" fillId="0" borderId="24" xfId="4" applyNumberFormat="1" applyFont="1" applyFill="1" applyBorder="1"/>
    <xf numFmtId="192" fontId="0" fillId="0" borderId="0" xfId="4" applyNumberFormat="1" applyFont="1" applyFill="1"/>
    <xf numFmtId="192" fontId="0" fillId="0" borderId="0" xfId="0" applyNumberFormat="1" applyFill="1"/>
    <xf numFmtId="192" fontId="1" fillId="0" borderId="0" xfId="4" applyNumberFormat="1" applyFont="1" applyFill="1"/>
    <xf numFmtId="193" fontId="0" fillId="0" borderId="0" xfId="0" applyNumberFormat="1" applyFill="1"/>
    <xf numFmtId="0" fontId="2" fillId="0" borderId="25" xfId="0" applyFont="1" applyFill="1" applyBorder="1" applyAlignment="1">
      <alignment wrapText="1"/>
    </xf>
    <xf numFmtId="192" fontId="2" fillId="0" borderId="25" xfId="4" applyNumberFormat="1" applyFont="1" applyFill="1" applyBorder="1"/>
    <xf numFmtId="170" fontId="2" fillId="0" borderId="25" xfId="4" applyNumberFormat="1" applyFont="1" applyFill="1" applyBorder="1"/>
    <xf numFmtId="0" fontId="0" fillId="0" borderId="0" xfId="0" applyFill="1" applyAlignment="1"/>
    <xf numFmtId="168" fontId="0" fillId="0" borderId="0" xfId="1" applyNumberFormat="1" applyFont="1" applyAlignment="1">
      <alignment wrapText="1"/>
    </xf>
    <xf numFmtId="0" fontId="0" fillId="0" borderId="0" xfId="0" applyFont="1" applyAlignment="1"/>
    <xf numFmtId="14" fontId="0" fillId="0" borderId="0" xfId="0" applyNumberFormat="1" applyFont="1"/>
    <xf numFmtId="0" fontId="26" fillId="0" borderId="0" xfId="0" applyFont="1"/>
    <xf numFmtId="168" fontId="0" fillId="0" borderId="0" xfId="1" applyNumberFormat="1" applyFont="1" applyFill="1"/>
    <xf numFmtId="1" fontId="0" fillId="0" borderId="0" xfId="0" applyNumberFormat="1" applyFont="1" applyFill="1"/>
    <xf numFmtId="168" fontId="0" fillId="0" borderId="0" xfId="0" applyNumberFormat="1" applyFont="1" applyFill="1"/>
    <xf numFmtId="0" fontId="25" fillId="0" borderId="0" xfId="0" applyFont="1" applyFill="1"/>
    <xf numFmtId="170" fontId="0" fillId="0" borderId="9" xfId="4" applyNumberFormat="1" applyFont="1" applyFill="1" applyBorder="1" applyAlignment="1">
      <alignment horizontal="right"/>
    </xf>
    <xf numFmtId="170" fontId="2" fillId="0" borderId="0" xfId="4" applyNumberFormat="1" applyFont="1" applyFill="1" applyBorder="1" applyAlignment="1">
      <alignment horizontal="right"/>
    </xf>
    <xf numFmtId="170" fontId="0" fillId="0" borderId="0" xfId="0" applyNumberFormat="1" applyFill="1" applyBorder="1" applyAlignment="1">
      <alignment horizontal="right"/>
    </xf>
    <xf numFmtId="170" fontId="0" fillId="0" borderId="0" xfId="4" applyNumberFormat="1" applyFont="1" applyFill="1" applyBorder="1" applyAlignment="1">
      <alignment horizontal="right"/>
    </xf>
    <xf numFmtId="170" fontId="1" fillId="0" borderId="0" xfId="4" applyNumberFormat="1" applyFont="1" applyFill="1" applyBorder="1" applyAlignment="1">
      <alignment horizontal="right"/>
    </xf>
    <xf numFmtId="170" fontId="16" fillId="0" borderId="0" xfId="1" applyNumberFormat="1" applyFont="1" applyFill="1" applyBorder="1" applyAlignment="1">
      <alignment horizontal="right"/>
    </xf>
    <xf numFmtId="170" fontId="1" fillId="9" borderId="0" xfId="4" applyNumberFormat="1" applyFont="1" applyFill="1" applyBorder="1" applyAlignment="1">
      <alignment horizontal="right"/>
    </xf>
    <xf numFmtId="170" fontId="2" fillId="0" borderId="9" xfId="4" applyNumberFormat="1" applyFont="1" applyFill="1" applyBorder="1" applyAlignment="1">
      <alignment horizontal="right"/>
    </xf>
    <xf numFmtId="196" fontId="0" fillId="0" borderId="8" xfId="4" applyNumberFormat="1" applyFont="1" applyFill="1" applyBorder="1" applyAlignment="1">
      <alignment horizontal="right"/>
    </xf>
    <xf numFmtId="0" fontId="7" fillId="0" borderId="0" xfId="0" applyFont="1" applyFill="1"/>
    <xf numFmtId="0" fontId="22" fillId="0" borderId="0" xfId="0" applyFont="1" applyFill="1"/>
    <xf numFmtId="0" fontId="2" fillId="0" borderId="24" xfId="0" applyFont="1" applyFill="1" applyBorder="1"/>
    <xf numFmtId="193" fontId="0" fillId="0" borderId="0" xfId="0" applyNumberFormat="1" applyFont="1" applyFill="1"/>
    <xf numFmtId="0" fontId="2" fillId="0" borderId="25" xfId="0" applyFont="1" applyFill="1" applyBorder="1"/>
    <xf numFmtId="193" fontId="2" fillId="0" borderId="0" xfId="0" applyNumberFormat="1" applyFont="1" applyFill="1"/>
    <xf numFmtId="3" fontId="0" fillId="0" borderId="0" xfId="0" applyNumberFormat="1" applyFill="1"/>
    <xf numFmtId="168" fontId="0" fillId="0" borderId="0" xfId="0" applyNumberFormat="1" applyFill="1"/>
    <xf numFmtId="194" fontId="0" fillId="0" borderId="0" xfId="0" applyNumberFormat="1" applyFill="1"/>
    <xf numFmtId="0" fontId="10" fillId="0" borderId="0" xfId="0" applyFont="1" applyFill="1"/>
    <xf numFmtId="0" fontId="0" fillId="0" borderId="0" xfId="0" applyFont="1" applyFill="1" applyAlignment="1">
      <alignment wrapText="1"/>
    </xf>
    <xf numFmtId="9" fontId="0" fillId="0" borderId="0" xfId="0" applyNumberFormat="1" applyFont="1" applyFill="1"/>
    <xf numFmtId="9" fontId="0" fillId="0" borderId="0" xfId="5" applyFont="1" applyFill="1"/>
    <xf numFmtId="0" fontId="2" fillId="0" borderId="0" xfId="0" applyFont="1" applyFill="1" applyAlignment="1">
      <alignment wrapText="1"/>
    </xf>
    <xf numFmtId="3" fontId="0" fillId="0" borderId="0" xfId="0" applyNumberFormat="1" applyFont="1" applyFill="1"/>
    <xf numFmtId="191" fontId="0" fillId="0" borderId="0" xfId="0" applyNumberFormat="1" applyFont="1" applyFill="1"/>
    <xf numFmtId="0" fontId="3" fillId="0" borderId="0" xfId="0" applyFont="1" applyFill="1" applyAlignment="1">
      <alignment wrapText="1"/>
    </xf>
    <xf numFmtId="0" fontId="7" fillId="0" borderId="0" xfId="0" applyFont="1" applyFill="1" applyBorder="1"/>
    <xf numFmtId="165" fontId="0" fillId="0" borderId="0" xfId="3" applyNumberFormat="1" applyFont="1" applyFill="1" applyBorder="1"/>
    <xf numFmtId="9" fontId="0" fillId="0" borderId="0" xfId="5" applyFont="1" applyFill="1" applyBorder="1"/>
    <xf numFmtId="173" fontId="0" fillId="0" borderId="0" xfId="0" applyNumberFormat="1" applyFill="1"/>
    <xf numFmtId="177" fontId="0" fillId="0" borderId="0" xfId="0" applyNumberFormat="1" applyFill="1" applyBorder="1"/>
    <xf numFmtId="177" fontId="0" fillId="0" borderId="0" xfId="3" applyNumberFormat="1" applyFont="1" applyFill="1" applyBorder="1"/>
    <xf numFmtId="0" fontId="0" fillId="0" borderId="1" xfId="0" applyFill="1" applyBorder="1" applyAlignment="1"/>
    <xf numFmtId="173" fontId="0" fillId="0" borderId="0" xfId="0" applyNumberFormat="1" applyFill="1" applyBorder="1" applyAlignment="1"/>
    <xf numFmtId="0" fontId="21" fillId="0" borderId="18" xfId="0" applyFont="1" applyFill="1" applyBorder="1" applyAlignment="1">
      <alignment horizontal="left"/>
    </xf>
    <xf numFmtId="0" fontId="0" fillId="0" borderId="23" xfId="0" applyFont="1" applyFill="1" applyBorder="1" applyAlignment="1">
      <alignment horizontal="right"/>
    </xf>
    <xf numFmtId="0" fontId="0" fillId="0" borderId="2" xfId="0" applyFill="1" applyBorder="1" applyAlignment="1">
      <alignment wrapText="1"/>
    </xf>
    <xf numFmtId="176" fontId="0" fillId="0" borderId="1" xfId="5" applyNumberFormat="1" applyFont="1" applyFill="1" applyBorder="1"/>
    <xf numFmtId="167" fontId="0" fillId="0" borderId="5" xfId="0" applyNumberFormat="1" applyFill="1" applyBorder="1"/>
    <xf numFmtId="167" fontId="0" fillId="0" borderId="1" xfId="0" applyNumberFormat="1" applyFill="1" applyBorder="1"/>
    <xf numFmtId="176" fontId="0" fillId="0" borderId="6" xfId="5" applyNumberFormat="1" applyFont="1" applyFill="1" applyBorder="1"/>
    <xf numFmtId="167" fontId="0" fillId="0" borderId="7" xfId="0" applyNumberFormat="1" applyFill="1" applyBorder="1"/>
    <xf numFmtId="167" fontId="0" fillId="0" borderId="8" xfId="0" applyNumberFormat="1" applyFill="1" applyBorder="1"/>
    <xf numFmtId="5" fontId="0" fillId="0" borderId="0" xfId="0" applyNumberFormat="1" applyFill="1" applyBorder="1"/>
    <xf numFmtId="181" fontId="0" fillId="0" borderId="0" xfId="0" applyNumberFormat="1" applyFill="1" applyBorder="1"/>
    <xf numFmtId="182" fontId="0" fillId="0" borderId="0" xfId="0" applyNumberFormat="1" applyFill="1" applyBorder="1"/>
    <xf numFmtId="0" fontId="0" fillId="0" borderId="0" xfId="0" quotePrefix="1" applyFill="1" applyBorder="1"/>
    <xf numFmtId="0" fontId="19" fillId="4" borderId="1" xfId="0" applyFont="1" applyFill="1" applyBorder="1" applyAlignment="1">
      <alignment horizontal="left" wrapText="1"/>
    </xf>
    <xf numFmtId="0" fontId="0" fillId="4" borderId="0" xfId="0" applyFill="1" applyAlignment="1">
      <alignment horizontal="left"/>
    </xf>
    <xf numFmtId="0" fontId="0" fillId="4" borderId="5" xfId="0" applyFill="1" applyBorder="1" applyAlignment="1">
      <alignment horizontal="left"/>
    </xf>
    <xf numFmtId="0" fontId="19" fillId="4" borderId="6" xfId="0" applyFont="1" applyFill="1" applyBorder="1" applyAlignment="1">
      <alignment horizontal="right" wrapText="1"/>
    </xf>
    <xf numFmtId="0" fontId="0" fillId="4" borderId="7" xfId="0" applyFill="1" applyBorder="1" applyAlignment="1">
      <alignment horizontal="left"/>
    </xf>
    <xf numFmtId="0" fontId="0" fillId="4" borderId="8" xfId="0" applyFill="1" applyBorder="1" applyAlignment="1">
      <alignment horizontal="left"/>
    </xf>
    <xf numFmtId="0" fontId="5" fillId="0" borderId="0" xfId="0" applyFont="1" applyAlignment="1">
      <alignment vertical="top" wrapText="1"/>
    </xf>
    <xf numFmtId="0" fontId="0" fillId="0" borderId="0" xfId="0" applyAlignment="1">
      <alignment vertical="top" wrapText="1"/>
    </xf>
    <xf numFmtId="0" fontId="17" fillId="4" borderId="2" xfId="0" applyFont="1" applyFill="1" applyBorder="1" applyAlignment="1">
      <alignment horizontal="center" wrapText="1"/>
    </xf>
    <xf numFmtId="0" fontId="0" fillId="4" borderId="3" xfId="0" applyFill="1" applyBorder="1" applyAlignment="1">
      <alignment horizontal="left"/>
    </xf>
    <xf numFmtId="0" fontId="0" fillId="4" borderId="4" xfId="0" applyFill="1" applyBorder="1" applyAlignment="1">
      <alignment horizontal="left"/>
    </xf>
    <xf numFmtId="0" fontId="17" fillId="4" borderId="1" xfId="0" applyFont="1" applyFill="1" applyBorder="1" applyAlignment="1">
      <alignment horizontal="center" wrapText="1"/>
    </xf>
    <xf numFmtId="0" fontId="18" fillId="5" borderId="10" xfId="0" applyFont="1" applyFill="1" applyBorder="1" applyAlignment="1">
      <alignment horizontal="center" vertical="center"/>
    </xf>
    <xf numFmtId="0" fontId="18" fillId="5" borderId="11" xfId="0" applyFont="1" applyFill="1" applyBorder="1" applyAlignment="1">
      <alignment horizontal="center" vertical="center"/>
    </xf>
    <xf numFmtId="0" fontId="18" fillId="5" borderId="11" xfId="0" applyFont="1" applyFill="1" applyBorder="1" applyAlignment="1">
      <alignment horizontal="center"/>
    </xf>
    <xf numFmtId="0" fontId="18" fillId="5" borderId="12" xfId="0" applyFont="1" applyFill="1" applyBorder="1" applyAlignment="1">
      <alignment horizontal="center"/>
    </xf>
    <xf numFmtId="184" fontId="18" fillId="5" borderId="11" xfId="0" applyNumberFormat="1" applyFont="1" applyFill="1" applyBorder="1" applyAlignment="1">
      <alignment horizontal="center"/>
    </xf>
    <xf numFmtId="0" fontId="18" fillId="5" borderId="11" xfId="0" applyFont="1" applyFill="1" applyBorder="1" applyAlignment="1">
      <alignment horizontal="center" wrapText="1"/>
    </xf>
    <xf numFmtId="0" fontId="18" fillId="5" borderId="10" xfId="0" applyFont="1" applyFill="1" applyBorder="1" applyAlignment="1">
      <alignment horizontal="left" vertical="top" wrapText="1"/>
    </xf>
    <xf numFmtId="0" fontId="18" fillId="5" borderId="10" xfId="0" applyFont="1" applyFill="1" applyBorder="1" applyAlignment="1">
      <alignment horizontal="left" vertical="top"/>
    </xf>
    <xf numFmtId="187" fontId="18" fillId="5" borderId="10" xfId="0" applyNumberFormat="1" applyFont="1" applyFill="1" applyBorder="1" applyAlignment="1">
      <alignment horizontal="left" vertical="top"/>
    </xf>
  </cellXfs>
  <cellStyles count="7">
    <cellStyle name="Comma" xfId="1" builtinId="3"/>
    <cellStyle name="Currency" xfId="4" builtinId="4"/>
    <cellStyle name="Factor" xfId="3" xr:uid="{70969E6C-ACDC-4A9A-A5DD-C81E6403A5F5}"/>
    <cellStyle name="Hyperlink" xfId="2" builtinId="8"/>
    <cellStyle name="Normal" xfId="0" builtinId="0"/>
    <cellStyle name="Normal 2" xfId="6" xr:uid="{732C88EE-8C1E-47E3-A5E8-5145DDCB468E}"/>
    <cellStyle name="Percent" xfId="5" builtinId="5"/>
  </cellStyles>
  <dxfs count="14">
    <dxf>
      <fill>
        <patternFill patternType="solid">
          <fgColor rgb="FFD9E1F2"/>
          <bgColor rgb="FFD9E1F2"/>
        </patternFill>
      </fill>
    </dxf>
    <dxf>
      <fill>
        <patternFill patternType="solid">
          <fgColor rgb="FFD9E1F2"/>
          <bgColor rgb="FFD9E1F2"/>
        </patternFill>
      </fill>
    </dxf>
    <dxf>
      <font>
        <b/>
        <color rgb="FF000000"/>
      </font>
    </dxf>
    <dxf>
      <font>
        <b/>
        <color rgb="FF000000"/>
      </font>
    </dxf>
    <dxf>
      <font>
        <b/>
        <color rgb="FF000000"/>
      </font>
      <border>
        <top style="double">
          <color rgb="FF4472C4"/>
        </top>
      </border>
    </dxf>
    <dxf>
      <font>
        <b/>
        <color rgb="FFFFFFFF"/>
      </font>
      <fill>
        <patternFill patternType="solid">
          <fgColor rgb="FF4472C4"/>
          <bgColor rgb="FF4472C4"/>
        </patternFill>
      </fill>
    </dxf>
    <dxf>
      <font>
        <color rgb="FF000000"/>
      </font>
      <border>
        <left style="thin">
          <color rgb="FF8EA9DB"/>
        </left>
        <right style="thin">
          <color rgb="FF8EA9DB"/>
        </right>
        <top style="thin">
          <color rgb="FF8EA9DB"/>
        </top>
        <bottom style="thin">
          <color rgb="FF8EA9DB"/>
        </bottom>
        <horizontal style="thin">
          <color rgb="FF8EA9DB"/>
        </horizontal>
      </border>
    </dxf>
    <dxf>
      <fill>
        <patternFill patternType="solid">
          <fgColor rgb="FFD9E1F2"/>
          <bgColor rgb="FFD9E1F2"/>
        </patternFill>
      </fill>
    </dxf>
    <dxf>
      <fill>
        <patternFill patternType="solid">
          <fgColor rgb="FFD9E1F2"/>
          <bgColor rgb="FFD9E1F2"/>
        </patternFill>
      </fill>
    </dxf>
    <dxf>
      <font>
        <b/>
        <color rgb="FF000000"/>
      </font>
    </dxf>
    <dxf>
      <font>
        <b/>
        <color rgb="FF000000"/>
      </font>
    </dxf>
    <dxf>
      <font>
        <b/>
        <color rgb="FF000000"/>
      </font>
      <border>
        <top style="double">
          <color rgb="FF4472C4"/>
        </top>
      </border>
    </dxf>
    <dxf>
      <font>
        <b/>
        <color rgb="FFFFFFFF"/>
      </font>
      <fill>
        <patternFill patternType="solid">
          <fgColor rgb="FF4472C4"/>
          <bgColor rgb="FF4472C4"/>
        </patternFill>
      </fill>
    </dxf>
    <dxf>
      <font>
        <color rgb="FF000000"/>
      </font>
      <border>
        <left style="thin">
          <color rgb="FF8EA9DB"/>
        </left>
        <right style="thin">
          <color rgb="FF8EA9DB"/>
        </right>
        <top style="thin">
          <color rgb="FF8EA9DB"/>
        </top>
        <bottom style="thin">
          <color rgb="FF8EA9DB"/>
        </bottom>
        <horizontal style="thin">
          <color rgb="FF8EA9DB"/>
        </horizontal>
      </border>
    </dxf>
  </dxfs>
  <tableStyles count="2" defaultTableStyle="TableStyleMedium2" defaultPivotStyle="PivotStyleLight16">
    <tableStyle name="TableStyleMedium2 2" pivot="0" count="7" xr9:uid="{AEBDF176-0957-B649-B4CF-40121F52F635}">
      <tableStyleElement type="wholeTable" dxfId="13"/>
      <tableStyleElement type="headerRow" dxfId="12"/>
      <tableStyleElement type="totalRow" dxfId="11"/>
      <tableStyleElement type="firstColumn" dxfId="10"/>
      <tableStyleElement type="lastColumn" dxfId="9"/>
      <tableStyleElement type="firstRowStripe" dxfId="8"/>
      <tableStyleElement type="firstColumnStripe" dxfId="7"/>
    </tableStyle>
    <tableStyle name="TableStyleMedium2 3" pivot="0" count="7" xr9:uid="{3D801C2B-21A4-B74E-9A6C-53B745233E26}">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microsoft.com/office/2017/10/relationships/person" Target="persons/perso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Benefits by Type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pieChart>
        <c:varyColors val="1"/>
        <c:ser>
          <c:idx val="0"/>
          <c:order val="0"/>
          <c:explosion val="2"/>
          <c:dPt>
            <c:idx val="0"/>
            <c:bubble3D val="0"/>
            <c:spPr>
              <a:solidFill>
                <a:schemeClr val="accent1"/>
              </a:solidFill>
              <a:ln w="19050">
                <a:solidFill>
                  <a:schemeClr val="lt1"/>
                </a:solidFill>
              </a:ln>
              <a:effectLst/>
            </c:spPr>
            <c:extLst>
              <c:ext xmlns:c16="http://schemas.microsoft.com/office/drawing/2014/chart" uri="{C3380CC4-5D6E-409C-BE32-E72D297353CC}">
                <c16:uniqueId val="{00000001-8D2F-479A-9764-5533E051094D}"/>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8D2F-479A-9764-5533E051094D}"/>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8D2F-479A-9764-5533E051094D}"/>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8D2F-479A-9764-5533E051094D}"/>
              </c:ext>
            </c:extLst>
          </c:dPt>
          <c:dLbls>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bg1"/>
                    </a:solidFill>
                    <a:latin typeface="+mn-lt"/>
                    <a:ea typeface="+mn-ea"/>
                    <a:cs typeface="+mn-cs"/>
                  </a:defRPr>
                </a:pPr>
                <a:endParaRPr lang="en-US"/>
              </a:p>
            </c:txPr>
            <c:showLegendKey val="0"/>
            <c:showVal val="1"/>
            <c:showCatName val="1"/>
            <c:showSerName val="0"/>
            <c:showPercent val="0"/>
            <c:showBubbleSize val="0"/>
            <c:separator>
</c:separator>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Results!$A$41:$A$44</c:f>
              <c:strCache>
                <c:ptCount val="4"/>
                <c:pt idx="0">
                  <c:v>Life Cycle Cost Savings</c:v>
                </c:pt>
                <c:pt idx="1">
                  <c:v>Tri Rail Benefits</c:v>
                </c:pt>
                <c:pt idx="2">
                  <c:v>Amtrak Benefits</c:v>
                </c:pt>
                <c:pt idx="3">
                  <c:v>Shared Benefits</c:v>
                </c:pt>
              </c:strCache>
            </c:strRef>
          </c:cat>
          <c:val>
            <c:numRef>
              <c:f>Results!$B$41:$B$44</c:f>
              <c:numCache>
                <c:formatCode>0.0%</c:formatCode>
                <c:ptCount val="4"/>
                <c:pt idx="0">
                  <c:v>0.18445688332514568</c:v>
                </c:pt>
                <c:pt idx="1">
                  <c:v>0.51955978982995032</c:v>
                </c:pt>
                <c:pt idx="2">
                  <c:v>0.24039968368676165</c:v>
                </c:pt>
                <c:pt idx="3">
                  <c:v>5.5583643158142279E-2</c:v>
                </c:pt>
              </c:numCache>
            </c:numRef>
          </c:val>
          <c:extLst>
            <c:ext xmlns:c16="http://schemas.microsoft.com/office/drawing/2014/chart" uri="{C3380CC4-5D6E-409C-BE32-E72D297353CC}">
              <c16:uniqueId val="{00000000-9C19-4F1D-858F-845961B4433E}"/>
            </c:ext>
          </c:extLst>
        </c:ser>
        <c:dLbls>
          <c:showLegendKey val="0"/>
          <c:showVal val="0"/>
          <c:showCatName val="0"/>
          <c:showSerName val="0"/>
          <c:showPercent val="0"/>
          <c:showBubbleSize val="0"/>
          <c:showLeaderLines val="1"/>
        </c:dLbls>
        <c:firstSliceAng val="0"/>
      </c:pieChart>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3</xdr:col>
      <xdr:colOff>131432</xdr:colOff>
      <xdr:row>34</xdr:row>
      <xdr:rowOff>171174</xdr:rowOff>
    </xdr:from>
    <xdr:to>
      <xdr:col>11</xdr:col>
      <xdr:colOff>514350</xdr:colOff>
      <xdr:row>60</xdr:row>
      <xdr:rowOff>60408</xdr:rowOff>
    </xdr:to>
    <xdr:graphicFrame macro="">
      <xdr:nvGraphicFramePr>
        <xdr:cNvPr id="3" name="Chart 1">
          <a:extLst>
            <a:ext uri="{FF2B5EF4-FFF2-40B4-BE49-F238E27FC236}">
              <a16:creationId xmlns:a16="http://schemas.microsoft.com/office/drawing/2014/main" id="{1C4D3F74-77EF-4F42-9263-E7117AABA45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215900</xdr:colOff>
      <xdr:row>58</xdr:row>
      <xdr:rowOff>177800</xdr:rowOff>
    </xdr:from>
    <xdr:to>
      <xdr:col>3</xdr:col>
      <xdr:colOff>887543</xdr:colOff>
      <xdr:row>76</xdr:row>
      <xdr:rowOff>113665</xdr:rowOff>
    </xdr:to>
    <xdr:pic>
      <xdr:nvPicPr>
        <xdr:cNvPr id="2" name="Picture 1" descr="United States GDP Deflator">
          <a:extLst>
            <a:ext uri="{FF2B5EF4-FFF2-40B4-BE49-F238E27FC236}">
              <a16:creationId xmlns:a16="http://schemas.microsoft.com/office/drawing/2014/main" id="{0EC531FD-E4FE-4149-B471-E6AEE0D4A0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5900" y="10401300"/>
          <a:ext cx="7605843" cy="336486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persons/person.xml><?xml version="1.0" encoding="utf-8"?>
<personList xmlns="http://schemas.microsoft.com/office/spreadsheetml/2018/threadedcomments" xmlns:x="http://schemas.openxmlformats.org/spreadsheetml/2006/main">
  <person displayName="Ira Hirschman" id="{C9F99B30-30A1-4466-86EB-FCB247059943}" userId="adb1586570524b18" providerId="Windows Live"/>
  <person displayName="Ruderman, Tess" id="{21DE123E-B354-0D49-BF03-F01266103FA0}" userId="S::tess.ruderman@ebp-us.com::9dd7b339-95b9-4a01-b588-7275e580667c"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A3" dT="2021-06-29T12:26:56.12" personId="{C9F99B30-30A1-4466-86EB-FCB247059943}" id="{A6BD0F67-7671-40E5-A35A-4A39F80ACAFC}">
    <text>adjust back to vehicle hours, not passenger hours</text>
  </threadedComment>
  <threadedComment ref="A16" dT="2021-05-23T23:12:07.67" personId="{21DE123E-B354-0D49-BF03-F01266103FA0}" id="{5080EA70-A083-1549-9D89-5C2A9D64DBC5}">
    <text>This table pulls from the Look Up tab and employs a linear decrease for emissions post 2025. Several of the pollutants hit 0 using this formula in the 2030s or 2040s</text>
  </threadedComment>
  <threadedComment ref="G16" dT="2021-05-23T23:35:53.86" personId="{21DE123E-B354-0D49-BF03-F01266103FA0}" id="{64EE20D0-1213-D042-8BF3-FA4893D43D8D}">
    <text>Starts emissions decrease formula</text>
  </threadedComment>
  <threadedComment ref="G16" dT="2021-05-26T17:15:04.27" personId="{21DE123E-B354-0D49-BF03-F01266103FA0}" id="{167FA52E-694D-674A-A88A-4D5BFFC4D24F}" parentId="{64EE20D0-1213-D042-8BF3-FA4893D43D8D}">
    <text>Updated to % decrease</text>
  </threadedComment>
</ThreadedComments>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hyperlink" Target="https://www.epa.gov/moves/latest-version-motor-vehicle-emission-simulator-moves" TargetMode="External"/><Relationship Id="rId1" Type="http://schemas.openxmlformats.org/officeDocument/2006/relationships/hyperlink" Target="https://www.epa.gov/energy/greenhouse-gases-equivalencies-calculator-calculations-and-references" TargetMode="External"/><Relationship Id="rId6" Type="http://schemas.microsoft.com/office/2017/10/relationships/threadedComment" Target="../threadedComments/threadedComment1.xml"/><Relationship Id="rId5" Type="http://schemas.openxmlformats.org/officeDocument/2006/relationships/comments" Target="../comments2.xml"/><Relationship Id="rId4" Type="http://schemas.openxmlformats.org/officeDocument/2006/relationships/vmlDrawing" Target="../drawings/vmlDrawing2.vml"/></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6BE7A9-E505-4EE1-AADD-4B68BF081C89}">
  <sheetPr>
    <tabColor rgb="FF0070C0"/>
  </sheetPr>
  <dimension ref="A1:AO65"/>
  <sheetViews>
    <sheetView tabSelected="1" zoomScale="76" zoomScaleNormal="76" workbookViewId="0">
      <pane xSplit="1" topLeftCell="B1" activePane="topRight" state="frozen"/>
      <selection pane="topRight" activeCell="G11" sqref="G11"/>
    </sheetView>
  </sheetViews>
  <sheetFormatPr defaultColWidth="8.81640625" defaultRowHeight="14.5"/>
  <cols>
    <col min="1" max="1" width="57.81640625" bestFit="1" customWidth="1"/>
    <col min="2" max="2" width="15.81640625" customWidth="1"/>
    <col min="3" max="41" width="10.54296875" customWidth="1"/>
  </cols>
  <sheetData>
    <row r="1" spans="1:41" ht="18.5">
      <c r="A1" s="53" t="s">
        <v>89</v>
      </c>
      <c r="B1" s="53"/>
    </row>
    <row r="2" spans="1:41" s="46" customFormat="1" ht="18.5">
      <c r="A2" s="53"/>
      <c r="B2" s="53"/>
    </row>
    <row r="3" spans="1:41">
      <c r="A3" s="52" t="s">
        <v>1</v>
      </c>
      <c r="B3" s="52"/>
      <c r="C3">
        <v>2019</v>
      </c>
      <c r="D3">
        <v>2020</v>
      </c>
      <c r="E3" s="46">
        <v>2021</v>
      </c>
      <c r="F3" s="46">
        <v>2022</v>
      </c>
      <c r="G3" s="46">
        <v>2023</v>
      </c>
      <c r="H3" s="46">
        <v>2024</v>
      </c>
      <c r="I3" s="46">
        <v>2025</v>
      </c>
      <c r="J3" s="46">
        <v>2026</v>
      </c>
      <c r="K3" s="46">
        <v>2027</v>
      </c>
      <c r="L3" s="46">
        <v>2028</v>
      </c>
      <c r="M3" s="46">
        <v>2029</v>
      </c>
      <c r="N3" s="46">
        <v>2030</v>
      </c>
      <c r="O3" s="46">
        <v>2031</v>
      </c>
      <c r="P3" s="46">
        <v>2032</v>
      </c>
      <c r="Q3" s="46">
        <v>2033</v>
      </c>
      <c r="R3" s="46">
        <v>2034</v>
      </c>
      <c r="S3" s="46">
        <v>2035</v>
      </c>
      <c r="T3" s="46">
        <v>2036</v>
      </c>
      <c r="U3" s="46">
        <v>2037</v>
      </c>
      <c r="V3" s="46">
        <v>2038</v>
      </c>
      <c r="W3" s="46">
        <v>2039</v>
      </c>
      <c r="X3" s="46">
        <v>2040</v>
      </c>
      <c r="Y3" s="46">
        <v>2041</v>
      </c>
      <c r="Z3" s="46">
        <v>2042</v>
      </c>
      <c r="AA3" s="46">
        <v>2043</v>
      </c>
      <c r="AB3" s="173">
        <v>2044</v>
      </c>
      <c r="AC3" s="173">
        <v>2045</v>
      </c>
      <c r="AD3" s="173">
        <v>2046</v>
      </c>
      <c r="AE3" s="173">
        <v>2047</v>
      </c>
      <c r="AF3" s="173">
        <v>2048</v>
      </c>
      <c r="AG3" s="173">
        <v>2049</v>
      </c>
      <c r="AH3" s="173">
        <v>2050</v>
      </c>
      <c r="AI3" s="173">
        <v>2051</v>
      </c>
      <c r="AJ3" s="173">
        <v>2052</v>
      </c>
      <c r="AK3" s="173">
        <v>2053</v>
      </c>
      <c r="AL3" s="173">
        <v>2054</v>
      </c>
      <c r="AM3" s="173">
        <v>2055</v>
      </c>
      <c r="AN3" s="173">
        <v>2056</v>
      </c>
      <c r="AO3" s="173">
        <v>2057</v>
      </c>
    </row>
    <row r="4" spans="1:41">
      <c r="A4" s="51" t="s">
        <v>0</v>
      </c>
      <c r="B4" s="51"/>
      <c r="C4" s="46" t="s">
        <v>17</v>
      </c>
      <c r="D4" t="s">
        <v>17</v>
      </c>
      <c r="E4" t="s">
        <v>17</v>
      </c>
      <c r="F4" t="s">
        <v>17</v>
      </c>
      <c r="G4" t="s">
        <v>17</v>
      </c>
      <c r="I4" s="46"/>
      <c r="J4" s="46"/>
      <c r="L4" s="46">
        <v>1</v>
      </c>
      <c r="M4" s="46">
        <v>2</v>
      </c>
      <c r="N4" s="46">
        <v>3</v>
      </c>
      <c r="O4" s="46">
        <v>4</v>
      </c>
      <c r="P4" s="46">
        <v>5</v>
      </c>
      <c r="Q4" s="46">
        <v>6</v>
      </c>
      <c r="R4" s="46">
        <v>7</v>
      </c>
      <c r="S4" s="46">
        <v>8</v>
      </c>
      <c r="T4" s="46">
        <v>9</v>
      </c>
      <c r="U4" s="46">
        <v>10</v>
      </c>
      <c r="V4" s="46">
        <v>11</v>
      </c>
      <c r="W4" s="46">
        <v>12</v>
      </c>
      <c r="X4" s="46">
        <v>13</v>
      </c>
      <c r="Y4">
        <v>14</v>
      </c>
      <c r="Z4">
        <v>15</v>
      </c>
      <c r="AA4">
        <v>16</v>
      </c>
      <c r="AB4" s="173">
        <v>17</v>
      </c>
      <c r="AC4" s="173">
        <v>18</v>
      </c>
      <c r="AD4" s="173">
        <v>19</v>
      </c>
      <c r="AE4" s="173">
        <v>20</v>
      </c>
      <c r="AF4" s="173">
        <v>21</v>
      </c>
      <c r="AG4" s="173">
        <v>22</v>
      </c>
      <c r="AH4" s="173">
        <v>23</v>
      </c>
      <c r="AI4" s="173">
        <v>24</v>
      </c>
      <c r="AJ4" s="173">
        <v>25</v>
      </c>
      <c r="AK4" s="173">
        <v>26</v>
      </c>
      <c r="AL4" s="173">
        <v>27</v>
      </c>
      <c r="AM4" s="173">
        <v>28</v>
      </c>
      <c r="AN4" s="173">
        <v>29</v>
      </c>
      <c r="AO4" s="173">
        <v>30</v>
      </c>
    </row>
    <row r="5" spans="1:41">
      <c r="A5" s="51" t="s">
        <v>22</v>
      </c>
      <c r="B5" s="51"/>
      <c r="C5">
        <v>0</v>
      </c>
      <c r="D5">
        <v>1</v>
      </c>
      <c r="E5">
        <v>2</v>
      </c>
      <c r="F5">
        <v>3</v>
      </c>
      <c r="G5">
        <v>4</v>
      </c>
      <c r="H5">
        <v>5</v>
      </c>
      <c r="I5">
        <v>6</v>
      </c>
      <c r="J5">
        <v>7</v>
      </c>
      <c r="K5">
        <v>8</v>
      </c>
      <c r="L5">
        <v>9</v>
      </c>
      <c r="M5">
        <v>10</v>
      </c>
      <c r="N5">
        <v>11</v>
      </c>
      <c r="O5">
        <v>12</v>
      </c>
      <c r="P5">
        <v>13</v>
      </c>
      <c r="Q5">
        <v>14</v>
      </c>
      <c r="R5">
        <v>15</v>
      </c>
      <c r="S5">
        <v>16</v>
      </c>
      <c r="T5">
        <v>17</v>
      </c>
      <c r="U5">
        <v>18</v>
      </c>
      <c r="V5">
        <v>19</v>
      </c>
      <c r="W5">
        <v>20</v>
      </c>
      <c r="X5">
        <v>21</v>
      </c>
      <c r="Y5">
        <v>22</v>
      </c>
      <c r="Z5">
        <v>23</v>
      </c>
      <c r="AA5">
        <v>24</v>
      </c>
      <c r="AB5" s="173">
        <v>25</v>
      </c>
      <c r="AC5" s="173">
        <v>26</v>
      </c>
      <c r="AD5" s="173">
        <v>27</v>
      </c>
      <c r="AE5" s="173">
        <v>28</v>
      </c>
      <c r="AF5" s="173">
        <v>29</v>
      </c>
      <c r="AG5" s="173">
        <v>30</v>
      </c>
      <c r="AH5" s="173">
        <v>31</v>
      </c>
      <c r="AI5" s="173">
        <v>32</v>
      </c>
      <c r="AJ5" s="173">
        <v>33</v>
      </c>
      <c r="AK5" s="173">
        <v>34</v>
      </c>
      <c r="AL5" s="173">
        <v>35</v>
      </c>
      <c r="AM5" s="173">
        <v>36</v>
      </c>
      <c r="AN5" s="173">
        <v>37</v>
      </c>
      <c r="AO5" s="173">
        <v>38</v>
      </c>
    </row>
    <row r="6" spans="1:41">
      <c r="A6" s="51" t="s">
        <v>285</v>
      </c>
      <c r="B6" s="51"/>
      <c r="C6" s="4">
        <v>1</v>
      </c>
      <c r="D6" s="4">
        <v>1.07</v>
      </c>
      <c r="E6" s="4">
        <v>1.1449</v>
      </c>
      <c r="F6" s="4">
        <v>1.2250430000000001</v>
      </c>
      <c r="G6" s="4">
        <v>1.31079601</v>
      </c>
      <c r="H6" s="4">
        <v>1.4025517307000002</v>
      </c>
      <c r="I6" s="4">
        <v>1.5007303518490001</v>
      </c>
      <c r="J6" s="4">
        <v>1.6057814764784302</v>
      </c>
      <c r="K6" s="4">
        <v>1.7181861798319202</v>
      </c>
      <c r="L6" s="4">
        <v>1.8384592124201549</v>
      </c>
      <c r="M6" s="4">
        <v>1.9671513572895656</v>
      </c>
      <c r="N6" s="4">
        <v>2.1048519522998355</v>
      </c>
      <c r="O6" s="4">
        <v>2.2521915889608235</v>
      </c>
      <c r="P6" s="4">
        <v>2.4098450001880813</v>
      </c>
      <c r="Q6" s="4">
        <v>2.5785341502012469</v>
      </c>
      <c r="R6" s="4">
        <v>2.7590315407153345</v>
      </c>
      <c r="S6" s="4">
        <v>2.9521637485654075</v>
      </c>
      <c r="T6" s="4">
        <v>3.1588152109649861</v>
      </c>
      <c r="U6" s="4">
        <v>3.3799322757325352</v>
      </c>
      <c r="V6" s="4">
        <v>3.6165275350338129</v>
      </c>
      <c r="W6" s="4">
        <v>3.8696844624861795</v>
      </c>
      <c r="X6" s="4">
        <v>4.1405623748602123</v>
      </c>
      <c r="Y6" s="4">
        <v>4.4304017411004271</v>
      </c>
      <c r="Z6" s="4">
        <v>4.740529862977457</v>
      </c>
      <c r="AA6" s="4">
        <v>5.0723669533858793</v>
      </c>
      <c r="AB6" s="4">
        <v>5.4274326401228912</v>
      </c>
      <c r="AC6" s="4">
        <v>5.807352924931493</v>
      </c>
      <c r="AD6" s="4">
        <v>6.2138676296766988</v>
      </c>
      <c r="AE6" s="4">
        <v>6.6488383637540664</v>
      </c>
      <c r="AF6" s="4">
        <v>7.1142570492168513</v>
      </c>
      <c r="AG6" s="4">
        <v>7.6122550426620306</v>
      </c>
      <c r="AH6" s="4">
        <v>8.1451128956483743</v>
      </c>
      <c r="AI6" s="4">
        <v>8.7152707983437594</v>
      </c>
      <c r="AJ6" s="4">
        <v>9.3253397542278229</v>
      </c>
      <c r="AK6" s="4">
        <v>9.9781135370237699</v>
      </c>
      <c r="AL6" s="4">
        <v>10.676581484615435</v>
      </c>
      <c r="AM6" s="4">
        <v>11.423942188538515</v>
      </c>
      <c r="AN6" s="4">
        <v>12.223618141736212</v>
      </c>
      <c r="AO6" s="4">
        <v>13.079271411657746</v>
      </c>
    </row>
    <row r="7" spans="1:41" s="46" customFormat="1">
      <c r="A7" s="51" t="s">
        <v>286</v>
      </c>
      <c r="B7" s="51"/>
      <c r="C7" s="4">
        <v>1</v>
      </c>
      <c r="D7" s="4">
        <v>1.03</v>
      </c>
      <c r="E7" s="4">
        <v>1.0609</v>
      </c>
      <c r="F7" s="4">
        <v>1.092727</v>
      </c>
      <c r="G7" s="4">
        <v>1.1255088099999999</v>
      </c>
      <c r="H7" s="4">
        <v>1.1592740742999998</v>
      </c>
      <c r="I7" s="4">
        <v>1.1940522965289999</v>
      </c>
      <c r="J7" s="4">
        <v>1.22987386542487</v>
      </c>
      <c r="K7" s="4">
        <v>1.2667700813876159</v>
      </c>
      <c r="L7" s="4">
        <v>1.3047731838292445</v>
      </c>
      <c r="M7" s="4">
        <v>1.3439163793441218</v>
      </c>
      <c r="N7" s="4">
        <v>1.3842338707244455</v>
      </c>
      <c r="O7" s="4">
        <v>1.4257608868461786</v>
      </c>
      <c r="P7" s="4">
        <v>1.4685337134515639</v>
      </c>
      <c r="Q7" s="4">
        <v>1.512589724855111</v>
      </c>
      <c r="R7" s="4">
        <v>1.5579674166007644</v>
      </c>
      <c r="S7" s="4">
        <v>1.6047064390987871</v>
      </c>
      <c r="T7" s="4">
        <v>1.6528476322717507</v>
      </c>
      <c r="U7" s="4">
        <v>1.7024330612399032</v>
      </c>
      <c r="V7" s="4">
        <v>1.7535060530771003</v>
      </c>
      <c r="W7" s="4">
        <v>1.8061112346694133</v>
      </c>
      <c r="X7" s="4">
        <v>1.8602945717094954</v>
      </c>
      <c r="Y7" s="4">
        <v>1.9161034088607805</v>
      </c>
      <c r="Z7" s="4">
        <v>1.973586511126604</v>
      </c>
      <c r="AA7" s="4">
        <v>2.0327941064604018</v>
      </c>
      <c r="AB7" s="4">
        <v>2.0937779296542138</v>
      </c>
      <c r="AC7" s="4">
        <v>2.1565912675438406</v>
      </c>
      <c r="AD7" s="4">
        <v>2.2212890055701555</v>
      </c>
      <c r="AE7" s="4">
        <v>2.2879276757372602</v>
      </c>
      <c r="AF7" s="4">
        <v>2.3565655060093778</v>
      </c>
      <c r="AG7" s="4">
        <v>2.4272624711896591</v>
      </c>
      <c r="AH7" s="4">
        <v>2.5000803453253493</v>
      </c>
      <c r="AI7" s="4">
        <v>2.5750827556851092</v>
      </c>
      <c r="AJ7" s="4">
        <v>2.6523352383556626</v>
      </c>
      <c r="AK7" s="4">
        <v>2.7319052955063321</v>
      </c>
      <c r="AL7" s="4">
        <v>2.8138624543715225</v>
      </c>
      <c r="AM7" s="4">
        <v>2.898278328002668</v>
      </c>
      <c r="AN7" s="4">
        <v>2.9852266778427476</v>
      </c>
      <c r="AO7" s="4">
        <v>3.0747834781780301</v>
      </c>
    </row>
    <row r="8" spans="1:41">
      <c r="C8" s="4"/>
      <c r="D8" s="4"/>
      <c r="E8" s="4"/>
      <c r="F8" s="4"/>
      <c r="G8" s="4"/>
      <c r="H8" s="4"/>
      <c r="I8" s="4"/>
      <c r="J8" s="4"/>
      <c r="K8" s="4"/>
      <c r="L8" s="4"/>
      <c r="M8" s="4" t="s">
        <v>4</v>
      </c>
      <c r="N8" s="4"/>
      <c r="O8" s="4"/>
      <c r="P8" s="4"/>
      <c r="Q8" s="4"/>
      <c r="R8" s="4"/>
      <c r="S8" s="4"/>
      <c r="T8" s="4"/>
      <c r="U8" s="4"/>
      <c r="V8" s="4"/>
      <c r="W8" s="4"/>
      <c r="X8" s="4"/>
      <c r="Y8" s="4"/>
      <c r="Z8" s="4"/>
      <c r="AA8" s="4"/>
      <c r="AB8" s="46"/>
    </row>
    <row r="9" spans="1:41" s="22" customFormat="1">
      <c r="A9" s="23" t="s">
        <v>23</v>
      </c>
      <c r="B9" s="98" t="s">
        <v>91</v>
      </c>
      <c r="C9" s="46"/>
      <c r="D9" s="46"/>
      <c r="E9" s="46"/>
      <c r="F9" s="46"/>
      <c r="G9" s="46"/>
      <c r="H9" s="46"/>
      <c r="I9" s="46"/>
      <c r="J9" s="46"/>
      <c r="K9" s="46"/>
      <c r="L9" s="46"/>
      <c r="M9" s="46"/>
      <c r="N9" s="46"/>
      <c r="O9" s="46"/>
      <c r="P9" s="46"/>
      <c r="Q9" s="46"/>
      <c r="R9" s="46"/>
      <c r="S9" s="46"/>
      <c r="T9" s="46"/>
      <c r="U9" s="46"/>
      <c r="V9" s="46"/>
      <c r="W9" s="46"/>
      <c r="X9" s="46"/>
      <c r="Y9" s="46"/>
      <c r="Z9" s="46"/>
      <c r="AA9" s="46"/>
      <c r="AB9" s="46"/>
    </row>
    <row r="10" spans="1:41" s="22" customFormat="1">
      <c r="A10" s="22" t="s">
        <v>262</v>
      </c>
      <c r="B10" s="188">
        <v>40.606348285391697</v>
      </c>
      <c r="C10" s="83"/>
      <c r="D10" s="83"/>
      <c r="E10" s="83"/>
      <c r="F10" s="83"/>
      <c r="G10" s="83"/>
      <c r="H10" s="83"/>
      <c r="I10" s="187">
        <v>10.866861146500817</v>
      </c>
      <c r="J10" s="187">
        <v>19.298161771684327</v>
      </c>
      <c r="K10" s="187">
        <v>10.44132536720655</v>
      </c>
      <c r="L10" s="83"/>
      <c r="M10" s="83"/>
      <c r="N10" s="83"/>
      <c r="O10" s="83"/>
      <c r="P10" s="83"/>
      <c r="Q10" s="83"/>
      <c r="R10" s="83"/>
      <c r="S10" s="83"/>
      <c r="T10" s="83"/>
      <c r="U10" s="83"/>
      <c r="V10" s="83"/>
      <c r="W10" s="83"/>
      <c r="X10" s="83"/>
      <c r="Y10" s="83"/>
      <c r="Z10" s="83"/>
      <c r="AA10" s="83"/>
      <c r="AB10" s="83"/>
      <c r="AC10" s="83"/>
      <c r="AD10" s="83"/>
      <c r="AE10" s="83"/>
      <c r="AF10" s="83"/>
      <c r="AG10" s="83"/>
      <c r="AH10" s="83"/>
      <c r="AI10" s="83"/>
      <c r="AJ10" s="83"/>
      <c r="AK10" s="83"/>
      <c r="AL10" s="83"/>
      <c r="AM10" s="83"/>
      <c r="AN10" s="83"/>
      <c r="AO10" s="83"/>
    </row>
    <row r="11" spans="1:41" s="49" customFormat="1">
      <c r="A11" s="49" t="s">
        <v>263</v>
      </c>
      <c r="B11" s="188">
        <v>-1.9951264239949422</v>
      </c>
      <c r="C11" s="83"/>
      <c r="D11" s="83"/>
      <c r="E11" s="83"/>
      <c r="F11" s="83"/>
      <c r="G11" s="83"/>
      <c r="H11" s="83"/>
      <c r="I11" s="83"/>
      <c r="J11" s="83"/>
      <c r="K11" s="83"/>
      <c r="L11" s="83"/>
      <c r="M11" s="83"/>
      <c r="N11" s="83"/>
      <c r="O11" s="83"/>
      <c r="P11" s="83"/>
      <c r="Q11" s="83"/>
      <c r="R11" s="83"/>
      <c r="S11" s="83"/>
      <c r="T11" s="83"/>
      <c r="U11" s="83"/>
      <c r="V11" s="83"/>
      <c r="W11" s="83"/>
      <c r="X11" s="83"/>
      <c r="Y11" s="83"/>
      <c r="Z11" s="83"/>
      <c r="AA11" s="83"/>
      <c r="AB11" s="33"/>
      <c r="AO11" s="189">
        <v>1.9951264239949422</v>
      </c>
    </row>
    <row r="12" spans="1:41" s="49" customFormat="1" ht="15" thickBot="1">
      <c r="B12" s="188"/>
      <c r="C12" s="83"/>
      <c r="D12" s="83"/>
      <c r="E12" s="83"/>
      <c r="F12" s="83"/>
      <c r="G12" s="83"/>
      <c r="H12" s="83"/>
      <c r="I12" s="83"/>
      <c r="J12" s="83"/>
      <c r="K12" s="83"/>
      <c r="L12" s="83"/>
      <c r="M12" s="83"/>
      <c r="N12" s="83"/>
      <c r="O12" s="83"/>
      <c r="P12" s="83"/>
      <c r="Q12" s="83"/>
      <c r="R12" s="83"/>
      <c r="S12" s="83"/>
      <c r="T12" s="83"/>
      <c r="U12" s="83"/>
      <c r="V12" s="83"/>
      <c r="W12" s="83"/>
      <c r="X12" s="83"/>
      <c r="Y12" s="83"/>
      <c r="Z12" s="83"/>
      <c r="AA12" s="83"/>
      <c r="AB12" s="33"/>
    </row>
    <row r="13" spans="1:41" s="22" customFormat="1" ht="15" thickBot="1">
      <c r="A13" s="100" t="s">
        <v>101</v>
      </c>
      <c r="B13" s="241">
        <v>38.611221861396757</v>
      </c>
      <c r="C13" s="33"/>
      <c r="D13" s="33"/>
      <c r="E13" s="33"/>
      <c r="F13" s="33"/>
      <c r="G13" s="33"/>
      <c r="H13" s="33"/>
      <c r="I13" s="33"/>
      <c r="J13" s="33"/>
      <c r="K13" s="33"/>
      <c r="L13" s="33"/>
      <c r="M13" s="33"/>
      <c r="N13" s="33"/>
      <c r="O13" s="33"/>
      <c r="P13" s="33"/>
      <c r="Q13" s="33"/>
      <c r="R13" s="33"/>
      <c r="S13" s="33"/>
      <c r="T13" s="33"/>
      <c r="U13" s="33"/>
      <c r="V13" s="33"/>
      <c r="W13" s="33"/>
      <c r="X13" s="33"/>
      <c r="Y13" s="33"/>
      <c r="Z13" s="33"/>
      <c r="AA13" s="33"/>
      <c r="AB13" s="18"/>
    </row>
    <row r="14" spans="1:41" s="22" customFormat="1">
      <c r="B14" s="242"/>
      <c r="C14" s="33"/>
      <c r="D14" s="33"/>
      <c r="E14" s="33"/>
      <c r="F14" s="33"/>
      <c r="G14" s="33"/>
      <c r="H14" s="33"/>
      <c r="I14" s="33"/>
      <c r="J14" s="33"/>
      <c r="K14" s="33"/>
      <c r="L14" s="33"/>
      <c r="M14" s="33"/>
      <c r="N14" s="33"/>
      <c r="O14" s="33"/>
      <c r="P14" s="33"/>
      <c r="Q14" s="33"/>
      <c r="R14" s="33"/>
      <c r="S14" s="33"/>
      <c r="T14" s="33"/>
      <c r="U14" s="33"/>
      <c r="V14" s="33"/>
      <c r="W14" s="33"/>
      <c r="X14" s="33"/>
      <c r="Y14" s="33"/>
      <c r="Z14" s="33"/>
      <c r="AA14" s="33"/>
      <c r="AB14" s="18"/>
    </row>
    <row r="15" spans="1:41" s="22" customFormat="1">
      <c r="A15" s="23" t="s">
        <v>24</v>
      </c>
      <c r="B15" s="243"/>
      <c r="C15" s="46"/>
      <c r="D15" s="46"/>
      <c r="E15" s="46"/>
      <c r="F15" s="46"/>
      <c r="G15" s="46"/>
      <c r="H15" s="46"/>
      <c r="I15" s="46"/>
      <c r="J15" s="46"/>
      <c r="K15" s="46"/>
      <c r="L15" s="46"/>
      <c r="M15" s="46"/>
      <c r="N15" s="46"/>
      <c r="O15" s="46"/>
      <c r="P15" s="46"/>
      <c r="Q15" s="46"/>
      <c r="R15" s="46"/>
      <c r="S15" s="46"/>
      <c r="T15" s="46"/>
      <c r="U15" s="46"/>
      <c r="V15" s="46"/>
      <c r="W15" s="46"/>
      <c r="X15" s="46"/>
      <c r="Y15" s="46"/>
      <c r="Z15" s="46"/>
      <c r="AA15" s="46"/>
      <c r="AB15" s="46"/>
    </row>
    <row r="16" spans="1:41" s="49" customFormat="1">
      <c r="A16" s="30" t="s">
        <v>162</v>
      </c>
      <c r="B16" s="244">
        <v>7.8172343504412565</v>
      </c>
      <c r="C16" s="173"/>
      <c r="D16" s="173"/>
      <c r="E16" s="173"/>
      <c r="F16" s="173"/>
      <c r="G16" s="173"/>
      <c r="H16" s="173"/>
      <c r="I16" s="191">
        <v>2.7986373400293529</v>
      </c>
      <c r="J16" s="191">
        <v>0</v>
      </c>
      <c r="K16" s="191">
        <v>0</v>
      </c>
      <c r="L16" s="191">
        <v>6.3875481094888206E-2</v>
      </c>
      <c r="M16" s="191">
        <v>5.969671130363384E-2</v>
      </c>
      <c r="N16" s="191">
        <v>5.5791318975358724E-2</v>
      </c>
      <c r="O16" s="191">
        <v>5.2141419603139005E-2</v>
      </c>
      <c r="P16" s="191">
        <v>4.8730298694522431E-2</v>
      </c>
      <c r="Q16" s="191">
        <v>4.5542335228525639E-2</v>
      </c>
      <c r="R16" s="191">
        <v>4.2562930120117415E-2</v>
      </c>
      <c r="S16" s="191">
        <v>3.977843936459572E-2</v>
      </c>
      <c r="T16" s="191">
        <v>3.7176111555696931E-2</v>
      </c>
      <c r="U16" s="191">
        <v>3.4744029491305548E-2</v>
      </c>
      <c r="V16" s="191">
        <v>3.2471055599350977E-2</v>
      </c>
      <c r="W16" s="191">
        <v>3.0346780933972875E-2</v>
      </c>
      <c r="X16" s="191">
        <v>3.1921829138277129</v>
      </c>
      <c r="Y16" s="191">
        <v>2.6506053746155014E-2</v>
      </c>
      <c r="Z16" s="191">
        <v>2.4772012846873845E-2</v>
      </c>
      <c r="AA16" s="191">
        <v>2.3151413875583029E-2</v>
      </c>
      <c r="AB16" s="191">
        <v>2.1636835397741149E-2</v>
      </c>
      <c r="AC16" s="191">
        <v>2.0221341493216027E-2</v>
      </c>
      <c r="AD16" s="191">
        <v>1.8898449993659836E-2</v>
      </c>
      <c r="AE16" s="191">
        <v>1.7662102797812933E-2</v>
      </c>
      <c r="AF16" s="191">
        <v>1.6506638128797133E-2</v>
      </c>
      <c r="AG16" s="191">
        <v>1.5426764606352462E-2</v>
      </c>
      <c r="AH16" s="191">
        <v>1.4417537015282672E-2</v>
      </c>
      <c r="AI16" s="191">
        <v>1.3474333659142686E-2</v>
      </c>
      <c r="AJ16" s="191">
        <v>1.2592835195460454E-2</v>
      </c>
      <c r="AK16" s="191">
        <v>1.1769004855570519E-2</v>
      </c>
      <c r="AL16" s="191">
        <v>1.0999069958477119E-2</v>
      </c>
      <c r="AM16" s="191">
        <v>1.0169372599173583</v>
      </c>
      <c r="AN16" s="191">
        <v>9.6070136767203405E-3</v>
      </c>
      <c r="AO16" s="191">
        <v>8.9785174548788239E-3</v>
      </c>
    </row>
    <row r="17" spans="1:41" s="49" customFormat="1">
      <c r="A17" s="30" t="s">
        <v>206</v>
      </c>
      <c r="B17" s="244">
        <v>18.951712462255959</v>
      </c>
      <c r="C17" s="173"/>
      <c r="D17" s="173"/>
      <c r="E17" s="173"/>
      <c r="F17" s="173"/>
      <c r="G17" s="173"/>
      <c r="H17" s="173"/>
      <c r="I17" s="191">
        <v>0</v>
      </c>
      <c r="J17" s="191">
        <v>0</v>
      </c>
      <c r="K17" s="191">
        <v>0</v>
      </c>
      <c r="L17" s="191">
        <v>1.135914965763229</v>
      </c>
      <c r="M17" s="191">
        <v>1.0905555746070084</v>
      </c>
      <c r="N17" s="191">
        <v>1.0462695116567111</v>
      </c>
      <c r="O17" s="191">
        <v>1.0031104728258833</v>
      </c>
      <c r="P17" s="191">
        <v>0.96112053471104841</v>
      </c>
      <c r="Q17" s="191">
        <v>0.92033144506573483</v>
      </c>
      <c r="R17" s="191">
        <v>0.88076579415636658</v>
      </c>
      <c r="S17" s="191">
        <v>0.8424380770625296</v>
      </c>
      <c r="T17" s="191">
        <v>0.80535565617734861</v>
      </c>
      <c r="U17" s="191">
        <v>0.76951963241942234</v>
      </c>
      <c r="V17" s="191">
        <v>0.73492563298123437</v>
      </c>
      <c r="W17" s="191">
        <v>0.70156452280585124</v>
      </c>
      <c r="X17" s="191">
        <v>0.66942304639993655</v>
      </c>
      <c r="Y17" s="191">
        <v>0.63848440605294177</v>
      </c>
      <c r="Z17" s="191">
        <v>0.60872878203629899</v>
      </c>
      <c r="AA17" s="191">
        <v>0.58013379989932579</v>
      </c>
      <c r="AB17" s="191">
        <v>0.55267494955739216</v>
      </c>
      <c r="AC17" s="191">
        <v>0.52632596047994873</v>
      </c>
      <c r="AD17" s="191">
        <v>0.50105913692872583</v>
      </c>
      <c r="AE17" s="191">
        <v>0.47684565686743347</v>
      </c>
      <c r="AF17" s="191">
        <v>0.45365583786145669</v>
      </c>
      <c r="AG17" s="191">
        <v>0.43145937300732279</v>
      </c>
      <c r="AH17" s="191">
        <v>0.4102255396752677</v>
      </c>
      <c r="AI17" s="191">
        <v>0.38338835483669881</v>
      </c>
      <c r="AJ17" s="191">
        <v>0.35830687367915776</v>
      </c>
      <c r="AK17" s="191">
        <v>0.33486623708332502</v>
      </c>
      <c r="AL17" s="191">
        <v>0.31295910007787381</v>
      </c>
      <c r="AM17" s="191">
        <v>0.29248514025969519</v>
      </c>
      <c r="AN17" s="191">
        <v>0.27335059837354686</v>
      </c>
      <c r="AO17" s="191">
        <v>0.25546784894724006</v>
      </c>
    </row>
    <row r="18" spans="1:41" s="49" customFormat="1">
      <c r="A18" s="30" t="s">
        <v>208</v>
      </c>
      <c r="B18" s="244">
        <v>3.067095201361604</v>
      </c>
      <c r="C18" s="173"/>
      <c r="D18" s="173"/>
      <c r="E18" s="173"/>
      <c r="F18" s="173"/>
      <c r="G18" s="173"/>
      <c r="H18" s="173"/>
      <c r="I18" s="191">
        <v>0</v>
      </c>
      <c r="J18" s="191">
        <v>0</v>
      </c>
      <c r="K18" s="191">
        <v>0</v>
      </c>
      <c r="L18" s="191">
        <v>0.23099642196627948</v>
      </c>
      <c r="M18" s="191">
        <v>0.21588450651054159</v>
      </c>
      <c r="N18" s="191">
        <v>0.20176122103788929</v>
      </c>
      <c r="O18" s="191">
        <v>0.18856188882045732</v>
      </c>
      <c r="P18" s="191">
        <v>0.17622606431818441</v>
      </c>
      <c r="Q18" s="191">
        <v>0.16469725637213498</v>
      </c>
      <c r="R18" s="191">
        <v>0.15392266950666816</v>
      </c>
      <c r="S18" s="191">
        <v>0.14385296215576468</v>
      </c>
      <c r="T18" s="191">
        <v>0.13444202070632211</v>
      </c>
      <c r="U18" s="191">
        <v>0.12564674832366554</v>
      </c>
      <c r="V18" s="191">
        <v>0.11742686759221077</v>
      </c>
      <c r="W18" s="191">
        <v>0.10974473606748671</v>
      </c>
      <c r="X18" s="191">
        <v>0.10256517389484739</v>
      </c>
      <c r="Y18" s="191">
        <v>9.5855302705464843E-2</v>
      </c>
      <c r="Z18" s="191">
        <v>8.9584395051836296E-2</v>
      </c>
      <c r="AA18" s="191">
        <v>8.372373369330495E-2</v>
      </c>
      <c r="AB18" s="191">
        <v>7.8246480087200879E-2</v>
      </c>
      <c r="AC18" s="191">
        <v>7.3127551483365319E-2</v>
      </c>
      <c r="AD18" s="191">
        <v>6.8343506059219905E-2</v>
      </c>
      <c r="AE18" s="191">
        <v>6.3872435569364408E-2</v>
      </c>
      <c r="AF18" s="191">
        <v>5.9693865018097585E-2</v>
      </c>
      <c r="AG18" s="191">
        <v>5.5788658895418307E-2</v>
      </c>
      <c r="AH18" s="191">
        <v>5.2138933547119903E-2</v>
      </c>
      <c r="AI18" s="191">
        <v>4.8727975277682155E-2</v>
      </c>
      <c r="AJ18" s="191">
        <v>4.5540163810917904E-2</v>
      </c>
      <c r="AK18" s="191">
        <v>4.2560900757867198E-2</v>
      </c>
      <c r="AL18" s="191">
        <v>3.9776542764361864E-2</v>
      </c>
      <c r="AM18" s="191">
        <v>3.7174339032113896E-2</v>
      </c>
      <c r="AN18" s="191">
        <v>3.474237292720924E-2</v>
      </c>
      <c r="AO18" s="191">
        <v>3.2469507408606768E-2</v>
      </c>
    </row>
    <row r="19" spans="1:41" s="49" customFormat="1">
      <c r="A19" s="30" t="s">
        <v>207</v>
      </c>
      <c r="B19" s="244">
        <v>4.9863773604565518</v>
      </c>
      <c r="C19" s="173"/>
      <c r="D19" s="173"/>
      <c r="E19" s="173"/>
      <c r="F19" s="173"/>
      <c r="G19" s="173"/>
      <c r="H19" s="173"/>
      <c r="I19" s="191">
        <v>0</v>
      </c>
      <c r="J19" s="191">
        <v>0</v>
      </c>
      <c r="K19" s="191">
        <v>0</v>
      </c>
      <c r="L19" s="191">
        <v>0.37554599815740297</v>
      </c>
      <c r="M19" s="191">
        <v>0.35097756837140465</v>
      </c>
      <c r="N19" s="191">
        <v>0.32801641903869588</v>
      </c>
      <c r="O19" s="191">
        <v>0.30655740097074391</v>
      </c>
      <c r="P19" s="191">
        <v>0.28650224389789147</v>
      </c>
      <c r="Q19" s="191">
        <v>0.26775910644662754</v>
      </c>
      <c r="R19" s="191">
        <v>0.25024215555759582</v>
      </c>
      <c r="S19" s="191">
        <v>0.23387117341831387</v>
      </c>
      <c r="T19" s="191">
        <v>0.21857119011057372</v>
      </c>
      <c r="U19" s="191">
        <v>0.20427214029025581</v>
      </c>
      <c r="V19" s="191">
        <v>0.19090854232734186</v>
      </c>
      <c r="W19" s="191">
        <v>0.17841919843676809</v>
      </c>
      <c r="X19" s="191">
        <v>0.16674691442688608</v>
      </c>
      <c r="Y19" s="191">
        <v>0.15583823778213651</v>
      </c>
      <c r="Z19" s="191">
        <v>0.14564321288050142</v>
      </c>
      <c r="AA19" s="191">
        <v>0.13611515222476767</v>
      </c>
      <c r="AB19" s="191">
        <v>0.12721042263996979</v>
      </c>
      <c r="AC19" s="191">
        <v>0.11888824545791569</v>
      </c>
      <c r="AD19" s="191">
        <v>0.11111050977375296</v>
      </c>
      <c r="AE19" s="191">
        <v>0.1038415979193953</v>
      </c>
      <c r="AF19" s="191">
        <v>9.7048222354575053E-2</v>
      </c>
      <c r="AG19" s="191">
        <v>9.0699273228574823E-2</v>
      </c>
      <c r="AH19" s="191">
        <v>8.4765675914555888E-2</v>
      </c>
      <c r="AI19" s="191">
        <v>7.9220257864070942E-2</v>
      </c>
      <c r="AJ19" s="191">
        <v>7.4037624172028915E-2</v>
      </c>
      <c r="AK19" s="191">
        <v>6.9194041282270011E-2</v>
      </c>
      <c r="AL19" s="191">
        <v>6.4667328301186919E-2</v>
      </c>
      <c r="AM19" s="191">
        <v>6.043675542167002E-2</v>
      </c>
      <c r="AN19" s="191">
        <v>5.6482948992214968E-2</v>
      </c>
      <c r="AO19" s="191">
        <v>5.2787802796462592E-2</v>
      </c>
    </row>
    <row r="20" spans="1:41" s="49" customFormat="1">
      <c r="A20" s="30" t="s">
        <v>198</v>
      </c>
      <c r="B20" s="244">
        <v>3.1731492293814423</v>
      </c>
      <c r="C20" s="173"/>
      <c r="D20" s="173"/>
      <c r="E20" s="173"/>
      <c r="F20" s="173"/>
      <c r="G20" s="173"/>
      <c r="H20" s="173"/>
      <c r="I20" s="191">
        <v>0</v>
      </c>
      <c r="J20" s="191">
        <v>0</v>
      </c>
      <c r="K20" s="191">
        <v>0</v>
      </c>
      <c r="L20" s="191">
        <v>0.23898381700925642</v>
      </c>
      <c r="M20" s="191">
        <v>0.22334936169089387</v>
      </c>
      <c r="N20" s="191">
        <v>0.20873772120644285</v>
      </c>
      <c r="O20" s="191">
        <v>0.19508198243592792</v>
      </c>
      <c r="P20" s="191">
        <v>0.18231960975320366</v>
      </c>
      <c r="Q20" s="191">
        <v>0.1703921586478539</v>
      </c>
      <c r="R20" s="191">
        <v>0.15924500808210643</v>
      </c>
      <c r="S20" s="191">
        <v>0.14882711035710883</v>
      </c>
      <c r="T20" s="191">
        <v>0.13909075734309237</v>
      </c>
      <c r="U20" s="191">
        <v>0.12999136200289005</v>
      </c>
      <c r="V20" s="191">
        <v>0.12148725420830846</v>
      </c>
      <c r="W20" s="191">
        <v>0.11353948991430697</v>
      </c>
      <c r="X20" s="191">
        <v>0.10611167281710931</v>
      </c>
      <c r="Y20" s="191">
        <v>9.9169787679541418E-2</v>
      </c>
      <c r="Z20" s="191">
        <v>9.2682044560319074E-2</v>
      </c>
      <c r="AA20" s="191">
        <v>8.6618733233943063E-2</v>
      </c>
      <c r="AB20" s="191">
        <v>8.0952087134526216E-2</v>
      </c>
      <c r="AC20" s="191">
        <v>7.5656156200491806E-2</v>
      </c>
      <c r="AD20" s="191">
        <v>7.0706688037842788E-2</v>
      </c>
      <c r="AE20" s="191">
        <v>6.6081016857797006E-2</v>
      </c>
      <c r="AF20" s="191">
        <v>6.1757959680184125E-2</v>
      </c>
      <c r="AG20" s="191">
        <v>5.7717719327274881E-2</v>
      </c>
      <c r="AH20" s="191">
        <v>5.3941793763808289E-2</v>
      </c>
      <c r="AI20" s="191">
        <v>5.0412891368045137E-2</v>
      </c>
      <c r="AJ20" s="191">
        <v>4.7114851745836579E-2</v>
      </c>
      <c r="AK20" s="191">
        <v>4.4032571725080918E-2</v>
      </c>
      <c r="AL20" s="191">
        <v>4.1151936191664407E-2</v>
      </c>
      <c r="AM20" s="191">
        <v>3.845975345015365E-2</v>
      </c>
      <c r="AN20" s="191">
        <v>3.5943694813227706E-2</v>
      </c>
      <c r="AO20" s="191">
        <v>3.3592238143203466E-2</v>
      </c>
    </row>
    <row r="21" spans="1:41" s="49" customFormat="1">
      <c r="A21" s="30" t="s">
        <v>199</v>
      </c>
      <c r="B21" s="244">
        <v>1.6899889377671657</v>
      </c>
      <c r="C21" s="173"/>
      <c r="D21" s="173"/>
      <c r="E21" s="173"/>
      <c r="F21" s="173"/>
      <c r="G21" s="173"/>
      <c r="H21" s="173"/>
      <c r="I21" s="191">
        <v>0</v>
      </c>
      <c r="J21" s="191">
        <v>0</v>
      </c>
      <c r="K21" s="191">
        <v>0</v>
      </c>
      <c r="L21" s="191">
        <v>0.12728049576469064</v>
      </c>
      <c r="M21" s="191">
        <v>0.11895373435952397</v>
      </c>
      <c r="N21" s="191">
        <v>0.11117171435469529</v>
      </c>
      <c r="O21" s="191">
        <v>0.10389879846233206</v>
      </c>
      <c r="P21" s="191">
        <v>9.7101680805917814E-2</v>
      </c>
      <c r="Q21" s="191">
        <v>9.0749234398054032E-2</v>
      </c>
      <c r="R21" s="191">
        <v>8.4812368596312165E-2</v>
      </c>
      <c r="S21" s="191">
        <v>7.9263895884403912E-2</v>
      </c>
      <c r="T21" s="191">
        <v>7.4078407368601787E-2</v>
      </c>
      <c r="U21" s="191">
        <v>6.9232156419253996E-2</v>
      </c>
      <c r="V21" s="191">
        <v>6.4702949924536443E-2</v>
      </c>
      <c r="W21" s="191">
        <v>6.0470046658445277E-2</v>
      </c>
      <c r="X21" s="191">
        <v>5.6514062297612404E-2</v>
      </c>
      <c r="Y21" s="191">
        <v>5.2816880651974214E-2</v>
      </c>
      <c r="Z21" s="191">
        <v>4.936157070277964E-2</v>
      </c>
      <c r="AA21" s="191">
        <v>4.6132309068018351E-2</v>
      </c>
      <c r="AB21" s="191">
        <v>4.3114307540204067E-2</v>
      </c>
      <c r="AC21" s="191">
        <v>4.0293745364676697E-2</v>
      </c>
      <c r="AD21" s="191">
        <v>3.7657705948295969E-2</v>
      </c>
      <c r="AE21" s="191">
        <v>3.5194117708687835E-2</v>
      </c>
      <c r="AF21" s="191">
        <v>3.2891698793166196E-2</v>
      </c>
      <c r="AG21" s="191">
        <v>3.0739905414174016E-2</v>
      </c>
      <c r="AH21" s="191">
        <v>2.8728883564648609E-2</v>
      </c>
      <c r="AI21" s="191">
        <v>2.6849423892194964E-2</v>
      </c>
      <c r="AJ21" s="191">
        <v>2.5092919525415855E-2</v>
      </c>
      <c r="AK21" s="191">
        <v>2.3451326659267153E-2</v>
      </c>
      <c r="AL21" s="191">
        <v>2.1917127718941266E-2</v>
      </c>
      <c r="AM21" s="191">
        <v>2.0483296933589967E-2</v>
      </c>
      <c r="AN21" s="191">
        <v>1.914326816223361E-2</v>
      </c>
      <c r="AO21" s="191">
        <v>1.7890904824517394E-2</v>
      </c>
    </row>
    <row r="22" spans="1:41" s="49" customFormat="1">
      <c r="A22" s="201" t="s">
        <v>245</v>
      </c>
      <c r="B22" s="244">
        <v>2.0285489716402787</v>
      </c>
      <c r="C22" s="173"/>
      <c r="D22" s="173"/>
      <c r="E22" s="173"/>
      <c r="F22" s="173"/>
      <c r="G22" s="173"/>
      <c r="H22" s="173"/>
      <c r="I22" s="191">
        <v>0</v>
      </c>
      <c r="J22" s="191">
        <v>0</v>
      </c>
      <c r="K22" s="191">
        <v>0</v>
      </c>
      <c r="L22" s="191">
        <v>0.15277894015948892</v>
      </c>
      <c r="M22" s="191">
        <v>0.14278405622382143</v>
      </c>
      <c r="N22" s="191">
        <v>0.13344304319983311</v>
      </c>
      <c r="O22" s="191">
        <v>0.12471312448582535</v>
      </c>
      <c r="P22" s="191">
        <v>0.11655432194936947</v>
      </c>
      <c r="Q22" s="191">
        <v>0.10892927284987802</v>
      </c>
      <c r="R22" s="191">
        <v>0.10180305873820375</v>
      </c>
      <c r="S22" s="191">
        <v>9.5143045549723138E-2</v>
      </c>
      <c r="T22" s="191">
        <v>8.8918734158619755E-2</v>
      </c>
      <c r="U22" s="191">
        <v>8.3101620708990423E-2</v>
      </c>
      <c r="V22" s="191">
        <v>7.7665066083168616E-2</v>
      </c>
      <c r="W22" s="191">
        <v>7.2584173909503391E-2</v>
      </c>
      <c r="X22" s="191">
        <v>6.7835676550937737E-2</v>
      </c>
      <c r="Y22" s="191">
        <v>6.3397828552278268E-2</v>
      </c>
      <c r="Z22" s="191">
        <v>5.9250307058203985E-2</v>
      </c>
      <c r="AA22" s="191">
        <v>5.5374118745985031E-2</v>
      </c>
      <c r="AB22" s="191">
        <v>5.1751512846714975E-2</v>
      </c>
      <c r="AC22" s="191">
        <v>4.8365899856742972E-2</v>
      </c>
      <c r="AD22" s="191">
        <v>4.5201775567049497E-2</v>
      </c>
      <c r="AE22" s="191">
        <v>4.2244650062663092E-2</v>
      </c>
      <c r="AF22" s="191">
        <v>3.9480981366974852E-2</v>
      </c>
      <c r="AG22" s="191">
        <v>3.6898113427079299E-2</v>
      </c>
      <c r="AH22" s="191">
        <v>3.4484218156148876E-2</v>
      </c>
      <c r="AI22" s="191">
        <v>3.2228241267428855E-2</v>
      </c>
      <c r="AJ22" s="191">
        <v>3.011985165180267E-2</v>
      </c>
      <c r="AK22" s="191">
        <v>2.8149394067105298E-2</v>
      </c>
      <c r="AL22" s="191">
        <v>2.6307844922528315E-2</v>
      </c>
      <c r="AM22" s="191">
        <v>2.4586770955633941E-2</v>
      </c>
      <c r="AN22" s="191">
        <v>2.2978290612741998E-2</v>
      </c>
      <c r="AO22" s="191">
        <v>2.1475037955833644E-2</v>
      </c>
    </row>
    <row r="23" spans="1:41" s="49" customFormat="1">
      <c r="A23" s="30" t="s">
        <v>246</v>
      </c>
      <c r="B23" s="244">
        <v>0.66563128515820613</v>
      </c>
      <c r="C23" s="173"/>
      <c r="D23" s="173"/>
      <c r="E23" s="173"/>
      <c r="F23" s="173"/>
      <c r="G23" s="173"/>
      <c r="H23" s="173"/>
      <c r="I23" s="173"/>
      <c r="J23" s="173"/>
      <c r="K23" s="173"/>
      <c r="L23" s="191"/>
      <c r="M23" s="191">
        <v>0.29168089503901234</v>
      </c>
      <c r="N23" s="191"/>
      <c r="O23" s="191"/>
      <c r="P23" s="191"/>
      <c r="Q23" s="191"/>
      <c r="R23" s="191"/>
      <c r="S23" s="191"/>
      <c r="T23" s="191"/>
      <c r="U23" s="191"/>
      <c r="V23" s="191"/>
      <c r="W23" s="191">
        <v>0.13825416650541975</v>
      </c>
      <c r="X23" s="191"/>
      <c r="Y23" s="191"/>
      <c r="Z23" s="191"/>
      <c r="AA23" s="191"/>
      <c r="AB23" s="191"/>
      <c r="AC23" s="191"/>
      <c r="AD23" s="191"/>
      <c r="AE23" s="191"/>
      <c r="AF23" s="191"/>
      <c r="AG23" s="191">
        <v>7.0281407677705549E-2</v>
      </c>
      <c r="AH23" s="191"/>
      <c r="AI23" s="191">
        <v>2.8685281936105728E-2</v>
      </c>
      <c r="AJ23" s="191">
        <v>2.6808674706640868E-2</v>
      </c>
      <c r="AK23" s="191">
        <v>2.505483617443072E-2</v>
      </c>
      <c r="AL23" s="191">
        <v>2.3415734742458612E-2</v>
      </c>
      <c r="AM23" s="191">
        <v>2.1883864245288424E-2</v>
      </c>
      <c r="AN23" s="191">
        <v>2.045220957503591E-2</v>
      </c>
      <c r="AO23" s="191">
        <v>1.9114214556108327E-2</v>
      </c>
    </row>
    <row r="24" spans="1:41" s="49" customFormat="1" ht="15" thickBot="1">
      <c r="A24" s="23"/>
      <c r="B24" s="243"/>
      <c r="C24" s="173"/>
      <c r="D24" s="173"/>
      <c r="E24" s="173"/>
      <c r="F24" s="173"/>
      <c r="G24" s="173"/>
      <c r="H24" s="173"/>
      <c r="I24" s="173"/>
      <c r="J24" s="173"/>
      <c r="K24" s="173"/>
      <c r="L24" s="173"/>
      <c r="M24" s="173"/>
      <c r="N24" s="173"/>
      <c r="O24" s="173"/>
      <c r="P24" s="173"/>
      <c r="Q24" s="173"/>
      <c r="R24" s="173"/>
      <c r="S24" s="173"/>
      <c r="T24" s="173"/>
      <c r="U24" s="173"/>
      <c r="V24" s="173"/>
      <c r="W24" s="173"/>
      <c r="X24" s="173"/>
      <c r="Y24" s="173"/>
      <c r="Z24" s="173"/>
      <c r="AA24" s="173"/>
      <c r="AB24" s="173"/>
    </row>
    <row r="25" spans="1:41" s="22" customFormat="1" hidden="1">
      <c r="A25" s="29" t="s">
        <v>181</v>
      </c>
      <c r="B25" s="245"/>
      <c r="C25" s="33"/>
      <c r="D25" s="33"/>
      <c r="E25" s="33"/>
      <c r="F25" s="33"/>
      <c r="G25" s="33"/>
      <c r="H25" s="33"/>
      <c r="I25" s="33"/>
      <c r="J25" s="87"/>
      <c r="K25" s="87"/>
      <c r="L25" s="87"/>
      <c r="M25" s="87"/>
      <c r="N25" s="87"/>
      <c r="O25" s="87"/>
      <c r="P25" s="87"/>
      <c r="Q25" s="87"/>
      <c r="R25" s="87"/>
      <c r="S25" s="87"/>
      <c r="T25" s="87"/>
      <c r="U25" s="87"/>
      <c r="V25" s="87"/>
      <c r="W25" s="87"/>
      <c r="X25" s="87"/>
      <c r="Y25" s="87"/>
      <c r="Z25" s="87"/>
      <c r="AA25" s="87"/>
      <c r="AB25" s="36"/>
    </row>
    <row r="26" spans="1:41" s="49" customFormat="1" hidden="1">
      <c r="A26" s="14" t="s">
        <v>99</v>
      </c>
      <c r="B26" s="246">
        <v>0</v>
      </c>
      <c r="C26" s="115"/>
      <c r="D26" s="115"/>
      <c r="E26" s="115"/>
      <c r="F26" s="33"/>
      <c r="G26" s="33"/>
      <c r="H26" s="95">
        <v>0</v>
      </c>
      <c r="I26" s="95">
        <v>0</v>
      </c>
      <c r="J26" s="95">
        <v>0</v>
      </c>
      <c r="K26" s="95">
        <v>0</v>
      </c>
      <c r="L26" s="95">
        <v>0</v>
      </c>
      <c r="M26" s="95">
        <v>0</v>
      </c>
      <c r="N26" s="95">
        <v>0</v>
      </c>
      <c r="O26" s="95">
        <v>0</v>
      </c>
      <c r="P26" s="95">
        <v>0</v>
      </c>
      <c r="Q26" s="95">
        <v>0</v>
      </c>
      <c r="R26" s="95">
        <v>0</v>
      </c>
      <c r="S26" s="95">
        <v>0</v>
      </c>
      <c r="T26" s="95">
        <v>0</v>
      </c>
      <c r="U26" s="95">
        <v>0</v>
      </c>
      <c r="V26" s="95">
        <v>0</v>
      </c>
      <c r="W26" s="95">
        <v>0</v>
      </c>
      <c r="X26" s="95">
        <v>0</v>
      </c>
      <c r="Y26" s="95">
        <v>0</v>
      </c>
      <c r="Z26" s="95">
        <v>0</v>
      </c>
      <c r="AA26" s="95">
        <v>0</v>
      </c>
      <c r="AB26" s="36"/>
    </row>
    <row r="27" spans="1:41" s="49" customFormat="1" hidden="1">
      <c r="A27" s="14" t="s">
        <v>47</v>
      </c>
      <c r="B27" s="247">
        <v>0</v>
      </c>
      <c r="C27" s="33" t="s">
        <v>17</v>
      </c>
      <c r="D27" s="33" t="s">
        <v>17</v>
      </c>
      <c r="E27" s="33" t="s">
        <v>17</v>
      </c>
      <c r="F27" s="33" t="s">
        <v>17</v>
      </c>
      <c r="G27" s="33" t="s">
        <v>17</v>
      </c>
      <c r="H27" s="171">
        <v>0</v>
      </c>
      <c r="I27" s="171">
        <v>0</v>
      </c>
      <c r="J27" s="171">
        <v>0</v>
      </c>
      <c r="K27" s="171">
        <v>0</v>
      </c>
      <c r="L27" s="171">
        <v>0</v>
      </c>
      <c r="M27" s="171">
        <v>0</v>
      </c>
      <c r="N27" s="171">
        <v>0</v>
      </c>
      <c r="O27" s="171">
        <v>0</v>
      </c>
      <c r="P27" s="171">
        <v>0</v>
      </c>
      <c r="Q27" s="171">
        <v>0</v>
      </c>
      <c r="R27" s="171">
        <v>0</v>
      </c>
      <c r="S27" s="171">
        <v>0</v>
      </c>
      <c r="T27" s="171">
        <v>0</v>
      </c>
      <c r="U27" s="171">
        <v>0</v>
      </c>
      <c r="V27" s="171">
        <v>0</v>
      </c>
      <c r="W27" s="171">
        <v>0</v>
      </c>
      <c r="X27" s="171">
        <v>0</v>
      </c>
      <c r="Y27" s="171">
        <v>0</v>
      </c>
      <c r="Z27" s="171">
        <v>0</v>
      </c>
      <c r="AA27" s="171">
        <v>0</v>
      </c>
      <c r="AB27" s="36"/>
    </row>
    <row r="28" spans="1:41" s="22" customFormat="1" hidden="1">
      <c r="A28" s="14" t="s">
        <v>48</v>
      </c>
      <c r="B28" s="247">
        <v>0</v>
      </c>
      <c r="C28" s="33" t="s">
        <v>17</v>
      </c>
      <c r="D28" s="33" t="s">
        <v>17</v>
      </c>
      <c r="E28" s="33" t="s">
        <v>17</v>
      </c>
      <c r="F28" s="33" t="s">
        <v>17</v>
      </c>
      <c r="G28" s="33" t="s">
        <v>17</v>
      </c>
      <c r="H28" s="171">
        <v>0</v>
      </c>
      <c r="I28" s="171">
        <v>0</v>
      </c>
      <c r="J28" s="171">
        <v>0</v>
      </c>
      <c r="K28" s="171">
        <v>0</v>
      </c>
      <c r="L28" s="171">
        <v>0</v>
      </c>
      <c r="M28" s="171">
        <v>0</v>
      </c>
      <c r="N28" s="171">
        <v>0</v>
      </c>
      <c r="O28" s="171">
        <v>0</v>
      </c>
      <c r="P28" s="171">
        <v>0</v>
      </c>
      <c r="Q28" s="171">
        <v>0</v>
      </c>
      <c r="R28" s="171">
        <v>0</v>
      </c>
      <c r="S28" s="171">
        <v>0</v>
      </c>
      <c r="T28" s="171">
        <v>0</v>
      </c>
      <c r="U28" s="171">
        <v>0</v>
      </c>
      <c r="V28" s="171">
        <v>0</v>
      </c>
      <c r="W28" s="171">
        <v>0</v>
      </c>
      <c r="X28" s="171">
        <v>0</v>
      </c>
      <c r="Y28" s="171">
        <v>0</v>
      </c>
      <c r="Z28" s="171">
        <v>0</v>
      </c>
      <c r="AA28" s="171">
        <v>0</v>
      </c>
      <c r="AB28" s="36"/>
    </row>
    <row r="29" spans="1:41" s="22" customFormat="1" hidden="1">
      <c r="A29" s="14" t="s">
        <v>26</v>
      </c>
      <c r="B29" s="247">
        <v>0</v>
      </c>
      <c r="C29" s="33" t="s">
        <v>17</v>
      </c>
      <c r="D29" s="33" t="s">
        <v>17</v>
      </c>
      <c r="E29" s="33" t="s">
        <v>17</v>
      </c>
      <c r="F29" s="33" t="s">
        <v>17</v>
      </c>
      <c r="G29" s="33" t="s">
        <v>17</v>
      </c>
      <c r="H29" s="172">
        <v>0</v>
      </c>
      <c r="I29" s="172">
        <v>0</v>
      </c>
      <c r="J29" s="172">
        <v>0</v>
      </c>
      <c r="K29" s="172">
        <v>0</v>
      </c>
      <c r="L29" s="172">
        <v>0</v>
      </c>
      <c r="M29" s="172">
        <v>0</v>
      </c>
      <c r="N29" s="172">
        <v>0</v>
      </c>
      <c r="O29" s="172">
        <v>0</v>
      </c>
      <c r="P29" s="172">
        <v>0</v>
      </c>
      <c r="Q29" s="172">
        <v>0</v>
      </c>
      <c r="R29" s="172">
        <v>0</v>
      </c>
      <c r="S29" s="172">
        <v>0</v>
      </c>
      <c r="T29" s="172">
        <v>0</v>
      </c>
      <c r="U29" s="172">
        <v>0</v>
      </c>
      <c r="V29" s="172">
        <v>0</v>
      </c>
      <c r="W29" s="172">
        <v>0</v>
      </c>
      <c r="X29" s="172">
        <v>0</v>
      </c>
      <c r="Y29" s="172">
        <v>0</v>
      </c>
      <c r="Z29" s="172">
        <v>0</v>
      </c>
      <c r="AA29" s="172">
        <v>0</v>
      </c>
      <c r="AB29" s="36"/>
    </row>
    <row r="30" spans="1:41" s="49" customFormat="1" hidden="1">
      <c r="A30" s="14" t="s">
        <v>96</v>
      </c>
      <c r="B30" s="247">
        <v>0</v>
      </c>
      <c r="C30" s="33"/>
      <c r="D30" s="33"/>
      <c r="E30" s="33"/>
      <c r="F30" s="33"/>
      <c r="G30" s="33"/>
      <c r="H30" s="172">
        <v>0</v>
      </c>
      <c r="I30" s="172">
        <v>0</v>
      </c>
      <c r="J30" s="172">
        <v>0</v>
      </c>
      <c r="K30" s="172">
        <v>0</v>
      </c>
      <c r="L30" s="172">
        <v>0</v>
      </c>
      <c r="M30" s="172">
        <v>0</v>
      </c>
      <c r="N30" s="172">
        <v>0</v>
      </c>
      <c r="O30" s="172">
        <v>0</v>
      </c>
      <c r="P30" s="172">
        <v>0</v>
      </c>
      <c r="Q30" s="172">
        <v>0</v>
      </c>
      <c r="R30" s="172">
        <v>0</v>
      </c>
      <c r="S30" s="172">
        <v>0</v>
      </c>
      <c r="T30" s="172">
        <v>0</v>
      </c>
      <c r="U30" s="172">
        <v>0</v>
      </c>
      <c r="V30" s="172">
        <v>0</v>
      </c>
      <c r="W30" s="172">
        <v>0</v>
      </c>
      <c r="X30" s="172">
        <v>0</v>
      </c>
      <c r="Y30" s="172">
        <v>0</v>
      </c>
      <c r="Z30" s="172">
        <v>0</v>
      </c>
      <c r="AA30" s="172">
        <v>0</v>
      </c>
      <c r="AB30" s="36"/>
    </row>
    <row r="31" spans="1:41" s="22" customFormat="1" hidden="1">
      <c r="A31" s="30" t="s">
        <v>100</v>
      </c>
      <c r="B31" s="245">
        <v>0</v>
      </c>
      <c r="C31" s="34"/>
      <c r="D31" s="34" t="s">
        <v>82</v>
      </c>
      <c r="E31" s="34"/>
      <c r="F31" s="34"/>
      <c r="G31" s="34"/>
      <c r="H31" s="34"/>
      <c r="I31" s="34"/>
      <c r="J31" s="34"/>
      <c r="K31" s="33"/>
      <c r="L31" s="33"/>
      <c r="M31" s="33"/>
      <c r="N31" s="33"/>
      <c r="O31" s="33"/>
      <c r="P31" s="33"/>
      <c r="Q31" s="33"/>
      <c r="R31" s="33"/>
      <c r="S31" s="33"/>
      <c r="T31" s="33"/>
      <c r="U31" s="33"/>
      <c r="V31" s="33"/>
      <c r="W31" s="33"/>
      <c r="X31" s="33"/>
      <c r="Y31" s="33"/>
      <c r="Z31" s="33"/>
      <c r="AA31" s="33"/>
    </row>
    <row r="32" spans="1:41" s="49" customFormat="1" ht="15" hidden="1" thickBot="1">
      <c r="A32" s="105"/>
      <c r="B32" s="242"/>
      <c r="C32" s="34"/>
      <c r="D32" s="34"/>
      <c r="E32" s="34"/>
      <c r="F32" s="34"/>
      <c r="G32" s="34"/>
      <c r="H32" s="34"/>
      <c r="I32" s="34"/>
      <c r="J32" s="34"/>
      <c r="K32" s="33"/>
      <c r="L32" s="33"/>
      <c r="M32" s="33"/>
      <c r="N32" s="33"/>
      <c r="O32" s="33"/>
      <c r="P32" s="33"/>
      <c r="Q32" s="33"/>
      <c r="R32" s="33"/>
      <c r="S32" s="33"/>
      <c r="T32" s="33"/>
      <c r="U32" s="33"/>
      <c r="V32" s="33"/>
      <c r="W32" s="33"/>
      <c r="X32" s="33"/>
      <c r="Y32" s="33"/>
      <c r="Z32" s="33"/>
      <c r="AA32" s="33"/>
    </row>
    <row r="33" spans="1:27" s="22" customFormat="1" ht="15" thickBot="1">
      <c r="A33" s="106" t="s">
        <v>102</v>
      </c>
      <c r="B33" s="248">
        <v>42.379737798462465</v>
      </c>
      <c r="K33" s="18"/>
      <c r="L33" s="18"/>
      <c r="M33" s="18"/>
      <c r="N33" s="18"/>
      <c r="O33" s="18"/>
      <c r="P33" s="18"/>
      <c r="Q33" s="18"/>
      <c r="R33" s="18"/>
      <c r="S33" s="18"/>
      <c r="T33" s="18"/>
      <c r="U33" s="18"/>
      <c r="V33" s="18"/>
      <c r="W33" s="18"/>
      <c r="X33" s="18"/>
      <c r="Y33" s="18"/>
      <c r="Z33" s="18"/>
      <c r="AA33" s="18"/>
    </row>
    <row r="34" spans="1:27" s="49" customFormat="1" ht="15" thickBot="1">
      <c r="A34" s="105"/>
      <c r="B34" s="31"/>
      <c r="K34" s="18"/>
      <c r="L34" s="18"/>
      <c r="M34" s="18"/>
      <c r="N34" s="18"/>
      <c r="O34" s="18"/>
      <c r="P34" s="18"/>
      <c r="Q34" s="18"/>
      <c r="R34" s="18"/>
      <c r="S34" s="18"/>
      <c r="T34" s="18"/>
      <c r="U34" s="18"/>
      <c r="V34" s="18"/>
      <c r="W34" s="18"/>
      <c r="X34" s="18"/>
      <c r="Y34" s="18"/>
      <c r="Z34" s="18"/>
      <c r="AA34" s="18"/>
    </row>
    <row r="35" spans="1:27" s="22" customFormat="1">
      <c r="A35" s="107" t="s">
        <v>27</v>
      </c>
      <c r="B35" s="108"/>
      <c r="K35" s="18"/>
      <c r="L35" s="18"/>
      <c r="M35" s="18"/>
      <c r="N35" s="18"/>
      <c r="O35" s="18"/>
      <c r="P35" s="18"/>
      <c r="Q35" s="18"/>
      <c r="R35" s="18"/>
      <c r="S35" s="18"/>
      <c r="T35" s="18"/>
      <c r="U35" s="18"/>
      <c r="V35" s="18"/>
      <c r="W35" s="18"/>
      <c r="X35" s="18"/>
      <c r="Y35" s="18"/>
      <c r="Z35" s="18"/>
      <c r="AA35" s="18"/>
    </row>
    <row r="36" spans="1:27" s="22" customFormat="1">
      <c r="A36" s="99" t="s">
        <v>16</v>
      </c>
      <c r="B36" s="109">
        <v>1.0976015716517236</v>
      </c>
    </row>
    <row r="37" spans="1:27" s="22" customFormat="1" ht="15" thickBot="1">
      <c r="A37" s="110" t="s">
        <v>72</v>
      </c>
      <c r="B37" s="249">
        <v>3.7685159370657075</v>
      </c>
    </row>
    <row r="38" spans="1:27" s="49" customFormat="1">
      <c r="B38" s="193"/>
    </row>
    <row r="39" spans="1:27" s="22" customFormat="1">
      <c r="B39" s="32"/>
      <c r="D39" s="49"/>
    </row>
    <row r="40" spans="1:27" s="22" customFormat="1">
      <c r="A40" s="23" t="s">
        <v>28</v>
      </c>
      <c r="K40" s="22" t="s">
        <v>4</v>
      </c>
    </row>
    <row r="41" spans="1:27" s="49" customFormat="1">
      <c r="A41" s="30" t="s">
        <v>162</v>
      </c>
      <c r="B41" s="200">
        <v>0.18445688332514568</v>
      </c>
    </row>
    <row r="42" spans="1:27" s="22" customFormat="1">
      <c r="A42" s="30" t="s">
        <v>256</v>
      </c>
      <c r="B42" s="200">
        <v>0.51955978982995032</v>
      </c>
    </row>
    <row r="43" spans="1:27">
      <c r="A43" s="30" t="s">
        <v>257</v>
      </c>
      <c r="B43" s="200">
        <v>0.24039968368676165</v>
      </c>
      <c r="D43" s="7"/>
    </row>
    <row r="44" spans="1:27">
      <c r="A44" s="30" t="s">
        <v>258</v>
      </c>
      <c r="B44" s="162">
        <v>5.5583643158142279E-2</v>
      </c>
    </row>
    <row r="45" spans="1:27">
      <c r="A45" s="30"/>
      <c r="B45" s="162"/>
    </row>
    <row r="46" spans="1:27">
      <c r="A46" s="100" t="s">
        <v>283</v>
      </c>
      <c r="B46" s="162"/>
    </row>
    <row r="47" spans="1:27">
      <c r="A47" s="30" t="s">
        <v>265</v>
      </c>
      <c r="B47" s="162"/>
    </row>
    <row r="48" spans="1:27">
      <c r="A48" s="30" t="s">
        <v>284</v>
      </c>
      <c r="B48" s="175"/>
    </row>
    <row r="49" spans="1:1">
      <c r="A49" s="30"/>
    </row>
    <row r="50" spans="1:1">
      <c r="A50" s="30"/>
    </row>
    <row r="51" spans="1:1">
      <c r="A51" s="30"/>
    </row>
    <row r="52" spans="1:1">
      <c r="A52" s="30"/>
    </row>
    <row r="53" spans="1:1">
      <c r="A53" s="30"/>
    </row>
    <row r="54" spans="1:1">
      <c r="A54" s="30"/>
    </row>
    <row r="55" spans="1:1">
      <c r="A55" s="30"/>
    </row>
    <row r="56" spans="1:1">
      <c r="A56" s="30"/>
    </row>
    <row r="57" spans="1:1">
      <c r="A57" s="30"/>
    </row>
    <row r="61" spans="1:1">
      <c r="A61" s="30"/>
    </row>
    <row r="62" spans="1:1">
      <c r="A62" s="30"/>
    </row>
    <row r="63" spans="1:1">
      <c r="A63" s="30"/>
    </row>
    <row r="64" spans="1:1">
      <c r="A64" s="30"/>
    </row>
    <row r="65" spans="1:1">
      <c r="A65" s="30"/>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EF5B8F-AE7B-4BD4-8F55-B390F241D608}">
  <sheetPr>
    <tabColor theme="4" tint="0.59999389629810485"/>
  </sheetPr>
  <dimension ref="A1:AB19"/>
  <sheetViews>
    <sheetView zoomScale="77" zoomScaleNormal="77" workbookViewId="0">
      <selection activeCell="A29" sqref="A29"/>
    </sheetView>
  </sheetViews>
  <sheetFormatPr defaultRowHeight="14.5"/>
  <cols>
    <col min="1" max="1" width="50.54296875" customWidth="1"/>
    <col min="2" max="2" width="15.54296875" customWidth="1"/>
    <col min="3" max="27" width="12.54296875" customWidth="1"/>
  </cols>
  <sheetData>
    <row r="1" spans="1:28">
      <c r="A1" s="52" t="s">
        <v>1</v>
      </c>
      <c r="B1" s="52"/>
      <c r="C1" s="173">
        <v>2019</v>
      </c>
      <c r="D1" s="173">
        <f>C1+1</f>
        <v>2020</v>
      </c>
      <c r="E1" s="173">
        <f t="shared" ref="E1:T2" si="0">D1+1</f>
        <v>2021</v>
      </c>
      <c r="F1" s="173">
        <f t="shared" si="0"/>
        <v>2022</v>
      </c>
      <c r="G1" s="173">
        <f t="shared" si="0"/>
        <v>2023</v>
      </c>
      <c r="H1" s="173">
        <f t="shared" si="0"/>
        <v>2024</v>
      </c>
      <c r="I1" s="173">
        <f t="shared" si="0"/>
        <v>2025</v>
      </c>
      <c r="J1" s="173">
        <f t="shared" si="0"/>
        <v>2026</v>
      </c>
      <c r="K1" s="173">
        <f t="shared" si="0"/>
        <v>2027</v>
      </c>
      <c r="L1" s="173">
        <f t="shared" si="0"/>
        <v>2028</v>
      </c>
      <c r="M1" s="173">
        <f t="shared" si="0"/>
        <v>2029</v>
      </c>
      <c r="N1" s="173">
        <f t="shared" si="0"/>
        <v>2030</v>
      </c>
      <c r="O1" s="173">
        <f t="shared" si="0"/>
        <v>2031</v>
      </c>
      <c r="P1" s="173">
        <f t="shared" si="0"/>
        <v>2032</v>
      </c>
      <c r="Q1" s="173">
        <f t="shared" si="0"/>
        <v>2033</v>
      </c>
      <c r="R1" s="173">
        <f t="shared" si="0"/>
        <v>2034</v>
      </c>
      <c r="S1" s="173">
        <f t="shared" si="0"/>
        <v>2035</v>
      </c>
      <c r="T1" s="173">
        <f t="shared" si="0"/>
        <v>2036</v>
      </c>
      <c r="U1" s="173">
        <f t="shared" ref="U1:AA2" si="1">T1+1</f>
        <v>2037</v>
      </c>
      <c r="V1" s="173">
        <f t="shared" si="1"/>
        <v>2038</v>
      </c>
      <c r="W1" s="173">
        <f t="shared" si="1"/>
        <v>2039</v>
      </c>
      <c r="X1" s="173">
        <f t="shared" si="1"/>
        <v>2040</v>
      </c>
      <c r="Y1" s="173">
        <f t="shared" si="1"/>
        <v>2041</v>
      </c>
      <c r="Z1" s="173">
        <f t="shared" si="1"/>
        <v>2042</v>
      </c>
      <c r="AA1" s="173">
        <f t="shared" si="1"/>
        <v>2043</v>
      </c>
    </row>
    <row r="2" spans="1:28">
      <c r="A2" s="51" t="s">
        <v>0</v>
      </c>
      <c r="B2" s="51"/>
      <c r="C2" s="173" t="s">
        <v>17</v>
      </c>
      <c r="D2" s="173" t="s">
        <v>17</v>
      </c>
      <c r="E2" s="173" t="s">
        <v>17</v>
      </c>
      <c r="F2" s="173" t="s">
        <v>17</v>
      </c>
      <c r="G2" s="173" t="s">
        <v>17</v>
      </c>
      <c r="H2" s="173">
        <v>1</v>
      </c>
      <c r="I2" s="173">
        <f t="shared" si="0"/>
        <v>2</v>
      </c>
      <c r="J2" s="173">
        <f t="shared" si="0"/>
        <v>3</v>
      </c>
      <c r="K2" s="173">
        <f>J2+1</f>
        <v>4</v>
      </c>
      <c r="L2" s="173">
        <f t="shared" si="0"/>
        <v>5</v>
      </c>
      <c r="M2" s="173">
        <f t="shared" si="0"/>
        <v>6</v>
      </c>
      <c r="N2" s="173">
        <f t="shared" si="0"/>
        <v>7</v>
      </c>
      <c r="O2" s="173">
        <f t="shared" si="0"/>
        <v>8</v>
      </c>
      <c r="P2" s="173">
        <f t="shared" si="0"/>
        <v>9</v>
      </c>
      <c r="Q2" s="173">
        <f t="shared" si="0"/>
        <v>10</v>
      </c>
      <c r="R2" s="173">
        <f t="shared" si="0"/>
        <v>11</v>
      </c>
      <c r="S2" s="173">
        <f t="shared" si="0"/>
        <v>12</v>
      </c>
      <c r="T2" s="173">
        <f t="shared" si="0"/>
        <v>13</v>
      </c>
      <c r="U2" s="173">
        <f t="shared" si="1"/>
        <v>14</v>
      </c>
      <c r="V2" s="173">
        <f t="shared" si="1"/>
        <v>15</v>
      </c>
      <c r="W2" s="173">
        <f t="shared" si="1"/>
        <v>16</v>
      </c>
      <c r="X2" s="173">
        <f t="shared" si="1"/>
        <v>17</v>
      </c>
      <c r="Y2" s="173">
        <f t="shared" si="1"/>
        <v>18</v>
      </c>
      <c r="Z2" s="173">
        <f t="shared" si="1"/>
        <v>19</v>
      </c>
      <c r="AA2" s="173">
        <f t="shared" si="1"/>
        <v>20</v>
      </c>
    </row>
    <row r="3" spans="1:28">
      <c r="A3" s="51" t="s">
        <v>22</v>
      </c>
      <c r="B3" s="51"/>
      <c r="C3" s="173">
        <v>0</v>
      </c>
      <c r="D3" s="173">
        <v>1</v>
      </c>
      <c r="E3" s="173">
        <f t="shared" ref="E3:AA3" si="2">D3+1</f>
        <v>2</v>
      </c>
      <c r="F3" s="173">
        <f t="shared" si="2"/>
        <v>3</v>
      </c>
      <c r="G3" s="173">
        <f t="shared" si="2"/>
        <v>4</v>
      </c>
      <c r="H3" s="173">
        <f t="shared" si="2"/>
        <v>5</v>
      </c>
      <c r="I3" s="173">
        <f t="shared" si="2"/>
        <v>6</v>
      </c>
      <c r="J3" s="173">
        <f t="shared" si="2"/>
        <v>7</v>
      </c>
      <c r="K3" s="173">
        <f t="shared" si="2"/>
        <v>8</v>
      </c>
      <c r="L3" s="173">
        <f t="shared" si="2"/>
        <v>9</v>
      </c>
      <c r="M3" s="173">
        <f t="shared" si="2"/>
        <v>10</v>
      </c>
      <c r="N3" s="173">
        <f t="shared" si="2"/>
        <v>11</v>
      </c>
      <c r="O3" s="173">
        <f t="shared" si="2"/>
        <v>12</v>
      </c>
      <c r="P3" s="173">
        <f t="shared" si="2"/>
        <v>13</v>
      </c>
      <c r="Q3" s="173">
        <f t="shared" si="2"/>
        <v>14</v>
      </c>
      <c r="R3" s="173">
        <f t="shared" si="2"/>
        <v>15</v>
      </c>
      <c r="S3" s="173">
        <f t="shared" si="2"/>
        <v>16</v>
      </c>
      <c r="T3" s="173">
        <f t="shared" si="2"/>
        <v>17</v>
      </c>
      <c r="U3" s="173">
        <f t="shared" si="2"/>
        <v>18</v>
      </c>
      <c r="V3" s="173">
        <f t="shared" si="2"/>
        <v>19</v>
      </c>
      <c r="W3" s="173">
        <f t="shared" si="2"/>
        <v>20</v>
      </c>
      <c r="X3" s="173">
        <f t="shared" si="2"/>
        <v>21</v>
      </c>
      <c r="Y3" s="173">
        <f t="shared" si="2"/>
        <v>22</v>
      </c>
      <c r="Z3" s="173">
        <f t="shared" si="2"/>
        <v>23</v>
      </c>
      <c r="AA3" s="173">
        <f t="shared" si="2"/>
        <v>24</v>
      </c>
    </row>
    <row r="4" spans="1:28">
      <c r="A4" s="51" t="s">
        <v>147</v>
      </c>
      <c r="B4" s="51"/>
      <c r="C4" s="4">
        <f>(1+0.02)^C3</f>
        <v>1</v>
      </c>
      <c r="D4" s="4">
        <f t="shared" ref="D4:AA4" si="3">(1+0.02)^D3</f>
        <v>1.02</v>
      </c>
      <c r="E4" s="4">
        <f t="shared" si="3"/>
        <v>1.0404</v>
      </c>
      <c r="F4" s="4">
        <f t="shared" si="3"/>
        <v>1.0612079999999999</v>
      </c>
      <c r="G4" s="4">
        <f t="shared" si="3"/>
        <v>1.08243216</v>
      </c>
      <c r="H4" s="4">
        <f t="shared" si="3"/>
        <v>1.1040808032</v>
      </c>
      <c r="I4" s="4">
        <f t="shared" si="3"/>
        <v>1.1261624192640001</v>
      </c>
      <c r="J4" s="4">
        <f t="shared" si="3"/>
        <v>1.1486856676492798</v>
      </c>
      <c r="K4" s="4">
        <f t="shared" si="3"/>
        <v>1.1716593810022655</v>
      </c>
      <c r="L4" s="4">
        <f t="shared" si="3"/>
        <v>1.1950925686223108</v>
      </c>
      <c r="M4" s="4">
        <f t="shared" si="3"/>
        <v>1.2189944199947571</v>
      </c>
      <c r="N4" s="4">
        <f t="shared" si="3"/>
        <v>1.243374308394652</v>
      </c>
      <c r="O4" s="4">
        <f t="shared" si="3"/>
        <v>1.2682417945625453</v>
      </c>
      <c r="P4" s="4">
        <f t="shared" si="3"/>
        <v>1.2936066304537961</v>
      </c>
      <c r="Q4" s="4">
        <f t="shared" si="3"/>
        <v>1.3194787630628722</v>
      </c>
      <c r="R4" s="4">
        <f t="shared" si="3"/>
        <v>1.3458683383241292</v>
      </c>
      <c r="S4" s="4">
        <f t="shared" si="3"/>
        <v>1.372785705090612</v>
      </c>
      <c r="T4" s="4">
        <f t="shared" si="3"/>
        <v>1.4002414191924244</v>
      </c>
      <c r="U4" s="4">
        <f t="shared" si="3"/>
        <v>1.4282462475762727</v>
      </c>
      <c r="V4" s="4">
        <f t="shared" si="3"/>
        <v>1.4568111725277981</v>
      </c>
      <c r="W4" s="4">
        <f t="shared" si="3"/>
        <v>1.4859473959783542</v>
      </c>
      <c r="X4" s="4">
        <f t="shared" si="3"/>
        <v>1.5156663438979212</v>
      </c>
      <c r="Y4" s="4">
        <f t="shared" si="3"/>
        <v>1.5459796707758797</v>
      </c>
      <c r="Z4" s="4">
        <f t="shared" si="3"/>
        <v>1.576899264191397</v>
      </c>
      <c r="AA4" s="4">
        <f t="shared" si="3"/>
        <v>1.608437249475225</v>
      </c>
    </row>
    <row r="5" spans="1:28">
      <c r="A5" s="173"/>
      <c r="B5" s="173"/>
      <c r="C5" s="4"/>
      <c r="D5" s="4"/>
      <c r="E5" s="4"/>
      <c r="F5" s="4"/>
      <c r="G5" s="4"/>
      <c r="H5" s="4"/>
      <c r="I5" s="4"/>
      <c r="J5" s="4"/>
      <c r="K5" s="4"/>
      <c r="L5" s="4"/>
      <c r="M5" s="4"/>
      <c r="N5" s="4"/>
      <c r="O5" s="4"/>
      <c r="P5" s="4"/>
      <c r="Q5" s="4"/>
      <c r="R5" s="4"/>
      <c r="S5" s="4"/>
      <c r="T5" s="4"/>
      <c r="U5" s="4"/>
      <c r="V5" s="4"/>
      <c r="W5" s="4"/>
      <c r="X5" s="4"/>
      <c r="Y5" s="4"/>
      <c r="Z5" s="4"/>
      <c r="AA5" s="4"/>
    </row>
    <row r="6" spans="1:28">
      <c r="A6" s="23" t="s">
        <v>23</v>
      </c>
      <c r="B6" s="98" t="s">
        <v>91</v>
      </c>
      <c r="C6" s="173"/>
      <c r="D6" s="173"/>
      <c r="E6" s="173"/>
      <c r="F6" s="173"/>
      <c r="G6" s="173"/>
      <c r="H6" s="173"/>
      <c r="I6" s="173"/>
      <c r="J6" s="173"/>
      <c r="K6" s="173"/>
      <c r="L6" s="173"/>
      <c r="M6" s="173"/>
      <c r="N6" s="173"/>
      <c r="O6" s="173"/>
      <c r="P6" s="173"/>
      <c r="Q6" s="173"/>
      <c r="R6" s="173"/>
      <c r="S6" s="173"/>
      <c r="T6" s="173"/>
      <c r="U6" s="173"/>
      <c r="V6" s="173"/>
      <c r="W6" s="173"/>
      <c r="X6" s="173"/>
      <c r="Y6" s="173"/>
      <c r="Z6" s="173"/>
      <c r="AA6" s="173"/>
    </row>
    <row r="7" spans="1:28">
      <c r="A7" s="49" t="s">
        <v>71</v>
      </c>
      <c r="B7" s="88">
        <f>SUM(C7:AA7)</f>
        <v>65.236999999999995</v>
      </c>
      <c r="C7" s="83"/>
      <c r="D7" s="83"/>
      <c r="E7" s="83"/>
      <c r="F7" s="83">
        <f>Costs!G9</f>
        <v>0</v>
      </c>
      <c r="G7" s="83">
        <f>Costs!H9</f>
        <v>0</v>
      </c>
      <c r="H7" s="83">
        <f>Costs!I9</f>
        <v>16.308228351882398</v>
      </c>
      <c r="I7" s="83">
        <f>Costs!J9</f>
        <v>30.988630703054856</v>
      </c>
      <c r="J7" s="83">
        <f>Costs!K9</f>
        <v>17.940140945062744</v>
      </c>
      <c r="K7" s="83">
        <f>Costs!L9</f>
        <v>0</v>
      </c>
      <c r="L7" s="83">
        <f>Costs!M9</f>
        <v>0</v>
      </c>
      <c r="M7" s="83">
        <f>Costs!N9</f>
        <v>0</v>
      </c>
      <c r="N7" s="83">
        <f>Costs!O9</f>
        <v>0</v>
      </c>
      <c r="O7" s="83">
        <f>Costs!P9</f>
        <v>0</v>
      </c>
      <c r="P7" s="83">
        <f>Costs!Q9</f>
        <v>0</v>
      </c>
      <c r="Q7" s="83">
        <f>Costs!R9</f>
        <v>0</v>
      </c>
      <c r="R7" s="83">
        <f>Costs!S9</f>
        <v>0</v>
      </c>
      <c r="S7" s="83">
        <f>Costs!T9</f>
        <v>0</v>
      </c>
      <c r="T7" s="83">
        <f>Costs!U9</f>
        <v>0</v>
      </c>
      <c r="U7" s="83">
        <f>Costs!V9</f>
        <v>0</v>
      </c>
      <c r="V7" s="83">
        <f>Costs!W9</f>
        <v>0</v>
      </c>
      <c r="W7" s="83">
        <f>Costs!X9</f>
        <v>0</v>
      </c>
      <c r="X7" s="83">
        <f>Costs!Y9</f>
        <v>0</v>
      </c>
      <c r="Y7" s="83">
        <f>Costs!Z9</f>
        <v>0</v>
      </c>
      <c r="Z7" s="83">
        <f>Costs!AA9</f>
        <v>0</v>
      </c>
      <c r="AA7" s="83">
        <f>Costs!AB9</f>
        <v>0</v>
      </c>
    </row>
    <row r="8" spans="1:28">
      <c r="A8" s="49" t="s">
        <v>70</v>
      </c>
      <c r="B8" s="88">
        <f>SUM(C8:AA8)</f>
        <v>7.0876399999999992E-2</v>
      </c>
      <c r="C8" s="33"/>
      <c r="D8" s="33"/>
      <c r="E8" s="33"/>
      <c r="F8" s="33"/>
      <c r="G8" s="33"/>
      <c r="H8" s="83">
        <f>Costs!I11</f>
        <v>0</v>
      </c>
      <c r="I8" s="83">
        <f>Costs!J11</f>
        <v>0</v>
      </c>
      <c r="J8" s="83">
        <f>Costs!K11</f>
        <v>0</v>
      </c>
      <c r="K8" s="83">
        <f>Costs!L11</f>
        <v>4.1692000000000005E-3</v>
      </c>
      <c r="L8" s="83">
        <f>Costs!M11</f>
        <v>4.1692000000000005E-3</v>
      </c>
      <c r="M8" s="83">
        <f>Costs!N11</f>
        <v>4.1692000000000005E-3</v>
      </c>
      <c r="N8" s="83">
        <f>Costs!O11</f>
        <v>4.1692000000000005E-3</v>
      </c>
      <c r="O8" s="83">
        <f>Costs!P11</f>
        <v>4.1692000000000005E-3</v>
      </c>
      <c r="P8" s="83">
        <f>Costs!Q11</f>
        <v>4.1692000000000005E-3</v>
      </c>
      <c r="Q8" s="83">
        <f>Costs!R11</f>
        <v>4.1692000000000005E-3</v>
      </c>
      <c r="R8" s="83">
        <f>Costs!S11</f>
        <v>4.1692000000000005E-3</v>
      </c>
      <c r="S8" s="83">
        <f>Costs!T11</f>
        <v>4.1692000000000005E-3</v>
      </c>
      <c r="T8" s="83">
        <f>Costs!U11</f>
        <v>4.1692000000000005E-3</v>
      </c>
      <c r="U8" s="83">
        <f>Costs!V11</f>
        <v>4.1692000000000005E-3</v>
      </c>
      <c r="V8" s="83">
        <f>Costs!W11</f>
        <v>4.1692000000000005E-3</v>
      </c>
      <c r="W8" s="83">
        <f>Costs!X11</f>
        <v>4.1692000000000005E-3</v>
      </c>
      <c r="X8" s="83">
        <f>Costs!Y11</f>
        <v>4.1692000000000005E-3</v>
      </c>
      <c r="Y8" s="83">
        <f>Costs!Z11</f>
        <v>4.1692000000000005E-3</v>
      </c>
      <c r="Z8" s="83">
        <f>Costs!AA11</f>
        <v>4.1692000000000005E-3</v>
      </c>
      <c r="AA8" s="83">
        <f>Costs!AB11</f>
        <v>4.1692000000000005E-3</v>
      </c>
    </row>
    <row r="9" spans="1:28">
      <c r="A9" s="100" t="s">
        <v>101</v>
      </c>
      <c r="B9" s="89">
        <f>SUM(B7:B8)</f>
        <v>65.307876399999998</v>
      </c>
      <c r="C9" s="33"/>
      <c r="D9" s="33"/>
      <c r="E9" s="33"/>
      <c r="F9" s="89">
        <f t="shared" ref="F9:AA9" si="4">SUM(F7:F8)</f>
        <v>0</v>
      </c>
      <c r="G9" s="89">
        <f t="shared" si="4"/>
        <v>0</v>
      </c>
      <c r="H9" s="89">
        <f t="shared" si="4"/>
        <v>16.308228351882398</v>
      </c>
      <c r="I9" s="89">
        <f t="shared" si="4"/>
        <v>30.988630703054856</v>
      </c>
      <c r="J9" s="89">
        <f t="shared" si="4"/>
        <v>17.940140945062744</v>
      </c>
      <c r="K9" s="89">
        <f t="shared" si="4"/>
        <v>4.1692000000000005E-3</v>
      </c>
      <c r="L9" s="89">
        <f t="shared" si="4"/>
        <v>4.1692000000000005E-3</v>
      </c>
      <c r="M9" s="89">
        <f t="shared" si="4"/>
        <v>4.1692000000000005E-3</v>
      </c>
      <c r="N9" s="89">
        <f t="shared" si="4"/>
        <v>4.1692000000000005E-3</v>
      </c>
      <c r="O9" s="89">
        <f t="shared" si="4"/>
        <v>4.1692000000000005E-3</v>
      </c>
      <c r="P9" s="89">
        <f t="shared" si="4"/>
        <v>4.1692000000000005E-3</v>
      </c>
      <c r="Q9" s="89">
        <f t="shared" si="4"/>
        <v>4.1692000000000005E-3</v>
      </c>
      <c r="R9" s="89">
        <f t="shared" si="4"/>
        <v>4.1692000000000005E-3</v>
      </c>
      <c r="S9" s="89">
        <f t="shared" si="4"/>
        <v>4.1692000000000005E-3</v>
      </c>
      <c r="T9" s="89">
        <f t="shared" si="4"/>
        <v>4.1692000000000005E-3</v>
      </c>
      <c r="U9" s="89">
        <f t="shared" si="4"/>
        <v>4.1692000000000005E-3</v>
      </c>
      <c r="V9" s="89">
        <f t="shared" si="4"/>
        <v>4.1692000000000005E-3</v>
      </c>
      <c r="W9" s="89">
        <f t="shared" si="4"/>
        <v>4.1692000000000005E-3</v>
      </c>
      <c r="X9" s="89">
        <f t="shared" si="4"/>
        <v>4.1692000000000005E-3</v>
      </c>
      <c r="Y9" s="89">
        <f t="shared" si="4"/>
        <v>4.1692000000000005E-3</v>
      </c>
      <c r="Z9" s="89">
        <f t="shared" si="4"/>
        <v>4.1692000000000005E-3</v>
      </c>
      <c r="AA9" s="89">
        <f t="shared" si="4"/>
        <v>4.1692000000000005E-3</v>
      </c>
    </row>
    <row r="10" spans="1:28">
      <c r="A10" s="49"/>
      <c r="B10" s="89"/>
      <c r="C10" s="33"/>
      <c r="D10" s="33"/>
      <c r="E10" s="33"/>
      <c r="F10" s="33"/>
      <c r="G10" s="33"/>
      <c r="H10" s="33"/>
      <c r="I10" s="33"/>
      <c r="J10" s="33"/>
      <c r="K10" s="33"/>
      <c r="L10" s="33"/>
      <c r="M10" s="33"/>
      <c r="N10" s="33"/>
      <c r="O10" s="33"/>
      <c r="P10" s="33"/>
      <c r="Q10" s="33"/>
      <c r="R10" s="33"/>
      <c r="S10" s="33"/>
      <c r="T10" s="33"/>
      <c r="U10" s="33"/>
      <c r="V10" s="33"/>
      <c r="W10" s="33"/>
      <c r="X10" s="33"/>
      <c r="Y10" s="33"/>
      <c r="Z10" s="33"/>
      <c r="AA10" s="33"/>
    </row>
    <row r="11" spans="1:28">
      <c r="A11" s="23" t="s">
        <v>24</v>
      </c>
      <c r="B11" s="90"/>
      <c r="C11" s="173"/>
      <c r="D11" s="173"/>
      <c r="E11" s="173"/>
      <c r="F11" s="173"/>
      <c r="G11" s="173"/>
      <c r="H11" s="173"/>
      <c r="I11" s="173"/>
      <c r="J11" s="173"/>
      <c r="K11" s="173"/>
      <c r="L11" s="173"/>
      <c r="M11" s="173"/>
      <c r="N11" s="173"/>
      <c r="O11" s="173"/>
      <c r="P11" s="173"/>
      <c r="Q11" s="173"/>
      <c r="R11" s="173"/>
      <c r="S11" s="173"/>
      <c r="T11" s="173"/>
      <c r="U11" s="173"/>
      <c r="V11" s="173"/>
      <c r="W11" s="173"/>
      <c r="X11" s="173"/>
      <c r="Y11" s="173"/>
      <c r="Z11" s="173"/>
      <c r="AA11" s="173"/>
    </row>
    <row r="12" spans="1:28">
      <c r="A12" s="30" t="s">
        <v>95</v>
      </c>
      <c r="B12" s="90"/>
      <c r="C12" s="173"/>
      <c r="D12" s="173"/>
      <c r="E12" s="116"/>
      <c r="F12" s="173"/>
      <c r="G12" s="173"/>
      <c r="H12" s="173"/>
      <c r="I12" s="173"/>
      <c r="J12" s="173"/>
      <c r="K12" s="173"/>
      <c r="L12" s="173"/>
      <c r="M12" s="173"/>
      <c r="N12" s="173"/>
      <c r="O12" s="173"/>
      <c r="P12" s="173"/>
      <c r="Q12" s="173"/>
      <c r="R12" s="173"/>
      <c r="S12" s="173"/>
      <c r="T12" s="173"/>
      <c r="U12" s="173"/>
      <c r="V12" s="173"/>
      <c r="W12" s="173"/>
      <c r="X12" s="173"/>
      <c r="Y12" s="173"/>
      <c r="Z12" s="173"/>
      <c r="AA12" s="173"/>
    </row>
    <row r="13" spans="1:28">
      <c r="A13" s="101" t="s">
        <v>94</v>
      </c>
      <c r="B13" s="88">
        <f>SUM(C13:AA13)</f>
        <v>86769.995018778674</v>
      </c>
      <c r="C13" s="173"/>
      <c r="D13" s="173"/>
      <c r="E13" s="173"/>
      <c r="F13" s="173"/>
      <c r="G13" s="173"/>
      <c r="H13" s="176">
        <f t="shared" ref="H13:AA13" si="5">5744/H4</f>
        <v>5202.5177716630369</v>
      </c>
      <c r="I13" s="176">
        <f t="shared" si="5"/>
        <v>5100.5076192774868</v>
      </c>
      <c r="J13" s="176">
        <f t="shared" si="5"/>
        <v>5000.4976659583217</v>
      </c>
      <c r="K13" s="176">
        <f t="shared" si="5"/>
        <v>4902.4486921160014</v>
      </c>
      <c r="L13" s="176">
        <f t="shared" si="5"/>
        <v>4806.3222471725503</v>
      </c>
      <c r="M13" s="176">
        <f t="shared" si="5"/>
        <v>4712.0806344828916</v>
      </c>
      <c r="N13" s="176">
        <f t="shared" si="5"/>
        <v>4619.6868965518561</v>
      </c>
      <c r="O13" s="176">
        <f t="shared" si="5"/>
        <v>4529.1048005410339</v>
      </c>
      <c r="P13" s="176">
        <f t="shared" si="5"/>
        <v>4440.2988240598379</v>
      </c>
      <c r="Q13" s="176">
        <f t="shared" si="5"/>
        <v>4353.2341412351343</v>
      </c>
      <c r="R13" s="176">
        <f t="shared" si="5"/>
        <v>4267.8766090540548</v>
      </c>
      <c r="S13" s="176">
        <f t="shared" si="5"/>
        <v>4184.1927539745629</v>
      </c>
      <c r="T13" s="176">
        <f t="shared" si="5"/>
        <v>4102.1497587985905</v>
      </c>
      <c r="U13" s="176">
        <f t="shared" si="5"/>
        <v>4021.7154498025402</v>
      </c>
      <c r="V13" s="176">
        <f t="shared" si="5"/>
        <v>3942.8582841201378</v>
      </c>
      <c r="W13" s="176">
        <f t="shared" si="5"/>
        <v>3865.5473373726836</v>
      </c>
      <c r="X13" s="176">
        <f t="shared" si="5"/>
        <v>3789.7522915418472</v>
      </c>
      <c r="Y13" s="176">
        <f t="shared" si="5"/>
        <v>3715.4434230802417</v>
      </c>
      <c r="Z13" s="176">
        <f t="shared" si="5"/>
        <v>3642.59159125514</v>
      </c>
      <c r="AA13" s="176">
        <f t="shared" si="5"/>
        <v>3571.1682267207252</v>
      </c>
      <c r="AB13" s="8"/>
    </row>
    <row r="14" spans="1:28">
      <c r="A14" s="102" t="s">
        <v>148</v>
      </c>
      <c r="B14" s="88" t="e">
        <f>SUM(C14:AA14)</f>
        <v>#REF!</v>
      </c>
      <c r="C14" s="173"/>
      <c r="D14" s="173"/>
      <c r="E14" s="173"/>
      <c r="F14" s="173"/>
      <c r="G14" s="173"/>
      <c r="H14" s="176" t="e">
        <f>#REF!/H4</f>
        <v>#REF!</v>
      </c>
      <c r="I14" s="176" t="e">
        <f>#REF!/I4</f>
        <v>#REF!</v>
      </c>
      <c r="J14" s="176" t="e">
        <f>#REF!/J4</f>
        <v>#REF!</v>
      </c>
      <c r="K14" s="176" t="e">
        <f>#REF!/K4</f>
        <v>#REF!</v>
      </c>
      <c r="L14" s="176" t="e">
        <f>#REF!/L4</f>
        <v>#REF!</v>
      </c>
      <c r="M14" s="176" t="e">
        <f>#REF!/M4</f>
        <v>#REF!</v>
      </c>
      <c r="N14" s="176" t="e">
        <f>#REF!/N4</f>
        <v>#REF!</v>
      </c>
      <c r="O14" s="176" t="e">
        <f>#REF!/O4</f>
        <v>#REF!</v>
      </c>
      <c r="P14" s="176" t="e">
        <f>#REF!/P4</f>
        <v>#REF!</v>
      </c>
      <c r="Q14" s="176" t="e">
        <f>#REF!/Q4</f>
        <v>#REF!</v>
      </c>
      <c r="R14" s="176" t="e">
        <f>#REF!/R4</f>
        <v>#REF!</v>
      </c>
      <c r="S14" s="176" t="e">
        <f>#REF!/S4</f>
        <v>#REF!</v>
      </c>
      <c r="T14" s="176" t="e">
        <f>#REF!/T4</f>
        <v>#REF!</v>
      </c>
      <c r="U14" s="176" t="e">
        <f>#REF!/U4</f>
        <v>#REF!</v>
      </c>
      <c r="V14" s="176" t="e">
        <f>#REF!/V4</f>
        <v>#REF!</v>
      </c>
      <c r="W14" s="176" t="e">
        <f>#REF!/W4</f>
        <v>#REF!</v>
      </c>
      <c r="X14" s="176" t="e">
        <f>#REF!/X4</f>
        <v>#REF!</v>
      </c>
      <c r="Y14" s="176" t="e">
        <f>#REF!/Y4</f>
        <v>#REF!</v>
      </c>
      <c r="Z14" s="176" t="e">
        <f>#REF!/Z4</f>
        <v>#REF!</v>
      </c>
      <c r="AA14" s="176" t="e">
        <f>#REF!/AA4</f>
        <v>#REF!</v>
      </c>
      <c r="AB14" s="8"/>
    </row>
    <row r="15" spans="1:28">
      <c r="A15" t="s">
        <v>102</v>
      </c>
      <c r="B15" s="89" t="e">
        <f>SUM(C15:AA15)</f>
        <v>#REF!</v>
      </c>
      <c r="H15" s="177" t="e">
        <f>H13+H14</f>
        <v>#REF!</v>
      </c>
      <c r="I15" s="177" t="e">
        <f t="shared" ref="I15:AA15" si="6">I13+I14</f>
        <v>#REF!</v>
      </c>
      <c r="J15" s="177" t="e">
        <f t="shared" si="6"/>
        <v>#REF!</v>
      </c>
      <c r="K15" s="177" t="e">
        <f t="shared" si="6"/>
        <v>#REF!</v>
      </c>
      <c r="L15" s="177" t="e">
        <f t="shared" si="6"/>
        <v>#REF!</v>
      </c>
      <c r="M15" s="177" t="e">
        <f t="shared" si="6"/>
        <v>#REF!</v>
      </c>
      <c r="N15" s="177" t="e">
        <f t="shared" si="6"/>
        <v>#REF!</v>
      </c>
      <c r="O15" s="177" t="e">
        <f t="shared" si="6"/>
        <v>#REF!</v>
      </c>
      <c r="P15" s="177" t="e">
        <f t="shared" si="6"/>
        <v>#REF!</v>
      </c>
      <c r="Q15" s="177" t="e">
        <f t="shared" si="6"/>
        <v>#REF!</v>
      </c>
      <c r="R15" s="177" t="e">
        <f t="shared" si="6"/>
        <v>#REF!</v>
      </c>
      <c r="S15" s="177" t="e">
        <f t="shared" si="6"/>
        <v>#REF!</v>
      </c>
      <c r="T15" s="177" t="e">
        <f t="shared" si="6"/>
        <v>#REF!</v>
      </c>
      <c r="U15" s="177" t="e">
        <f t="shared" si="6"/>
        <v>#REF!</v>
      </c>
      <c r="V15" s="177" t="e">
        <f t="shared" si="6"/>
        <v>#REF!</v>
      </c>
      <c r="W15" s="177" t="e">
        <f t="shared" si="6"/>
        <v>#REF!</v>
      </c>
      <c r="X15" s="177" t="e">
        <f t="shared" si="6"/>
        <v>#REF!</v>
      </c>
      <c r="Y15" s="177" t="e">
        <f t="shared" si="6"/>
        <v>#REF!</v>
      </c>
      <c r="Z15" s="177" t="e">
        <f t="shared" si="6"/>
        <v>#REF!</v>
      </c>
      <c r="AA15" s="177" t="e">
        <f t="shared" si="6"/>
        <v>#REF!</v>
      </c>
      <c r="AB15" s="8"/>
    </row>
    <row r="17" spans="1:2">
      <c r="A17" t="s">
        <v>149</v>
      </c>
      <c r="B17" s="1" t="s">
        <v>151</v>
      </c>
    </row>
    <row r="18" spans="1:2">
      <c r="A18" t="s">
        <v>16</v>
      </c>
      <c r="B18" s="47" t="e">
        <f>B15/B9</f>
        <v>#REF!</v>
      </c>
    </row>
    <row r="19" spans="1:2">
      <c r="A19" t="s">
        <v>150</v>
      </c>
      <c r="B19" s="162">
        <v>9.5000000000000001E-2</v>
      </c>
    </row>
  </sheetData>
  <pageMargins left="0.7" right="0.7" top="0.75" bottom="0.75" header="0.3" footer="0.3"/>
  <pageSetup orientation="portrait" horizontalDpi="1200"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CE6C1F-D5FB-4B32-89EA-66FFF7EED211}">
  <sheetPr>
    <tabColor rgb="FFFF0000"/>
  </sheetPr>
  <dimension ref="A1:AO29"/>
  <sheetViews>
    <sheetView zoomScaleNormal="100" workbookViewId="0">
      <pane xSplit="1" topLeftCell="B1" activePane="topRight" state="frozen"/>
      <selection pane="topRight" activeCell="C7" sqref="C7"/>
    </sheetView>
  </sheetViews>
  <sheetFormatPr defaultColWidth="8.81640625" defaultRowHeight="14.5"/>
  <cols>
    <col min="1" max="1" width="45.1796875" style="37" customWidth="1"/>
    <col min="2" max="2" width="10.54296875" style="213" customWidth="1"/>
    <col min="3" max="3" width="11.54296875" style="37" customWidth="1"/>
    <col min="4" max="41" width="10.54296875" style="37" customWidth="1"/>
    <col min="42" max="16384" width="8.81640625" style="37"/>
  </cols>
  <sheetData>
    <row r="1" spans="1:41">
      <c r="A1" s="48" t="s">
        <v>287</v>
      </c>
      <c r="B1" s="211"/>
      <c r="C1" s="48"/>
    </row>
    <row r="2" spans="1:41">
      <c r="A2" s="48"/>
      <c r="B2" s="211"/>
      <c r="C2" s="48"/>
    </row>
    <row r="3" spans="1:41">
      <c r="A3" s="178" t="s">
        <v>289</v>
      </c>
      <c r="B3" s="212"/>
      <c r="C3" s="178"/>
      <c r="D3" s="204"/>
      <c r="L3" s="37">
        <v>1</v>
      </c>
      <c r="M3" s="37">
        <v>2</v>
      </c>
      <c r="N3" s="37">
        <v>3</v>
      </c>
      <c r="O3" s="37">
        <v>4</v>
      </c>
      <c r="P3" s="37">
        <v>5</v>
      </c>
      <c r="Q3" s="37">
        <v>6</v>
      </c>
      <c r="R3" s="37">
        <v>7</v>
      </c>
      <c r="S3" s="37">
        <v>8</v>
      </c>
      <c r="T3" s="37">
        <v>9</v>
      </c>
      <c r="U3" s="37">
        <v>10</v>
      </c>
      <c r="V3" s="37">
        <v>11</v>
      </c>
      <c r="W3" s="37">
        <v>12</v>
      </c>
      <c r="X3" s="37">
        <v>13</v>
      </c>
      <c r="Y3" s="37">
        <v>14</v>
      </c>
      <c r="Z3" s="37">
        <v>15</v>
      </c>
      <c r="AA3" s="37">
        <v>16</v>
      </c>
      <c r="AB3" s="37">
        <v>17</v>
      </c>
      <c r="AC3" s="37">
        <v>18</v>
      </c>
      <c r="AD3" s="37">
        <v>19</v>
      </c>
      <c r="AE3" s="37">
        <v>20</v>
      </c>
      <c r="AF3" s="37">
        <v>21</v>
      </c>
      <c r="AG3" s="37">
        <v>22</v>
      </c>
      <c r="AH3" s="37">
        <v>23</v>
      </c>
      <c r="AI3" s="37">
        <v>24</v>
      </c>
      <c r="AJ3" s="37">
        <v>25</v>
      </c>
      <c r="AK3" s="37">
        <v>26</v>
      </c>
      <c r="AL3" s="37">
        <v>27</v>
      </c>
      <c r="AM3" s="37">
        <v>28</v>
      </c>
      <c r="AN3" s="37">
        <v>29</v>
      </c>
      <c r="AO3" s="37">
        <v>30</v>
      </c>
    </row>
    <row r="4" spans="1:41">
      <c r="B4" s="217" t="s">
        <v>2</v>
      </c>
      <c r="C4" s="48">
        <v>2019</v>
      </c>
      <c r="D4" s="48">
        <v>2020</v>
      </c>
      <c r="E4" s="48">
        <v>2021</v>
      </c>
      <c r="F4" s="48">
        <v>2022</v>
      </c>
      <c r="G4" s="48">
        <v>2023</v>
      </c>
      <c r="H4" s="48">
        <v>2024</v>
      </c>
      <c r="I4" s="48">
        <v>2025</v>
      </c>
      <c r="J4" s="48">
        <v>2026</v>
      </c>
      <c r="K4" s="71">
        <v>2027</v>
      </c>
      <c r="L4" s="48">
        <v>2028</v>
      </c>
      <c r="M4" s="48">
        <v>2029</v>
      </c>
      <c r="N4" s="48">
        <v>2030</v>
      </c>
      <c r="O4" s="48">
        <v>2031</v>
      </c>
      <c r="P4" s="48">
        <v>2032</v>
      </c>
      <c r="Q4" s="48">
        <v>2033</v>
      </c>
      <c r="R4" s="48">
        <v>2034</v>
      </c>
      <c r="S4" s="48">
        <v>2035</v>
      </c>
      <c r="T4" s="48">
        <v>2036</v>
      </c>
      <c r="U4" s="48">
        <v>2037</v>
      </c>
      <c r="V4" s="48">
        <v>2038</v>
      </c>
      <c r="W4" s="48">
        <v>2039</v>
      </c>
      <c r="X4" s="48">
        <v>2040</v>
      </c>
      <c r="Y4" s="48">
        <v>2041</v>
      </c>
      <c r="Z4" s="48">
        <v>2042</v>
      </c>
      <c r="AA4" s="48">
        <v>2043</v>
      </c>
      <c r="AB4" s="48">
        <v>2044</v>
      </c>
      <c r="AC4" s="48">
        <v>2045</v>
      </c>
      <c r="AD4" s="48">
        <v>2046</v>
      </c>
      <c r="AE4" s="48">
        <v>2047</v>
      </c>
      <c r="AF4" s="48">
        <v>2048</v>
      </c>
      <c r="AG4" s="48">
        <v>2049</v>
      </c>
      <c r="AH4" s="48">
        <v>2050</v>
      </c>
      <c r="AI4" s="48">
        <v>2051</v>
      </c>
      <c r="AJ4" s="48">
        <v>2052</v>
      </c>
      <c r="AK4" s="48">
        <v>2053</v>
      </c>
      <c r="AL4" s="48">
        <v>2054</v>
      </c>
      <c r="AM4" s="48">
        <v>2055</v>
      </c>
      <c r="AN4" s="48">
        <v>2056</v>
      </c>
      <c r="AO4" s="48">
        <v>2057</v>
      </c>
    </row>
    <row r="5" spans="1:41">
      <c r="A5" s="202"/>
    </row>
    <row r="6" spans="1:41">
      <c r="A6" s="218" t="s">
        <v>159</v>
      </c>
      <c r="B6" s="214"/>
      <c r="C6" s="3"/>
    </row>
    <row r="7" spans="1:41" s="74" customFormat="1">
      <c r="A7" s="218"/>
      <c r="B7" s="219"/>
      <c r="C7" s="220"/>
    </row>
    <row r="8" spans="1:41">
      <c r="A8" s="203" t="s">
        <v>3</v>
      </c>
      <c r="B8" s="211"/>
      <c r="C8" s="48"/>
      <c r="G8" s="74"/>
      <c r="H8" s="74"/>
      <c r="I8" s="74"/>
      <c r="J8" s="74"/>
      <c r="K8" s="74"/>
      <c r="L8" s="74"/>
      <c r="M8" s="74"/>
      <c r="N8" s="74"/>
      <c r="O8" s="74"/>
      <c r="P8" s="74"/>
      <c r="Q8" s="74"/>
      <c r="R8" s="74"/>
      <c r="S8" s="74"/>
      <c r="T8" s="74"/>
      <c r="U8" s="74"/>
      <c r="V8" s="74"/>
      <c r="W8" s="74"/>
      <c r="X8" s="74"/>
      <c r="Y8" s="74"/>
      <c r="Z8" s="74"/>
      <c r="AA8" s="74"/>
      <c r="AB8" s="74"/>
    </row>
    <row r="9" spans="1:41">
      <c r="A9" s="202" t="s">
        <v>261</v>
      </c>
      <c r="B9" s="212">
        <v>65.236999999999995</v>
      </c>
      <c r="C9" s="205"/>
      <c r="D9" s="74"/>
      <c r="E9" s="74"/>
      <c r="F9" s="74"/>
      <c r="G9" s="176"/>
      <c r="H9" s="176"/>
      <c r="I9" s="182">
        <v>16.308228351882398</v>
      </c>
      <c r="J9" s="182">
        <v>30.988630703054856</v>
      </c>
      <c r="K9" s="182">
        <v>17.940140945062744</v>
      </c>
      <c r="L9" s="74"/>
      <c r="M9" s="74"/>
      <c r="N9" s="74"/>
      <c r="O9" s="74"/>
      <c r="P9" s="74"/>
      <c r="Q9" s="74"/>
      <c r="R9" s="74"/>
      <c r="S9" s="74"/>
      <c r="T9" s="74"/>
      <c r="U9" s="74"/>
      <c r="V9" s="74"/>
      <c r="W9" s="74"/>
      <c r="X9" s="74"/>
      <c r="Y9" s="74"/>
      <c r="Z9" s="74"/>
      <c r="AA9" s="74"/>
      <c r="AB9" s="74"/>
    </row>
    <row r="10" spans="1:41">
      <c r="A10" s="202"/>
      <c r="B10" s="212"/>
      <c r="C10" s="205"/>
      <c r="D10" s="74"/>
      <c r="E10" s="74"/>
      <c r="F10" s="74"/>
      <c r="G10" s="74"/>
      <c r="H10" s="74"/>
      <c r="I10" s="74"/>
      <c r="J10" s="74"/>
      <c r="K10" s="74"/>
      <c r="L10" s="74"/>
      <c r="M10" s="74"/>
      <c r="N10" s="74"/>
      <c r="O10" s="74"/>
      <c r="P10" s="74"/>
      <c r="Q10" s="74"/>
      <c r="R10" s="74"/>
      <c r="S10" s="74"/>
      <c r="T10" s="74"/>
      <c r="U10" s="74"/>
      <c r="V10" s="74"/>
      <c r="W10" s="74"/>
      <c r="X10" s="74"/>
      <c r="Y10" s="74"/>
      <c r="Z10" s="74"/>
      <c r="AA10" s="74"/>
      <c r="AB10" s="74"/>
    </row>
    <row r="11" spans="1:41">
      <c r="A11" s="202" t="s">
        <v>153</v>
      </c>
      <c r="B11" s="212">
        <v>0.12507599999999996</v>
      </c>
      <c r="C11" s="205"/>
      <c r="D11" s="74"/>
      <c r="E11" s="74"/>
      <c r="F11" s="180"/>
      <c r="G11" s="180"/>
      <c r="H11" s="180"/>
      <c r="I11" s="180"/>
      <c r="J11" s="180"/>
      <c r="K11" s="180"/>
      <c r="L11" s="181">
        <v>4.1692000000000005E-3</v>
      </c>
      <c r="M11" s="181">
        <v>4.1692000000000005E-3</v>
      </c>
      <c r="N11" s="181">
        <v>4.1692000000000005E-3</v>
      </c>
      <c r="O11" s="181">
        <v>4.1692000000000005E-3</v>
      </c>
      <c r="P11" s="181">
        <v>4.1692000000000005E-3</v>
      </c>
      <c r="Q11" s="181">
        <v>4.1692000000000005E-3</v>
      </c>
      <c r="R11" s="181">
        <v>4.1692000000000005E-3</v>
      </c>
      <c r="S11" s="181">
        <v>4.1692000000000005E-3</v>
      </c>
      <c r="T11" s="181">
        <v>4.1692000000000005E-3</v>
      </c>
      <c r="U11" s="181">
        <v>4.1692000000000005E-3</v>
      </c>
      <c r="V11" s="181">
        <v>4.1692000000000005E-3</v>
      </c>
      <c r="W11" s="181">
        <v>4.1692000000000005E-3</v>
      </c>
      <c r="X11" s="181">
        <v>4.1692000000000005E-3</v>
      </c>
      <c r="Y11" s="181">
        <v>4.1692000000000005E-3</v>
      </c>
      <c r="Z11" s="181">
        <v>4.1692000000000005E-3</v>
      </c>
      <c r="AA11" s="181">
        <v>4.1692000000000005E-3</v>
      </c>
      <c r="AB11" s="181">
        <v>4.1692000000000005E-3</v>
      </c>
      <c r="AC11" s="181">
        <v>4.1692000000000005E-3</v>
      </c>
      <c r="AD11" s="181">
        <v>4.1692000000000005E-3</v>
      </c>
      <c r="AE11" s="181">
        <v>4.1692000000000005E-3</v>
      </c>
      <c r="AF11" s="181">
        <v>4.1692000000000005E-3</v>
      </c>
      <c r="AG11" s="181">
        <v>4.1692000000000005E-3</v>
      </c>
      <c r="AH11" s="181">
        <v>4.1692000000000005E-3</v>
      </c>
      <c r="AI11" s="181">
        <v>4.1692000000000005E-3</v>
      </c>
      <c r="AJ11" s="181">
        <v>4.1692000000000005E-3</v>
      </c>
      <c r="AK11" s="181">
        <v>4.1692000000000005E-3</v>
      </c>
      <c r="AL11" s="181">
        <v>4.1692000000000005E-3</v>
      </c>
      <c r="AM11" s="181">
        <v>4.1692000000000005E-3</v>
      </c>
      <c r="AN11" s="181">
        <v>4.1692000000000005E-3</v>
      </c>
      <c r="AO11" s="181">
        <v>4.1692000000000005E-3</v>
      </c>
    </row>
    <row r="12" spans="1:41">
      <c r="A12" s="202" t="s">
        <v>255</v>
      </c>
      <c r="B12" s="212">
        <v>0</v>
      </c>
      <c r="C12" s="205"/>
      <c r="D12" s="74"/>
      <c r="E12" s="74"/>
      <c r="F12" s="74"/>
      <c r="G12" s="74"/>
      <c r="H12" s="74"/>
      <c r="I12" s="74"/>
      <c r="J12" s="206"/>
      <c r="K12" s="74"/>
      <c r="L12" s="182">
        <v>0</v>
      </c>
      <c r="M12" s="182">
        <v>0</v>
      </c>
      <c r="N12" s="182">
        <v>0</v>
      </c>
      <c r="O12" s="182">
        <v>0</v>
      </c>
      <c r="P12" s="182">
        <v>0</v>
      </c>
      <c r="Q12" s="182">
        <v>0</v>
      </c>
      <c r="R12" s="182">
        <v>0</v>
      </c>
      <c r="S12" s="182">
        <v>0</v>
      </c>
      <c r="T12" s="182">
        <v>0</v>
      </c>
      <c r="U12" s="182">
        <v>0</v>
      </c>
      <c r="V12" s="182">
        <v>0</v>
      </c>
      <c r="W12" s="182">
        <v>0</v>
      </c>
      <c r="X12" s="182">
        <v>0</v>
      </c>
      <c r="Y12" s="182">
        <v>0</v>
      </c>
      <c r="Z12" s="182">
        <v>0</v>
      </c>
      <c r="AA12" s="182">
        <v>0</v>
      </c>
      <c r="AB12" s="182">
        <v>0</v>
      </c>
      <c r="AC12" s="182">
        <v>0</v>
      </c>
      <c r="AD12" s="182">
        <v>0</v>
      </c>
      <c r="AE12" s="182">
        <v>0</v>
      </c>
      <c r="AF12" s="182">
        <v>0</v>
      </c>
      <c r="AG12" s="182">
        <v>0</v>
      </c>
      <c r="AH12" s="182">
        <v>0</v>
      </c>
      <c r="AI12" s="182">
        <v>0</v>
      </c>
      <c r="AJ12" s="182">
        <v>0</v>
      </c>
      <c r="AK12" s="182">
        <v>0</v>
      </c>
      <c r="AL12" s="182">
        <v>0</v>
      </c>
      <c r="AM12" s="182">
        <v>0</v>
      </c>
      <c r="AN12" s="182">
        <v>0</v>
      </c>
      <c r="AO12" s="182">
        <v>0</v>
      </c>
    </row>
    <row r="13" spans="1:41">
      <c r="A13" s="202" t="s">
        <v>288</v>
      </c>
      <c r="B13" s="212">
        <v>26.094799999999999</v>
      </c>
      <c r="C13" s="186"/>
      <c r="D13" s="74"/>
      <c r="E13" s="74"/>
      <c r="F13" s="74"/>
      <c r="G13" s="74"/>
      <c r="H13" s="74"/>
      <c r="I13" s="74"/>
      <c r="J13" s="74"/>
      <c r="K13" s="74"/>
      <c r="L13" s="74"/>
      <c r="M13" s="74"/>
      <c r="N13" s="74"/>
      <c r="O13" s="74"/>
      <c r="P13" s="74"/>
      <c r="Q13" s="74"/>
      <c r="R13" s="74"/>
      <c r="S13" s="74"/>
      <c r="T13" s="74"/>
      <c r="U13" s="74"/>
      <c r="V13" s="74"/>
      <c r="W13" s="74"/>
      <c r="X13" s="74"/>
      <c r="Y13" s="74"/>
      <c r="Z13" s="74"/>
      <c r="AA13" s="74"/>
      <c r="AB13" s="74"/>
      <c r="AO13" s="114">
        <v>26.094799999999999</v>
      </c>
    </row>
    <row r="14" spans="1:41">
      <c r="A14" s="10"/>
      <c r="B14" s="215"/>
      <c r="C14" s="12"/>
      <c r="J14" s="207"/>
    </row>
    <row r="15" spans="1:41">
      <c r="A15" s="203" t="s">
        <v>160</v>
      </c>
      <c r="B15" s="216"/>
      <c r="C15" s="10"/>
      <c r="H15" s="37" t="s">
        <v>4</v>
      </c>
      <c r="J15" s="207"/>
    </row>
    <row r="16" spans="1:41">
      <c r="A16" s="202" t="s">
        <v>153</v>
      </c>
      <c r="B16" s="212">
        <v>3.6480500000000013</v>
      </c>
      <c r="C16" s="178"/>
      <c r="F16" s="208"/>
      <c r="G16" s="208"/>
      <c r="H16" s="208"/>
      <c r="I16" s="208"/>
      <c r="J16" s="208"/>
      <c r="K16" s="208"/>
      <c r="L16" s="209">
        <v>0.12160166666666666</v>
      </c>
      <c r="M16" s="209">
        <v>0.12160166666666666</v>
      </c>
      <c r="N16" s="209">
        <v>0.12160166666666666</v>
      </c>
      <c r="O16" s="209">
        <v>0.12160166666666666</v>
      </c>
      <c r="P16" s="209">
        <v>0.12160166666666666</v>
      </c>
      <c r="Q16" s="209">
        <v>0.12160166666666666</v>
      </c>
      <c r="R16" s="209">
        <v>0.12160166666666666</v>
      </c>
      <c r="S16" s="209">
        <v>0.12160166666666666</v>
      </c>
      <c r="T16" s="209">
        <v>0.12160166666666666</v>
      </c>
      <c r="U16" s="209">
        <v>0.12160166666666666</v>
      </c>
      <c r="V16" s="209">
        <v>0.12160166666666666</v>
      </c>
      <c r="W16" s="209">
        <v>0.12160166666666666</v>
      </c>
      <c r="X16" s="209">
        <v>0.12160166666666666</v>
      </c>
      <c r="Y16" s="209">
        <v>0.12160166666666666</v>
      </c>
      <c r="Z16" s="209">
        <v>0.12160166666666666</v>
      </c>
      <c r="AA16" s="209">
        <v>0.12160166666666666</v>
      </c>
      <c r="AB16" s="209">
        <v>0.12160166666666666</v>
      </c>
      <c r="AC16" s="209">
        <v>0.12160166666666666</v>
      </c>
      <c r="AD16" s="209">
        <v>0.12160166666666666</v>
      </c>
      <c r="AE16" s="209">
        <v>0.12160166666666666</v>
      </c>
      <c r="AF16" s="209">
        <v>0.12160166666666666</v>
      </c>
      <c r="AG16" s="209">
        <v>0.12160166666666666</v>
      </c>
      <c r="AH16" s="209">
        <v>0.12160166666666666</v>
      </c>
      <c r="AI16" s="209">
        <v>0.12160166666666666</v>
      </c>
      <c r="AJ16" s="209">
        <v>0.12160166666666666</v>
      </c>
      <c r="AK16" s="209">
        <v>0.12160166666666666</v>
      </c>
      <c r="AL16" s="209">
        <v>0.12160166666666666</v>
      </c>
      <c r="AM16" s="209">
        <v>0.12160166666666666</v>
      </c>
      <c r="AN16" s="209">
        <v>0.12160166666666666</v>
      </c>
      <c r="AO16" s="209">
        <v>0.12160166666666666</v>
      </c>
    </row>
    <row r="17" spans="1:41">
      <c r="A17" s="202" t="s">
        <v>93</v>
      </c>
      <c r="B17" s="212">
        <v>24.6</v>
      </c>
      <c r="C17" s="178"/>
      <c r="F17" s="208"/>
      <c r="G17" s="208"/>
      <c r="H17" s="208"/>
      <c r="I17" s="210">
        <v>4.2</v>
      </c>
      <c r="J17" s="208"/>
      <c r="K17" s="208"/>
      <c r="L17" s="209"/>
      <c r="M17" s="209"/>
      <c r="N17" s="209"/>
      <c r="O17" s="209"/>
      <c r="P17" s="209"/>
      <c r="Q17" s="209"/>
      <c r="R17" s="209"/>
      <c r="S17" s="209"/>
      <c r="T17" s="209"/>
      <c r="U17" s="209"/>
      <c r="V17" s="209"/>
      <c r="W17" s="209"/>
      <c r="X17" s="209">
        <v>13.1</v>
      </c>
      <c r="Y17" s="209"/>
      <c r="Z17" s="209"/>
      <c r="AA17" s="209"/>
      <c r="AB17" s="209"/>
      <c r="AC17" s="209"/>
      <c r="AD17" s="209"/>
      <c r="AE17" s="209"/>
      <c r="AF17" s="209"/>
      <c r="AG17" s="209"/>
      <c r="AH17" s="209"/>
      <c r="AI17" s="209"/>
      <c r="AJ17" s="209"/>
      <c r="AK17" s="209"/>
      <c r="AL17" s="209"/>
      <c r="AM17" s="209">
        <v>11.5</v>
      </c>
      <c r="AN17" s="209"/>
      <c r="AO17" s="209"/>
    </row>
    <row r="18" spans="1:41">
      <c r="A18" s="202"/>
      <c r="J18" s="207"/>
    </row>
    <row r="19" spans="1:41">
      <c r="A19" s="202" t="s">
        <v>164</v>
      </c>
      <c r="B19" s="211"/>
      <c r="I19" s="209">
        <v>4.2</v>
      </c>
      <c r="J19" s="209">
        <v>0</v>
      </c>
      <c r="K19" s="209">
        <v>0</v>
      </c>
      <c r="L19" s="209">
        <v>0.11743246666666667</v>
      </c>
      <c r="M19" s="209">
        <v>0.11743246666666667</v>
      </c>
      <c r="N19" s="209">
        <v>0.11743246666666667</v>
      </c>
      <c r="O19" s="209">
        <v>0.11743246666666667</v>
      </c>
      <c r="P19" s="209">
        <v>0.11743246666666667</v>
      </c>
      <c r="Q19" s="209">
        <v>0.11743246666666667</v>
      </c>
      <c r="R19" s="209">
        <v>0.11743246666666667</v>
      </c>
      <c r="S19" s="209">
        <v>0.11743246666666667</v>
      </c>
      <c r="T19" s="209">
        <v>0.11743246666666667</v>
      </c>
      <c r="U19" s="209">
        <v>0.11743246666666667</v>
      </c>
      <c r="V19" s="209">
        <v>0.11743246666666667</v>
      </c>
      <c r="W19" s="209">
        <v>0.11743246666666667</v>
      </c>
      <c r="X19" s="209">
        <v>13.217432466666667</v>
      </c>
      <c r="Y19" s="209">
        <v>0.11743246666666667</v>
      </c>
      <c r="Z19" s="209">
        <v>0.11743246666666667</v>
      </c>
      <c r="AA19" s="209">
        <v>0.11743246666666667</v>
      </c>
      <c r="AB19" s="209">
        <v>0.11743246666666667</v>
      </c>
      <c r="AC19" s="209">
        <v>0.11743246666666667</v>
      </c>
      <c r="AD19" s="209">
        <v>0.11743246666666667</v>
      </c>
      <c r="AE19" s="209">
        <v>0.11743246666666667</v>
      </c>
      <c r="AF19" s="209">
        <v>0.11743246666666667</v>
      </c>
      <c r="AG19" s="209">
        <v>0.11743246666666667</v>
      </c>
      <c r="AH19" s="209">
        <v>0.11743246666666667</v>
      </c>
      <c r="AI19" s="209">
        <v>0.11743246666666667</v>
      </c>
      <c r="AJ19" s="209">
        <v>0.11743246666666667</v>
      </c>
      <c r="AK19" s="209">
        <v>0.11743246666666667</v>
      </c>
      <c r="AL19" s="209">
        <v>0.11743246666666667</v>
      </c>
      <c r="AM19" s="209">
        <v>11.617432466666667</v>
      </c>
      <c r="AN19" s="209">
        <v>0.11743246666666667</v>
      </c>
      <c r="AO19" s="209">
        <v>0.11743246666666667</v>
      </c>
    </row>
    <row r="20" spans="1:41">
      <c r="A20" s="202"/>
    </row>
    <row r="21" spans="1:41">
      <c r="A21" s="202" t="s">
        <v>290</v>
      </c>
    </row>
    <row r="22" spans="1:41">
      <c r="A22" s="202"/>
    </row>
    <row r="23" spans="1:41">
      <c r="A23" s="202"/>
    </row>
    <row r="24" spans="1:41">
      <c r="A24" s="203" t="s">
        <v>291</v>
      </c>
    </row>
    <row r="25" spans="1:41">
      <c r="A25" s="202" t="s">
        <v>294</v>
      </c>
    </row>
    <row r="26" spans="1:41">
      <c r="A26" s="202" t="s">
        <v>292</v>
      </c>
    </row>
    <row r="27" spans="1:41">
      <c r="A27" s="202" t="s">
        <v>293</v>
      </c>
    </row>
    <row r="28" spans="1:41">
      <c r="A28" s="202" t="s">
        <v>295</v>
      </c>
    </row>
    <row r="29" spans="1:41">
      <c r="A29" s="202" t="s">
        <v>296</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FBBA48-5D5B-40FE-B082-D54B3DE569DD}">
  <sheetPr>
    <tabColor rgb="FF92D050"/>
  </sheetPr>
  <dimension ref="A1:AA4"/>
  <sheetViews>
    <sheetView workbookViewId="0">
      <selection activeCell="J19" sqref="J19"/>
    </sheetView>
  </sheetViews>
  <sheetFormatPr defaultRowHeight="14.5"/>
  <cols>
    <col min="1" max="1" width="35.54296875" customWidth="1"/>
  </cols>
  <sheetData>
    <row r="1" spans="1:27" ht="15.5">
      <c r="A1" s="103" t="s">
        <v>157</v>
      </c>
    </row>
    <row r="2" spans="1:27" s="173" customFormat="1"/>
    <row r="3" spans="1:27">
      <c r="C3" s="71">
        <v>2019</v>
      </c>
      <c r="D3" s="48">
        <f t="shared" ref="D3:AA3" si="0">C3+1</f>
        <v>2020</v>
      </c>
      <c r="E3" s="48">
        <f t="shared" si="0"/>
        <v>2021</v>
      </c>
      <c r="F3" s="48">
        <f t="shared" si="0"/>
        <v>2022</v>
      </c>
      <c r="G3" s="48">
        <f t="shared" si="0"/>
        <v>2023</v>
      </c>
      <c r="H3" s="48">
        <f t="shared" si="0"/>
        <v>2024</v>
      </c>
      <c r="I3" s="48">
        <f t="shared" si="0"/>
        <v>2025</v>
      </c>
      <c r="J3" s="71">
        <f t="shared" si="0"/>
        <v>2026</v>
      </c>
      <c r="K3" s="48">
        <f t="shared" si="0"/>
        <v>2027</v>
      </c>
      <c r="L3" s="48">
        <f t="shared" si="0"/>
        <v>2028</v>
      </c>
      <c r="M3" s="48">
        <f t="shared" si="0"/>
        <v>2029</v>
      </c>
      <c r="N3" s="48">
        <f t="shared" si="0"/>
        <v>2030</v>
      </c>
      <c r="O3" s="48">
        <f t="shared" si="0"/>
        <v>2031</v>
      </c>
      <c r="P3" s="48">
        <f t="shared" si="0"/>
        <v>2032</v>
      </c>
      <c r="Q3" s="48">
        <f t="shared" si="0"/>
        <v>2033</v>
      </c>
      <c r="R3" s="48">
        <f t="shared" si="0"/>
        <v>2034</v>
      </c>
      <c r="S3" s="48">
        <f t="shared" si="0"/>
        <v>2035</v>
      </c>
      <c r="T3" s="48">
        <f t="shared" si="0"/>
        <v>2036</v>
      </c>
      <c r="U3" s="48">
        <f t="shared" si="0"/>
        <v>2037</v>
      </c>
      <c r="V3" s="48">
        <f t="shared" si="0"/>
        <v>2038</v>
      </c>
      <c r="W3" s="48">
        <f t="shared" si="0"/>
        <v>2039</v>
      </c>
      <c r="X3" s="48">
        <f t="shared" si="0"/>
        <v>2040</v>
      </c>
      <c r="Y3" s="48">
        <f t="shared" si="0"/>
        <v>2041</v>
      </c>
      <c r="Z3" s="48">
        <f t="shared" si="0"/>
        <v>2042</v>
      </c>
      <c r="AA3" s="48">
        <f t="shared" si="0"/>
        <v>2043</v>
      </c>
    </row>
    <row r="4" spans="1:27">
      <c r="A4" s="48" t="s">
        <v>154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7AD31D-37A4-499A-A7AF-B415233758D2}">
  <sheetPr>
    <tabColor theme="9" tint="0.39997558519241921"/>
  </sheetPr>
  <dimension ref="A1:H18"/>
  <sheetViews>
    <sheetView workbookViewId="0">
      <selection activeCell="H16" sqref="H16"/>
    </sheetView>
  </sheetViews>
  <sheetFormatPr defaultColWidth="8.90625" defaultRowHeight="14.5"/>
  <cols>
    <col min="1" max="1" width="39.1796875" style="8" customWidth="1"/>
    <col min="2" max="2" width="27.54296875" style="221" bestFit="1" customWidth="1"/>
    <col min="3" max="4" width="14.54296875" style="8" customWidth="1"/>
    <col min="5" max="8" width="11.54296875" style="8" customWidth="1"/>
    <col min="9" max="16384" width="8.90625" style="8"/>
  </cols>
  <sheetData>
    <row r="1" spans="1:8" ht="18.5">
      <c r="A1" s="250" t="s">
        <v>162</v>
      </c>
    </row>
    <row r="3" spans="1:8">
      <c r="A3" s="71" t="s">
        <v>161</v>
      </c>
    </row>
    <row r="5" spans="1:8" ht="43.5">
      <c r="A5" s="251"/>
      <c r="C5" s="222" t="s">
        <v>173</v>
      </c>
      <c r="D5" s="222" t="s">
        <v>174</v>
      </c>
      <c r="E5" s="222" t="s">
        <v>165</v>
      </c>
      <c r="F5" s="222" t="s">
        <v>166</v>
      </c>
      <c r="G5" s="222" t="s">
        <v>167</v>
      </c>
      <c r="H5" s="222" t="s">
        <v>168</v>
      </c>
    </row>
    <row r="6" spans="1:8" ht="14.15" customHeight="1">
      <c r="A6" s="252" t="s">
        <v>297</v>
      </c>
      <c r="B6" s="223"/>
      <c r="C6" s="224">
        <v>8</v>
      </c>
      <c r="D6" s="224">
        <v>0</v>
      </c>
    </row>
    <row r="7" spans="1:8">
      <c r="B7" s="221" t="s">
        <v>169</v>
      </c>
      <c r="C7" s="225">
        <v>8</v>
      </c>
      <c r="D7" s="225">
        <v>0</v>
      </c>
      <c r="E7" s="226"/>
      <c r="F7" s="226"/>
    </row>
    <row r="8" spans="1:8">
      <c r="A8" s="252" t="s">
        <v>175</v>
      </c>
      <c r="B8" s="223"/>
      <c r="C8" s="224">
        <v>0.75</v>
      </c>
      <c r="D8" s="224">
        <v>0.3</v>
      </c>
    </row>
    <row r="9" spans="1:8">
      <c r="B9" s="221" t="s">
        <v>169</v>
      </c>
      <c r="C9" s="225">
        <v>0.75</v>
      </c>
      <c r="D9" s="225">
        <v>0</v>
      </c>
      <c r="E9" s="226"/>
    </row>
    <row r="10" spans="1:8">
      <c r="B10" s="221" t="s">
        <v>170</v>
      </c>
      <c r="C10" s="225">
        <v>0</v>
      </c>
      <c r="D10" s="225">
        <v>0.3</v>
      </c>
      <c r="E10" s="226">
        <v>0.11666666666666667</v>
      </c>
      <c r="F10" s="228">
        <v>4.0000000000000001E-3</v>
      </c>
      <c r="G10" s="253">
        <v>0.12160166666666666</v>
      </c>
      <c r="H10" s="253">
        <v>4.1692000000000005E-3</v>
      </c>
    </row>
    <row r="11" spans="1:8">
      <c r="A11" s="252" t="s">
        <v>171</v>
      </c>
      <c r="B11" s="223"/>
      <c r="C11" s="224"/>
      <c r="D11" s="224"/>
      <c r="G11" s="74"/>
      <c r="H11" s="74"/>
    </row>
    <row r="12" spans="1:8">
      <c r="B12" s="221" t="s">
        <v>172</v>
      </c>
      <c r="C12" s="227">
        <v>4.2</v>
      </c>
      <c r="D12" s="227">
        <v>0</v>
      </c>
      <c r="G12" s="74"/>
      <c r="H12" s="74"/>
    </row>
    <row r="13" spans="1:8">
      <c r="B13" s="221" t="s">
        <v>282</v>
      </c>
      <c r="C13" s="227">
        <v>13.1</v>
      </c>
      <c r="D13" s="227">
        <v>0</v>
      </c>
      <c r="G13" s="74"/>
      <c r="H13" s="74"/>
    </row>
    <row r="14" spans="1:8">
      <c r="B14" s="232" t="s">
        <v>298</v>
      </c>
      <c r="C14" s="227">
        <v>11.5</v>
      </c>
      <c r="D14" s="227">
        <v>0</v>
      </c>
      <c r="E14" s="228"/>
      <c r="F14" s="228"/>
      <c r="G14" s="253"/>
      <c r="H14" s="253"/>
    </row>
    <row r="15" spans="1:8" ht="15" thickBot="1">
      <c r="A15" s="254"/>
      <c r="B15" s="229"/>
      <c r="C15" s="230">
        <v>37.549999999999997</v>
      </c>
      <c r="D15" s="231">
        <v>0.3</v>
      </c>
      <c r="E15" s="228"/>
      <c r="F15" s="228"/>
      <c r="G15" s="255"/>
      <c r="H15" s="255"/>
    </row>
    <row r="16" spans="1:8" ht="15" thickTop="1"/>
    <row r="18" spans="1:1">
      <c r="A18" s="8" t="s">
        <v>290</v>
      </c>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C67541-A634-4EC9-A248-486EB9D118BB}">
  <sheetPr>
    <tabColor rgb="FF92D050"/>
  </sheetPr>
  <dimension ref="A1:AO135"/>
  <sheetViews>
    <sheetView topLeftCell="A7" zoomScaleNormal="100" workbookViewId="0">
      <pane xSplit="1" topLeftCell="B1" activePane="topRight" state="frozen"/>
      <selection activeCell="A3" sqref="A3"/>
      <selection pane="topRight" sqref="A1:XFD1048576"/>
    </sheetView>
  </sheetViews>
  <sheetFormatPr defaultColWidth="9.1796875" defaultRowHeight="14.5"/>
  <cols>
    <col min="1" max="1" width="91.1796875" style="37" customWidth="1"/>
    <col min="2" max="11" width="11.54296875" style="37" customWidth="1"/>
    <col min="12" max="41" width="13.54296875" style="37" customWidth="1"/>
    <col min="42" max="16384" width="9.1796875" style="37"/>
  </cols>
  <sheetData>
    <row r="1" spans="1:41">
      <c r="A1" s="48" t="s">
        <v>158</v>
      </c>
    </row>
    <row r="2" spans="1:41">
      <c r="C2" s="71">
        <v>2019</v>
      </c>
      <c r="D2" s="48">
        <v>2020</v>
      </c>
      <c r="E2" s="48">
        <v>2021</v>
      </c>
      <c r="F2" s="48">
        <v>2022</v>
      </c>
      <c r="G2" s="48">
        <v>2023</v>
      </c>
      <c r="H2" s="48">
        <v>2024</v>
      </c>
      <c r="I2" s="48">
        <v>2025</v>
      </c>
      <c r="J2" s="71">
        <v>2026</v>
      </c>
      <c r="K2" s="48">
        <v>2027</v>
      </c>
      <c r="L2" s="48">
        <v>2028</v>
      </c>
      <c r="M2" s="48">
        <v>2029</v>
      </c>
      <c r="N2" s="48">
        <v>2030</v>
      </c>
      <c r="O2" s="48">
        <v>2031</v>
      </c>
      <c r="P2" s="48">
        <v>2032</v>
      </c>
      <c r="Q2" s="48">
        <v>2033</v>
      </c>
      <c r="R2" s="48">
        <v>2034</v>
      </c>
      <c r="S2" s="48">
        <v>2035</v>
      </c>
      <c r="T2" s="48">
        <v>2036</v>
      </c>
      <c r="U2" s="48">
        <v>2037</v>
      </c>
      <c r="V2" s="48">
        <v>2038</v>
      </c>
      <c r="W2" s="48">
        <v>2039</v>
      </c>
      <c r="X2" s="48">
        <v>2040</v>
      </c>
      <c r="Y2" s="48">
        <v>2041</v>
      </c>
      <c r="Z2" s="48">
        <v>2042</v>
      </c>
      <c r="AA2" s="48">
        <v>2043</v>
      </c>
      <c r="AB2" s="48">
        <v>2044</v>
      </c>
      <c r="AC2" s="48">
        <v>2045</v>
      </c>
      <c r="AD2" s="48">
        <v>2046</v>
      </c>
      <c r="AE2" s="48">
        <v>2047</v>
      </c>
      <c r="AF2" s="48">
        <v>2048</v>
      </c>
      <c r="AG2" s="48">
        <v>2049</v>
      </c>
      <c r="AH2" s="48">
        <v>2050</v>
      </c>
      <c r="AI2" s="48">
        <v>2051</v>
      </c>
      <c r="AJ2" s="48">
        <v>2052</v>
      </c>
      <c r="AK2" s="48">
        <v>2053</v>
      </c>
      <c r="AL2" s="48">
        <v>2054</v>
      </c>
      <c r="AM2" s="48">
        <v>2055</v>
      </c>
      <c r="AN2" s="48">
        <v>2056</v>
      </c>
      <c r="AO2" s="48">
        <v>2057</v>
      </c>
    </row>
    <row r="3" spans="1:41">
      <c r="A3" s="48" t="s">
        <v>155</v>
      </c>
    </row>
    <row r="4" spans="1:41">
      <c r="A4" s="48"/>
    </row>
    <row r="5" spans="1:41">
      <c r="A5" s="48" t="s">
        <v>201</v>
      </c>
    </row>
    <row r="6" spans="1:41" s="11" customFormat="1">
      <c r="A6" s="233" t="s">
        <v>189</v>
      </c>
      <c r="L6" s="11">
        <v>3500000</v>
      </c>
      <c r="M6" s="11">
        <v>3595454.5454545454</v>
      </c>
      <c r="N6" s="11">
        <v>3690909.0909090908</v>
      </c>
      <c r="O6" s="11">
        <v>3786363.6363636362</v>
      </c>
      <c r="P6" s="11">
        <v>3881818.1818181816</v>
      </c>
      <c r="Q6" s="11">
        <v>3977272.7272727271</v>
      </c>
      <c r="R6" s="11">
        <v>4072727.2727272725</v>
      </c>
      <c r="S6" s="11">
        <v>4168181.8181818179</v>
      </c>
      <c r="T6" s="11">
        <v>4263636.3636363633</v>
      </c>
      <c r="U6" s="11">
        <v>4359090.9090909092</v>
      </c>
      <c r="V6" s="11">
        <v>4454545.4545454551</v>
      </c>
      <c r="W6" s="11">
        <v>4550000.0000000009</v>
      </c>
      <c r="X6" s="11">
        <v>4645454.5454545468</v>
      </c>
      <c r="Y6" s="11">
        <v>4740909.0909090927</v>
      </c>
      <c r="Z6" s="11">
        <v>4836363.6363636386</v>
      </c>
      <c r="AA6" s="11">
        <v>4931818.1818181844</v>
      </c>
      <c r="AB6" s="11">
        <v>5027272.7272727303</v>
      </c>
      <c r="AC6" s="11">
        <v>5122727.2727272762</v>
      </c>
      <c r="AD6" s="11">
        <v>5218181.8181818221</v>
      </c>
      <c r="AE6" s="11">
        <v>5313636.363636368</v>
      </c>
      <c r="AF6" s="11">
        <v>5409090.9090909138</v>
      </c>
      <c r="AG6" s="11">
        <v>5504545.4545454597</v>
      </c>
      <c r="AH6" s="11">
        <v>5600000.0000000056</v>
      </c>
      <c r="AI6" s="11">
        <v>5600000.0000000056</v>
      </c>
      <c r="AJ6" s="11">
        <v>5600000.0000000056</v>
      </c>
      <c r="AK6" s="11">
        <v>5600000.0000000056</v>
      </c>
      <c r="AL6" s="11">
        <v>5600000.0000000056</v>
      </c>
      <c r="AM6" s="11">
        <v>5600000.0000000056</v>
      </c>
      <c r="AN6" s="11">
        <v>5600000.0000000056</v>
      </c>
      <c r="AO6" s="11">
        <v>5600000.0000000056</v>
      </c>
    </row>
    <row r="7" spans="1:41">
      <c r="A7" s="195" t="s">
        <v>163</v>
      </c>
      <c r="L7" s="37">
        <v>4</v>
      </c>
      <c r="M7" s="37">
        <v>4</v>
      </c>
      <c r="N7" s="37">
        <v>4</v>
      </c>
      <c r="O7" s="37">
        <v>4</v>
      </c>
      <c r="P7" s="37">
        <v>4</v>
      </c>
      <c r="Q7" s="37">
        <v>4</v>
      </c>
      <c r="R7" s="37">
        <v>4</v>
      </c>
      <c r="S7" s="37">
        <v>4</v>
      </c>
      <c r="T7" s="37">
        <v>4</v>
      </c>
      <c r="U7" s="37">
        <v>4</v>
      </c>
      <c r="V7" s="37">
        <v>4</v>
      </c>
      <c r="W7" s="37">
        <v>4</v>
      </c>
      <c r="X7" s="37">
        <v>4</v>
      </c>
      <c r="Y7" s="37">
        <v>4</v>
      </c>
      <c r="Z7" s="37">
        <v>4</v>
      </c>
      <c r="AA7" s="37">
        <v>4</v>
      </c>
      <c r="AB7" s="37">
        <v>4</v>
      </c>
      <c r="AC7" s="37">
        <v>4</v>
      </c>
      <c r="AD7" s="37">
        <v>4</v>
      </c>
      <c r="AE7" s="37">
        <v>4</v>
      </c>
      <c r="AF7" s="37">
        <v>4</v>
      </c>
      <c r="AG7" s="37">
        <v>4</v>
      </c>
      <c r="AH7" s="37">
        <v>4</v>
      </c>
      <c r="AI7" s="37">
        <v>4</v>
      </c>
      <c r="AJ7" s="37">
        <v>4</v>
      </c>
      <c r="AK7" s="37">
        <v>4</v>
      </c>
      <c r="AL7" s="37">
        <v>4</v>
      </c>
      <c r="AM7" s="37">
        <v>4</v>
      </c>
      <c r="AN7" s="37">
        <v>4</v>
      </c>
      <c r="AO7" s="37">
        <v>4</v>
      </c>
    </row>
    <row r="8" spans="1:41">
      <c r="A8" s="195" t="s">
        <v>188</v>
      </c>
      <c r="L8" s="197">
        <v>0.5</v>
      </c>
      <c r="M8" s="192">
        <v>0.5</v>
      </c>
      <c r="N8" s="192">
        <v>0.5</v>
      </c>
      <c r="O8" s="192">
        <v>0.5</v>
      </c>
      <c r="P8" s="192">
        <v>0.5</v>
      </c>
      <c r="Q8" s="192">
        <v>0.5</v>
      </c>
      <c r="R8" s="192">
        <v>0.5</v>
      </c>
      <c r="S8" s="192">
        <v>0.5</v>
      </c>
      <c r="T8" s="192">
        <v>0.5</v>
      </c>
      <c r="U8" s="192">
        <v>0.5</v>
      </c>
      <c r="V8" s="192">
        <v>0.5</v>
      </c>
      <c r="W8" s="192">
        <v>0.5</v>
      </c>
      <c r="X8" s="192">
        <v>0.5</v>
      </c>
      <c r="Y8" s="192">
        <v>0.5</v>
      </c>
      <c r="Z8" s="192">
        <v>0.5</v>
      </c>
      <c r="AA8" s="192">
        <v>0.5</v>
      </c>
      <c r="AB8" s="192">
        <v>0.5</v>
      </c>
      <c r="AC8" s="192">
        <v>0.5</v>
      </c>
      <c r="AD8" s="192">
        <v>0.5</v>
      </c>
      <c r="AE8" s="192">
        <v>0.5</v>
      </c>
      <c r="AF8" s="192">
        <v>0.5</v>
      </c>
      <c r="AG8" s="192">
        <v>0.5</v>
      </c>
      <c r="AH8" s="192">
        <v>0.5</v>
      </c>
      <c r="AI8" s="192">
        <v>0.5</v>
      </c>
      <c r="AJ8" s="192">
        <v>0.5</v>
      </c>
      <c r="AK8" s="192">
        <v>0.5</v>
      </c>
      <c r="AL8" s="192">
        <v>0.5</v>
      </c>
      <c r="AM8" s="192">
        <v>0.5</v>
      </c>
      <c r="AN8" s="192">
        <v>0.5</v>
      </c>
      <c r="AO8" s="192">
        <v>0.5</v>
      </c>
    </row>
    <row r="9" spans="1:41" s="11" customFormat="1">
      <c r="A9" s="233" t="s">
        <v>156</v>
      </c>
      <c r="L9" s="11">
        <v>116666.66666666667</v>
      </c>
      <c r="M9" s="11">
        <v>119848.48484848485</v>
      </c>
      <c r="N9" s="11">
        <v>123030.30303030302</v>
      </c>
      <c r="O9" s="11">
        <v>126212.1212121212</v>
      </c>
      <c r="P9" s="11">
        <v>129393.93939393939</v>
      </c>
      <c r="Q9" s="11">
        <v>132575.75757575757</v>
      </c>
      <c r="R9" s="11">
        <v>135757.57575757575</v>
      </c>
      <c r="S9" s="11">
        <v>138939.39393939392</v>
      </c>
      <c r="T9" s="11">
        <v>142121.2121212121</v>
      </c>
      <c r="U9" s="11">
        <v>145303.0303030303</v>
      </c>
      <c r="V9" s="11">
        <v>148484.84848484851</v>
      </c>
      <c r="W9" s="11">
        <v>151666.66666666669</v>
      </c>
      <c r="X9" s="11">
        <v>154848.48484848489</v>
      </c>
      <c r="Y9" s="11">
        <v>158030.3030303031</v>
      </c>
      <c r="Z9" s="11">
        <v>161212.12121212127</v>
      </c>
      <c r="AA9" s="11">
        <v>164393.93939393948</v>
      </c>
      <c r="AB9" s="11">
        <v>167575.75757575769</v>
      </c>
      <c r="AC9" s="11">
        <v>170757.57575757586</v>
      </c>
      <c r="AD9" s="11">
        <v>173939.39393939407</v>
      </c>
      <c r="AE9" s="11">
        <v>177121.21212121227</v>
      </c>
      <c r="AF9" s="11">
        <v>180303.03030303045</v>
      </c>
      <c r="AG9" s="11">
        <v>183484.84848484866</v>
      </c>
      <c r="AH9" s="11">
        <v>186666.66666666686</v>
      </c>
      <c r="AI9" s="11">
        <v>186666.66666666686</v>
      </c>
      <c r="AJ9" s="11">
        <v>186666.66666666686</v>
      </c>
      <c r="AK9" s="11">
        <v>186666.66666666686</v>
      </c>
      <c r="AL9" s="11">
        <v>186666.66666666686</v>
      </c>
      <c r="AM9" s="11">
        <v>186666.66666666686</v>
      </c>
      <c r="AN9" s="11">
        <v>186666.66666666686</v>
      </c>
      <c r="AO9" s="11">
        <v>186666.66666666686</v>
      </c>
    </row>
    <row r="10" spans="1:41">
      <c r="A10" s="195" t="s">
        <v>204</v>
      </c>
      <c r="I10" s="196"/>
      <c r="L10" s="191">
        <v>2.0883333333333334</v>
      </c>
      <c r="M10" s="191">
        <v>2.1452878787878786</v>
      </c>
      <c r="N10" s="191">
        <v>2.2022424242424239</v>
      </c>
      <c r="O10" s="191">
        <v>2.2591969696969691</v>
      </c>
      <c r="P10" s="191">
        <v>2.3161515151515153</v>
      </c>
      <c r="Q10" s="191">
        <v>2.3731060606060601</v>
      </c>
      <c r="R10" s="191">
        <v>2.4300606060606054</v>
      </c>
      <c r="S10" s="191">
        <v>2.4870151515151511</v>
      </c>
      <c r="T10" s="191">
        <v>2.5439696969696963</v>
      </c>
      <c r="U10" s="191">
        <v>2.600924242424242</v>
      </c>
      <c r="V10" s="191">
        <v>2.6578787878787882</v>
      </c>
      <c r="W10" s="191">
        <v>2.7148333333333334</v>
      </c>
      <c r="X10" s="191">
        <v>2.7717878787878796</v>
      </c>
      <c r="Y10" s="191">
        <v>2.8287424242424253</v>
      </c>
      <c r="Z10" s="191">
        <v>2.8856969696969705</v>
      </c>
      <c r="AA10" s="191">
        <v>2.9426515151515167</v>
      </c>
      <c r="AB10" s="191">
        <v>2.9996060606060624</v>
      </c>
      <c r="AC10" s="191">
        <v>3.0565606060606076</v>
      </c>
      <c r="AD10" s="191">
        <v>3.1135151515151538</v>
      </c>
      <c r="AE10" s="191">
        <v>3.1704696969696995</v>
      </c>
      <c r="AF10" s="191">
        <v>3.2274242424242452</v>
      </c>
      <c r="AG10" s="191">
        <v>3.2843787878787909</v>
      </c>
      <c r="AH10" s="191">
        <v>3.3413333333333366</v>
      </c>
      <c r="AI10" s="191">
        <v>3.3413333333333366</v>
      </c>
      <c r="AJ10" s="191">
        <v>3.3413333333333366</v>
      </c>
      <c r="AK10" s="191">
        <v>3.3413333333333366</v>
      </c>
      <c r="AL10" s="191">
        <v>3.3413333333333366</v>
      </c>
      <c r="AM10" s="191">
        <v>3.3413333333333366</v>
      </c>
      <c r="AN10" s="191">
        <v>3.3413333333333366</v>
      </c>
      <c r="AO10" s="191">
        <v>3.3413333333333366</v>
      </c>
    </row>
    <row r="11" spans="1:41">
      <c r="A11" s="195"/>
      <c r="I11" s="196"/>
      <c r="L11" s="196"/>
    </row>
    <row r="12" spans="1:41">
      <c r="A12" s="183" t="s">
        <v>299</v>
      </c>
      <c r="I12" s="196"/>
      <c r="L12" s="196"/>
    </row>
    <row r="13" spans="1:41">
      <c r="A13" s="195" t="s">
        <v>203</v>
      </c>
      <c r="I13" s="196"/>
      <c r="L13" s="196">
        <v>13</v>
      </c>
      <c r="M13" s="196">
        <v>13</v>
      </c>
      <c r="N13" s="196">
        <v>13</v>
      </c>
      <c r="O13" s="196">
        <v>13</v>
      </c>
      <c r="P13" s="196">
        <v>13</v>
      </c>
      <c r="Q13" s="196">
        <v>13</v>
      </c>
      <c r="R13" s="196">
        <v>13</v>
      </c>
      <c r="S13" s="196">
        <v>13</v>
      </c>
      <c r="T13" s="196">
        <v>13</v>
      </c>
      <c r="U13" s="196">
        <v>13</v>
      </c>
      <c r="V13" s="196">
        <v>13</v>
      </c>
      <c r="W13" s="196">
        <v>13</v>
      </c>
      <c r="X13" s="196">
        <v>13</v>
      </c>
      <c r="Y13" s="196">
        <v>13</v>
      </c>
      <c r="Z13" s="196">
        <v>13</v>
      </c>
      <c r="AA13" s="196">
        <v>13</v>
      </c>
      <c r="AB13" s="196">
        <v>13</v>
      </c>
      <c r="AC13" s="196">
        <v>13</v>
      </c>
      <c r="AD13" s="196">
        <v>13</v>
      </c>
      <c r="AE13" s="196">
        <v>13</v>
      </c>
      <c r="AF13" s="196">
        <v>13</v>
      </c>
      <c r="AG13" s="196">
        <v>13</v>
      </c>
      <c r="AH13" s="196">
        <v>13</v>
      </c>
      <c r="AI13" s="196">
        <v>13</v>
      </c>
      <c r="AJ13" s="196">
        <v>13</v>
      </c>
      <c r="AK13" s="196">
        <v>13</v>
      </c>
      <c r="AL13" s="196">
        <v>13</v>
      </c>
      <c r="AM13" s="196">
        <v>13</v>
      </c>
      <c r="AN13" s="196">
        <v>13</v>
      </c>
      <c r="AO13" s="196">
        <v>13</v>
      </c>
    </row>
    <row r="14" spans="1:41" s="11" customFormat="1">
      <c r="A14" s="233" t="s">
        <v>202</v>
      </c>
      <c r="L14" s="11">
        <v>23725</v>
      </c>
      <c r="M14" s="11">
        <v>23725</v>
      </c>
      <c r="N14" s="11">
        <v>23725</v>
      </c>
      <c r="O14" s="11">
        <v>23725</v>
      </c>
      <c r="P14" s="11">
        <v>23725</v>
      </c>
      <c r="Q14" s="11">
        <v>23725</v>
      </c>
      <c r="R14" s="11">
        <v>23725</v>
      </c>
      <c r="S14" s="11">
        <v>23725</v>
      </c>
      <c r="T14" s="11">
        <v>23725</v>
      </c>
      <c r="U14" s="11">
        <v>23725</v>
      </c>
      <c r="V14" s="11">
        <v>23725</v>
      </c>
      <c r="W14" s="11">
        <v>23725</v>
      </c>
      <c r="X14" s="11">
        <v>23725</v>
      </c>
      <c r="Y14" s="11">
        <v>23725</v>
      </c>
      <c r="Z14" s="11">
        <v>23725</v>
      </c>
      <c r="AA14" s="11">
        <v>23725</v>
      </c>
      <c r="AB14" s="11">
        <v>23725</v>
      </c>
      <c r="AC14" s="11">
        <v>23725</v>
      </c>
      <c r="AD14" s="11">
        <v>23725</v>
      </c>
      <c r="AE14" s="11">
        <v>23725</v>
      </c>
      <c r="AF14" s="11">
        <v>23725</v>
      </c>
      <c r="AG14" s="11">
        <v>23725</v>
      </c>
      <c r="AH14" s="11">
        <v>23725</v>
      </c>
      <c r="AI14" s="11">
        <v>23725</v>
      </c>
      <c r="AJ14" s="11">
        <v>23725</v>
      </c>
      <c r="AK14" s="11">
        <v>23725</v>
      </c>
      <c r="AL14" s="11">
        <v>23725</v>
      </c>
      <c r="AM14" s="11">
        <v>23725</v>
      </c>
      <c r="AN14" s="11">
        <v>23725</v>
      </c>
      <c r="AO14" s="11">
        <v>23725</v>
      </c>
    </row>
    <row r="15" spans="1:41">
      <c r="A15" s="195" t="s">
        <v>205</v>
      </c>
      <c r="I15" s="196"/>
      <c r="L15" s="191">
        <v>0.42467749999999993</v>
      </c>
      <c r="M15" s="191">
        <v>0.42467749999999993</v>
      </c>
      <c r="N15" s="191">
        <v>0.42467749999999993</v>
      </c>
      <c r="O15" s="191">
        <v>0.42467749999999993</v>
      </c>
      <c r="P15" s="191">
        <v>0.42467749999999993</v>
      </c>
      <c r="Q15" s="191">
        <v>0.42467749999999993</v>
      </c>
      <c r="R15" s="191">
        <v>0.42467749999999993</v>
      </c>
      <c r="S15" s="191">
        <v>0.42467749999999993</v>
      </c>
      <c r="T15" s="191">
        <v>0.42467749999999993</v>
      </c>
      <c r="U15" s="191">
        <v>0.42467749999999993</v>
      </c>
      <c r="V15" s="191">
        <v>0.42467749999999993</v>
      </c>
      <c r="W15" s="191">
        <v>0.42467749999999993</v>
      </c>
      <c r="X15" s="191">
        <v>0.42467749999999993</v>
      </c>
      <c r="Y15" s="191">
        <v>0.42467749999999993</v>
      </c>
      <c r="Z15" s="191">
        <v>0.42467749999999993</v>
      </c>
      <c r="AA15" s="191">
        <v>0.42467749999999993</v>
      </c>
      <c r="AB15" s="191">
        <v>0.42467749999999993</v>
      </c>
      <c r="AC15" s="191">
        <v>0.42467749999999993</v>
      </c>
      <c r="AD15" s="191">
        <v>0.42467749999999993</v>
      </c>
      <c r="AE15" s="191">
        <v>0.42467749999999993</v>
      </c>
      <c r="AF15" s="191">
        <v>0.42467749999999993</v>
      </c>
      <c r="AG15" s="191">
        <v>0.42467749999999993</v>
      </c>
      <c r="AH15" s="191">
        <v>0.42467749999999993</v>
      </c>
      <c r="AI15" s="191">
        <v>0.42467749999999993</v>
      </c>
      <c r="AJ15" s="191">
        <v>0.42467749999999993</v>
      </c>
      <c r="AK15" s="191">
        <v>0.42467749999999993</v>
      </c>
      <c r="AL15" s="191">
        <v>0.42467749999999993</v>
      </c>
      <c r="AM15" s="191">
        <v>0.42467749999999993</v>
      </c>
      <c r="AN15" s="191">
        <v>0.42467749999999993</v>
      </c>
      <c r="AO15" s="191">
        <v>0.42467749999999993</v>
      </c>
    </row>
    <row r="16" spans="1:41">
      <c r="A16" s="183"/>
      <c r="I16" s="196"/>
      <c r="L16" s="196"/>
    </row>
    <row r="17" spans="1:41">
      <c r="A17" s="183" t="s">
        <v>186</v>
      </c>
    </row>
    <row r="18" spans="1:41">
      <c r="A18" s="195" t="s">
        <v>300</v>
      </c>
      <c r="L18" s="198">
        <v>62766</v>
      </c>
      <c r="M18" s="198">
        <v>62766</v>
      </c>
      <c r="N18" s="198">
        <v>62766</v>
      </c>
      <c r="O18" s="198">
        <v>62766</v>
      </c>
      <c r="P18" s="198">
        <v>62766</v>
      </c>
      <c r="Q18" s="198">
        <v>62766</v>
      </c>
      <c r="R18" s="198">
        <v>62766</v>
      </c>
      <c r="S18" s="198">
        <v>62766</v>
      </c>
      <c r="T18" s="198">
        <v>62766</v>
      </c>
      <c r="U18" s="198">
        <v>62766</v>
      </c>
      <c r="V18" s="198">
        <v>62766</v>
      </c>
      <c r="W18" s="198">
        <v>62766</v>
      </c>
      <c r="X18" s="198">
        <v>62766</v>
      </c>
      <c r="Y18" s="198">
        <v>62766</v>
      </c>
      <c r="Z18" s="198">
        <v>62766</v>
      </c>
      <c r="AA18" s="198">
        <v>62766</v>
      </c>
      <c r="AB18" s="198">
        <v>62766</v>
      </c>
      <c r="AC18" s="198">
        <v>62766</v>
      </c>
      <c r="AD18" s="198">
        <v>62766</v>
      </c>
      <c r="AE18" s="198">
        <v>62766</v>
      </c>
      <c r="AF18" s="198">
        <v>62766</v>
      </c>
      <c r="AG18" s="198">
        <v>62766</v>
      </c>
      <c r="AH18" s="198">
        <v>62766</v>
      </c>
      <c r="AI18" s="198">
        <v>62766</v>
      </c>
      <c r="AJ18" s="198">
        <v>62766</v>
      </c>
      <c r="AK18" s="198">
        <v>62766</v>
      </c>
      <c r="AL18" s="198">
        <v>62766</v>
      </c>
      <c r="AM18" s="198">
        <v>62766</v>
      </c>
      <c r="AN18" s="198">
        <v>62766</v>
      </c>
      <c r="AO18" s="198">
        <v>62766</v>
      </c>
    </row>
    <row r="19" spans="1:41">
      <c r="A19" s="234" t="s">
        <v>184</v>
      </c>
      <c r="L19" s="37">
        <v>20</v>
      </c>
      <c r="M19" s="37">
        <v>20</v>
      </c>
      <c r="N19" s="37">
        <v>20</v>
      </c>
      <c r="O19" s="37">
        <v>20</v>
      </c>
      <c r="P19" s="37">
        <v>20</v>
      </c>
      <c r="Q19" s="37">
        <v>20</v>
      </c>
      <c r="R19" s="37">
        <v>20</v>
      </c>
      <c r="S19" s="37">
        <v>20</v>
      </c>
      <c r="T19" s="37">
        <v>20</v>
      </c>
      <c r="U19" s="37">
        <v>20</v>
      </c>
      <c r="V19" s="37">
        <v>20</v>
      </c>
      <c r="W19" s="37">
        <v>20</v>
      </c>
      <c r="X19" s="37">
        <v>20</v>
      </c>
      <c r="Y19" s="37">
        <v>20</v>
      </c>
      <c r="Z19" s="37">
        <v>20</v>
      </c>
      <c r="AA19" s="37">
        <v>20</v>
      </c>
      <c r="AB19" s="37">
        <v>20</v>
      </c>
      <c r="AC19" s="37">
        <v>20</v>
      </c>
      <c r="AD19" s="37">
        <v>20</v>
      </c>
      <c r="AE19" s="37">
        <v>20</v>
      </c>
      <c r="AF19" s="37">
        <v>20</v>
      </c>
      <c r="AG19" s="37">
        <v>20</v>
      </c>
      <c r="AH19" s="37">
        <v>20</v>
      </c>
      <c r="AI19" s="37">
        <v>20</v>
      </c>
      <c r="AJ19" s="37">
        <v>20</v>
      </c>
      <c r="AK19" s="37">
        <v>20</v>
      </c>
      <c r="AL19" s="37">
        <v>20</v>
      </c>
      <c r="AM19" s="37">
        <v>20</v>
      </c>
      <c r="AN19" s="37">
        <v>20</v>
      </c>
      <c r="AO19" s="37">
        <v>20</v>
      </c>
    </row>
    <row r="20" spans="1:41" s="11" customFormat="1">
      <c r="A20" s="233" t="s">
        <v>183</v>
      </c>
      <c r="L20" s="11">
        <v>20922</v>
      </c>
      <c r="M20" s="11">
        <v>20922</v>
      </c>
      <c r="N20" s="11">
        <v>20922</v>
      </c>
      <c r="O20" s="11">
        <v>20922</v>
      </c>
      <c r="P20" s="11">
        <v>20922</v>
      </c>
      <c r="Q20" s="11">
        <v>20922</v>
      </c>
      <c r="R20" s="11">
        <v>20922</v>
      </c>
      <c r="S20" s="11">
        <v>20922</v>
      </c>
      <c r="T20" s="11">
        <v>20922</v>
      </c>
      <c r="U20" s="11">
        <v>20922</v>
      </c>
      <c r="V20" s="11">
        <v>20922</v>
      </c>
      <c r="W20" s="11">
        <v>20922</v>
      </c>
      <c r="X20" s="11">
        <v>20922</v>
      </c>
      <c r="Y20" s="11">
        <v>20922</v>
      </c>
      <c r="Z20" s="11">
        <v>20922</v>
      </c>
      <c r="AA20" s="11">
        <v>20922</v>
      </c>
      <c r="AB20" s="11">
        <v>20922</v>
      </c>
      <c r="AC20" s="11">
        <v>20922</v>
      </c>
      <c r="AD20" s="11">
        <v>20922</v>
      </c>
      <c r="AE20" s="11">
        <v>20922</v>
      </c>
      <c r="AF20" s="11">
        <v>20922</v>
      </c>
      <c r="AG20" s="11">
        <v>20922</v>
      </c>
      <c r="AH20" s="11">
        <v>20922</v>
      </c>
      <c r="AI20" s="11">
        <v>20922</v>
      </c>
      <c r="AJ20" s="11">
        <v>20922</v>
      </c>
      <c r="AK20" s="11">
        <v>20922</v>
      </c>
      <c r="AL20" s="11">
        <v>20922</v>
      </c>
      <c r="AM20" s="11">
        <v>20922</v>
      </c>
      <c r="AN20" s="11">
        <v>20922</v>
      </c>
      <c r="AO20" s="11">
        <v>20922</v>
      </c>
    </row>
    <row r="21" spans="1:41">
      <c r="A21" s="195" t="s">
        <v>187</v>
      </c>
      <c r="L21" s="199">
        <v>0.69042599999999998</v>
      </c>
      <c r="M21" s="199">
        <v>0.69042599999999998</v>
      </c>
      <c r="N21" s="199">
        <v>0.69042599999999998</v>
      </c>
      <c r="O21" s="199">
        <v>0.69042599999999998</v>
      </c>
      <c r="P21" s="199">
        <v>0.69042599999999998</v>
      </c>
      <c r="Q21" s="199">
        <v>0.69042599999999998</v>
      </c>
      <c r="R21" s="199">
        <v>0.69042599999999998</v>
      </c>
      <c r="S21" s="199">
        <v>0.69042599999999998</v>
      </c>
      <c r="T21" s="199">
        <v>0.69042599999999998</v>
      </c>
      <c r="U21" s="199">
        <v>0.69042599999999998</v>
      </c>
      <c r="V21" s="199">
        <v>0.69042599999999998</v>
      </c>
      <c r="W21" s="199">
        <v>0.69042599999999998</v>
      </c>
      <c r="X21" s="199">
        <v>0.69042599999999998</v>
      </c>
      <c r="Y21" s="199">
        <v>0.69042599999999998</v>
      </c>
      <c r="Z21" s="199">
        <v>0.69042599999999998</v>
      </c>
      <c r="AA21" s="199">
        <v>0.69042599999999998</v>
      </c>
      <c r="AB21" s="199">
        <v>0.69042599999999998</v>
      </c>
      <c r="AC21" s="199">
        <v>0.69042599999999998</v>
      </c>
      <c r="AD21" s="199">
        <v>0.69042599999999998</v>
      </c>
      <c r="AE21" s="199">
        <v>0.69042599999999998</v>
      </c>
      <c r="AF21" s="199">
        <v>0.69042599999999998</v>
      </c>
      <c r="AG21" s="199">
        <v>0.69042599999999998</v>
      </c>
      <c r="AH21" s="199">
        <v>0.69042599999999998</v>
      </c>
      <c r="AI21" s="199">
        <v>0.69042599999999998</v>
      </c>
      <c r="AJ21" s="199">
        <v>0.69042599999999998</v>
      </c>
      <c r="AK21" s="199">
        <v>0.69042599999999998</v>
      </c>
      <c r="AL21" s="199">
        <v>0.69042599999999998</v>
      </c>
      <c r="AM21" s="199">
        <v>0.69042599999999998</v>
      </c>
      <c r="AN21" s="199">
        <v>0.69042599999999998</v>
      </c>
      <c r="AO21" s="199">
        <v>0.69042599999999998</v>
      </c>
    </row>
    <row r="22" spans="1:41">
      <c r="A22" s="195"/>
      <c r="L22" s="199"/>
    </row>
    <row r="23" spans="1:41">
      <c r="A23" s="183"/>
    </row>
    <row r="25" spans="1:41">
      <c r="A25" s="48" t="s">
        <v>264</v>
      </c>
    </row>
    <row r="26" spans="1:41" ht="29">
      <c r="A26" s="195" t="s">
        <v>266</v>
      </c>
    </row>
    <row r="27" spans="1:41">
      <c r="A27" s="195" t="s">
        <v>267</v>
      </c>
    </row>
    <row r="28" spans="1:41" ht="29">
      <c r="A28" s="195" t="s">
        <v>301</v>
      </c>
    </row>
    <row r="29" spans="1:41">
      <c r="A29" s="195" t="s">
        <v>268</v>
      </c>
    </row>
    <row r="30" spans="1:41">
      <c r="A30" s="195" t="s">
        <v>269</v>
      </c>
    </row>
    <row r="31" spans="1:41">
      <c r="A31" s="195" t="s">
        <v>270</v>
      </c>
    </row>
    <row r="32" spans="1:41" ht="29">
      <c r="A32" s="195" t="s">
        <v>281</v>
      </c>
    </row>
    <row r="35" spans="1:6">
      <c r="A35" s="37" t="s">
        <v>244</v>
      </c>
    </row>
    <row r="36" spans="1:6">
      <c r="A36" s="37" t="s">
        <v>210</v>
      </c>
      <c r="B36" s="37" t="s">
        <v>211</v>
      </c>
      <c r="C36" s="37" t="s">
        <v>212</v>
      </c>
      <c r="D36" s="37" t="s">
        <v>213</v>
      </c>
      <c r="E36" s="37" t="s">
        <v>214</v>
      </c>
      <c r="F36" s="37" t="s">
        <v>215</v>
      </c>
    </row>
    <row r="37" spans="1:6">
      <c r="A37" s="37" t="s">
        <v>216</v>
      </c>
      <c r="B37" s="235">
        <v>44531</v>
      </c>
      <c r="C37" s="37" t="s">
        <v>217</v>
      </c>
      <c r="D37" s="37">
        <v>1036</v>
      </c>
      <c r="E37" s="37" t="s">
        <v>218</v>
      </c>
      <c r="F37" s="37">
        <v>4</v>
      </c>
    </row>
    <row r="38" spans="1:6">
      <c r="A38" s="37" t="s">
        <v>219</v>
      </c>
      <c r="B38" s="235">
        <v>44531</v>
      </c>
      <c r="C38" s="37" t="s">
        <v>217</v>
      </c>
      <c r="D38" s="37">
        <v>1036</v>
      </c>
      <c r="E38" s="37" t="s">
        <v>218</v>
      </c>
      <c r="F38" s="37">
        <v>2</v>
      </c>
    </row>
    <row r="39" spans="1:6">
      <c r="A39" s="37" t="s">
        <v>220</v>
      </c>
      <c r="B39" s="235">
        <v>44532</v>
      </c>
      <c r="C39" s="37" t="s">
        <v>217</v>
      </c>
      <c r="D39" s="37">
        <v>1036</v>
      </c>
      <c r="E39" s="37" t="s">
        <v>218</v>
      </c>
      <c r="F39" s="37">
        <v>3</v>
      </c>
    </row>
    <row r="40" spans="1:6">
      <c r="A40" s="37" t="s">
        <v>216</v>
      </c>
      <c r="B40" s="235">
        <v>44532</v>
      </c>
      <c r="C40" s="37" t="s">
        <v>217</v>
      </c>
      <c r="D40" s="37">
        <v>1036</v>
      </c>
      <c r="E40" s="37" t="s">
        <v>218</v>
      </c>
      <c r="F40" s="37">
        <v>4</v>
      </c>
    </row>
    <row r="41" spans="1:6">
      <c r="A41" s="37" t="s">
        <v>221</v>
      </c>
      <c r="B41" s="235">
        <v>44532</v>
      </c>
      <c r="C41" s="37" t="s">
        <v>217</v>
      </c>
      <c r="D41" s="37">
        <v>1036</v>
      </c>
      <c r="E41" s="37" t="s">
        <v>218</v>
      </c>
      <c r="F41" s="37">
        <v>7</v>
      </c>
    </row>
    <row r="42" spans="1:6">
      <c r="A42" s="37" t="s">
        <v>222</v>
      </c>
      <c r="B42" s="235">
        <v>44533</v>
      </c>
      <c r="C42" s="37" t="s">
        <v>217</v>
      </c>
      <c r="D42" s="37">
        <v>1036</v>
      </c>
      <c r="E42" s="37" t="s">
        <v>218</v>
      </c>
      <c r="F42" s="37">
        <v>3</v>
      </c>
    </row>
    <row r="43" spans="1:6">
      <c r="A43" s="37" t="s">
        <v>216</v>
      </c>
      <c r="B43" s="235">
        <v>44533</v>
      </c>
      <c r="C43" s="37" t="s">
        <v>217</v>
      </c>
      <c r="D43" s="37">
        <v>1036</v>
      </c>
      <c r="E43" s="37" t="s">
        <v>218</v>
      </c>
      <c r="F43" s="37">
        <v>5</v>
      </c>
    </row>
    <row r="44" spans="1:6">
      <c r="A44" s="37" t="s">
        <v>223</v>
      </c>
      <c r="B44" s="235">
        <v>44533</v>
      </c>
      <c r="C44" s="37" t="s">
        <v>217</v>
      </c>
      <c r="D44" s="37">
        <v>1036</v>
      </c>
      <c r="E44" s="37" t="s">
        <v>218</v>
      </c>
      <c r="F44" s="37">
        <v>7</v>
      </c>
    </row>
    <row r="45" spans="1:6">
      <c r="A45" s="37" t="s">
        <v>224</v>
      </c>
      <c r="B45" s="235">
        <v>44533</v>
      </c>
      <c r="C45" s="37" t="s">
        <v>217</v>
      </c>
      <c r="D45" s="37">
        <v>1036</v>
      </c>
      <c r="E45" s="37" t="s">
        <v>218</v>
      </c>
      <c r="F45" s="37">
        <v>5</v>
      </c>
    </row>
    <row r="46" spans="1:6">
      <c r="A46" s="37" t="s">
        <v>225</v>
      </c>
      <c r="B46" s="235">
        <v>44533</v>
      </c>
      <c r="C46" s="37" t="s">
        <v>217</v>
      </c>
      <c r="D46" s="37">
        <v>1036</v>
      </c>
      <c r="E46" s="37" t="s">
        <v>218</v>
      </c>
      <c r="F46" s="37">
        <v>3</v>
      </c>
    </row>
    <row r="47" spans="1:6">
      <c r="A47" s="37" t="s">
        <v>226</v>
      </c>
      <c r="B47" s="235">
        <v>44533</v>
      </c>
      <c r="C47" s="37" t="s">
        <v>217</v>
      </c>
      <c r="D47" s="37">
        <v>1036</v>
      </c>
      <c r="E47" s="37" t="s">
        <v>218</v>
      </c>
      <c r="F47" s="37">
        <v>7</v>
      </c>
    </row>
    <row r="48" spans="1:6">
      <c r="A48" s="37" t="s">
        <v>227</v>
      </c>
      <c r="B48" s="235">
        <v>44536</v>
      </c>
      <c r="C48" s="37" t="s">
        <v>217</v>
      </c>
      <c r="D48" s="37">
        <v>1036</v>
      </c>
      <c r="E48" s="37" t="s">
        <v>218</v>
      </c>
      <c r="F48" s="37">
        <v>3</v>
      </c>
    </row>
    <row r="49" spans="1:6">
      <c r="A49" s="37" t="s">
        <v>216</v>
      </c>
      <c r="B49" s="235">
        <v>44536</v>
      </c>
      <c r="C49" s="37" t="s">
        <v>217</v>
      </c>
      <c r="D49" s="37">
        <v>1036</v>
      </c>
      <c r="E49" s="37" t="s">
        <v>218</v>
      </c>
      <c r="F49" s="37">
        <v>7</v>
      </c>
    </row>
    <row r="50" spans="1:6">
      <c r="A50" s="37" t="s">
        <v>227</v>
      </c>
      <c r="B50" s="235">
        <v>44537</v>
      </c>
      <c r="C50" s="37" t="s">
        <v>217</v>
      </c>
      <c r="D50" s="37">
        <v>1036</v>
      </c>
      <c r="E50" s="37" t="s">
        <v>218</v>
      </c>
      <c r="F50" s="37">
        <v>2</v>
      </c>
    </row>
    <row r="51" spans="1:6">
      <c r="A51" s="37" t="s">
        <v>216</v>
      </c>
      <c r="B51" s="235">
        <v>44537</v>
      </c>
      <c r="C51" s="37" t="s">
        <v>217</v>
      </c>
      <c r="D51" s="37">
        <v>1036</v>
      </c>
      <c r="E51" s="37" t="s">
        <v>218</v>
      </c>
      <c r="F51" s="37">
        <v>5</v>
      </c>
    </row>
    <row r="52" spans="1:6">
      <c r="A52" s="37" t="s">
        <v>219</v>
      </c>
      <c r="B52" s="235">
        <v>44537</v>
      </c>
      <c r="C52" s="37" t="s">
        <v>228</v>
      </c>
      <c r="D52" s="37">
        <v>1036</v>
      </c>
      <c r="E52" s="37" t="s">
        <v>218</v>
      </c>
      <c r="F52" s="37">
        <v>4</v>
      </c>
    </row>
    <row r="53" spans="1:6">
      <c r="A53" s="37" t="s">
        <v>227</v>
      </c>
      <c r="B53" s="235">
        <v>44538</v>
      </c>
      <c r="C53" s="37" t="s">
        <v>217</v>
      </c>
      <c r="D53" s="37">
        <v>1036</v>
      </c>
      <c r="E53" s="37" t="s">
        <v>218</v>
      </c>
      <c r="F53" s="37">
        <v>4</v>
      </c>
    </row>
    <row r="54" spans="1:6">
      <c r="A54" s="37" t="s">
        <v>216</v>
      </c>
      <c r="B54" s="235">
        <v>44538</v>
      </c>
      <c r="C54" s="37" t="s">
        <v>217</v>
      </c>
      <c r="D54" s="37">
        <v>1036</v>
      </c>
      <c r="E54" s="37" t="s">
        <v>218</v>
      </c>
      <c r="F54" s="37">
        <v>4</v>
      </c>
    </row>
    <row r="55" spans="1:6">
      <c r="A55" s="37" t="s">
        <v>229</v>
      </c>
      <c r="B55" s="235">
        <v>44538</v>
      </c>
      <c r="C55" s="37" t="s">
        <v>217</v>
      </c>
      <c r="D55" s="37">
        <v>1036</v>
      </c>
      <c r="E55" s="37" t="s">
        <v>218</v>
      </c>
      <c r="F55" s="37">
        <v>3</v>
      </c>
    </row>
    <row r="56" spans="1:6">
      <c r="A56" s="37" t="s">
        <v>219</v>
      </c>
      <c r="B56" s="235">
        <v>44538</v>
      </c>
      <c r="C56" s="37" t="s">
        <v>217</v>
      </c>
      <c r="D56" s="37">
        <v>1036</v>
      </c>
      <c r="E56" s="37" t="s">
        <v>218</v>
      </c>
      <c r="F56" s="37">
        <v>3</v>
      </c>
    </row>
    <row r="57" spans="1:6">
      <c r="A57" s="37" t="s">
        <v>227</v>
      </c>
      <c r="B57" s="235">
        <v>44539</v>
      </c>
      <c r="C57" s="37" t="s">
        <v>217</v>
      </c>
      <c r="D57" s="37">
        <v>1036</v>
      </c>
      <c r="E57" s="37" t="s">
        <v>218</v>
      </c>
      <c r="F57" s="37">
        <v>7</v>
      </c>
    </row>
    <row r="58" spans="1:6">
      <c r="A58" s="37" t="s">
        <v>216</v>
      </c>
      <c r="B58" s="235">
        <v>44539</v>
      </c>
      <c r="C58" s="37" t="s">
        <v>217</v>
      </c>
      <c r="D58" s="37">
        <v>1036</v>
      </c>
      <c r="E58" s="37" t="s">
        <v>218</v>
      </c>
      <c r="F58" s="37">
        <v>5</v>
      </c>
    </row>
    <row r="59" spans="1:6">
      <c r="A59" s="37" t="s">
        <v>219</v>
      </c>
      <c r="B59" s="235">
        <v>44539</v>
      </c>
      <c r="C59" s="37" t="s">
        <v>217</v>
      </c>
      <c r="D59" s="37">
        <v>1036</v>
      </c>
      <c r="E59" s="37" t="s">
        <v>218</v>
      </c>
      <c r="F59" s="37">
        <v>6</v>
      </c>
    </row>
    <row r="60" spans="1:6">
      <c r="A60" s="37" t="s">
        <v>227</v>
      </c>
      <c r="B60" s="235">
        <v>44540</v>
      </c>
      <c r="C60" s="37" t="s">
        <v>217</v>
      </c>
      <c r="D60" s="37">
        <v>1036</v>
      </c>
      <c r="E60" s="37" t="s">
        <v>218</v>
      </c>
      <c r="F60" s="37">
        <v>5</v>
      </c>
    </row>
    <row r="61" spans="1:6">
      <c r="A61" s="37" t="s">
        <v>229</v>
      </c>
      <c r="B61" s="235">
        <v>44540</v>
      </c>
      <c r="C61" s="37" t="s">
        <v>217</v>
      </c>
      <c r="D61" s="37">
        <v>1036</v>
      </c>
      <c r="E61" s="37" t="s">
        <v>218</v>
      </c>
      <c r="F61" s="37">
        <v>2</v>
      </c>
    </row>
    <row r="62" spans="1:6">
      <c r="A62" s="37" t="s">
        <v>219</v>
      </c>
      <c r="B62" s="235">
        <v>44540</v>
      </c>
      <c r="C62" s="37" t="s">
        <v>217</v>
      </c>
      <c r="D62" s="37">
        <v>1036</v>
      </c>
      <c r="E62" s="37" t="s">
        <v>218</v>
      </c>
      <c r="F62" s="37">
        <v>4</v>
      </c>
    </row>
    <row r="63" spans="1:6">
      <c r="A63" s="37" t="s">
        <v>227</v>
      </c>
      <c r="B63" s="235">
        <v>44543</v>
      </c>
      <c r="C63" s="37" t="s">
        <v>217</v>
      </c>
      <c r="D63" s="37">
        <v>1036</v>
      </c>
      <c r="E63" s="37" t="s">
        <v>218</v>
      </c>
      <c r="F63" s="37">
        <v>1</v>
      </c>
    </row>
    <row r="64" spans="1:6">
      <c r="A64" s="37" t="s">
        <v>216</v>
      </c>
      <c r="B64" s="235">
        <v>44543</v>
      </c>
      <c r="C64" s="37" t="s">
        <v>217</v>
      </c>
      <c r="D64" s="37">
        <v>1036</v>
      </c>
      <c r="E64" s="37" t="s">
        <v>218</v>
      </c>
      <c r="F64" s="37">
        <v>4</v>
      </c>
    </row>
    <row r="65" spans="1:6">
      <c r="A65" s="37" t="s">
        <v>216</v>
      </c>
      <c r="B65" s="235">
        <v>44544</v>
      </c>
      <c r="C65" s="37" t="s">
        <v>217</v>
      </c>
      <c r="D65" s="37">
        <v>1036</v>
      </c>
      <c r="E65" s="37" t="s">
        <v>218</v>
      </c>
      <c r="F65" s="37">
        <v>4</v>
      </c>
    </row>
    <row r="66" spans="1:6">
      <c r="A66" s="37" t="s">
        <v>230</v>
      </c>
      <c r="B66" s="235">
        <v>44544</v>
      </c>
      <c r="C66" s="37" t="s">
        <v>217</v>
      </c>
      <c r="D66" s="37">
        <v>1036</v>
      </c>
      <c r="E66" s="37" t="s">
        <v>218</v>
      </c>
      <c r="F66" s="37">
        <v>3</v>
      </c>
    </row>
    <row r="67" spans="1:6">
      <c r="A67" s="37" t="s">
        <v>227</v>
      </c>
      <c r="B67" s="235">
        <v>44545</v>
      </c>
      <c r="C67" s="37" t="s">
        <v>217</v>
      </c>
      <c r="D67" s="37">
        <v>1036</v>
      </c>
      <c r="E67" s="37" t="s">
        <v>218</v>
      </c>
      <c r="F67" s="37">
        <v>4</v>
      </c>
    </row>
    <row r="68" spans="1:6">
      <c r="A68" s="37" t="s">
        <v>216</v>
      </c>
      <c r="B68" s="235">
        <v>44545</v>
      </c>
      <c r="C68" s="37" t="s">
        <v>217</v>
      </c>
      <c r="D68" s="37">
        <v>1036</v>
      </c>
      <c r="E68" s="37" t="s">
        <v>218</v>
      </c>
      <c r="F68" s="37">
        <v>8</v>
      </c>
    </row>
    <row r="69" spans="1:6">
      <c r="A69" s="37" t="s">
        <v>231</v>
      </c>
      <c r="B69" s="235">
        <v>44545</v>
      </c>
      <c r="C69" s="37" t="s">
        <v>217</v>
      </c>
      <c r="D69" s="37">
        <v>1036</v>
      </c>
      <c r="E69" s="37" t="s">
        <v>218</v>
      </c>
      <c r="F69" s="37">
        <v>2</v>
      </c>
    </row>
    <row r="70" spans="1:6">
      <c r="A70" s="37" t="s">
        <v>219</v>
      </c>
      <c r="B70" s="235">
        <v>44545</v>
      </c>
      <c r="C70" s="37" t="s">
        <v>217</v>
      </c>
      <c r="D70" s="37">
        <v>1036</v>
      </c>
      <c r="E70" s="37" t="s">
        <v>218</v>
      </c>
      <c r="F70" s="37">
        <v>3</v>
      </c>
    </row>
    <row r="71" spans="1:6">
      <c r="A71" s="37" t="s">
        <v>230</v>
      </c>
      <c r="B71" s="235">
        <v>44545</v>
      </c>
      <c r="C71" s="37" t="s">
        <v>217</v>
      </c>
      <c r="D71" s="37">
        <v>1036</v>
      </c>
      <c r="E71" s="37" t="s">
        <v>218</v>
      </c>
      <c r="F71" s="37">
        <v>5</v>
      </c>
    </row>
    <row r="72" spans="1:6">
      <c r="A72" s="37" t="s">
        <v>227</v>
      </c>
      <c r="B72" s="235">
        <v>44546</v>
      </c>
      <c r="C72" s="37" t="s">
        <v>217</v>
      </c>
      <c r="D72" s="37">
        <v>1036</v>
      </c>
      <c r="E72" s="37" t="s">
        <v>218</v>
      </c>
      <c r="F72" s="37">
        <v>4</v>
      </c>
    </row>
    <row r="73" spans="1:6">
      <c r="A73" s="37" t="s">
        <v>216</v>
      </c>
      <c r="B73" s="235">
        <v>44546</v>
      </c>
      <c r="C73" s="37" t="s">
        <v>217</v>
      </c>
      <c r="D73" s="37">
        <v>1036</v>
      </c>
      <c r="E73" s="37" t="s">
        <v>218</v>
      </c>
      <c r="F73" s="37">
        <v>4</v>
      </c>
    </row>
    <row r="74" spans="1:6">
      <c r="A74" s="37" t="s">
        <v>219</v>
      </c>
      <c r="B74" s="235">
        <v>44546</v>
      </c>
      <c r="C74" s="37" t="s">
        <v>217</v>
      </c>
      <c r="D74" s="37">
        <v>1036</v>
      </c>
      <c r="E74" s="37" t="s">
        <v>218</v>
      </c>
      <c r="F74" s="37">
        <v>2</v>
      </c>
    </row>
    <row r="75" spans="1:6">
      <c r="A75" s="37" t="s">
        <v>232</v>
      </c>
      <c r="B75" s="235">
        <v>44547</v>
      </c>
      <c r="C75" s="37" t="s">
        <v>217</v>
      </c>
      <c r="D75" s="37">
        <v>1036</v>
      </c>
      <c r="E75" s="37" t="s">
        <v>218</v>
      </c>
      <c r="F75" s="37">
        <v>3</v>
      </c>
    </row>
    <row r="76" spans="1:6">
      <c r="A76" s="37" t="s">
        <v>227</v>
      </c>
      <c r="B76" s="235">
        <v>44547</v>
      </c>
      <c r="C76" s="37" t="s">
        <v>217</v>
      </c>
      <c r="D76" s="37">
        <v>1036</v>
      </c>
      <c r="E76" s="37" t="s">
        <v>218</v>
      </c>
      <c r="F76" s="37">
        <v>4</v>
      </c>
    </row>
    <row r="77" spans="1:6">
      <c r="A77" s="37" t="s">
        <v>216</v>
      </c>
      <c r="B77" s="235">
        <v>44547</v>
      </c>
      <c r="C77" s="37" t="s">
        <v>217</v>
      </c>
      <c r="D77" s="37">
        <v>1036</v>
      </c>
      <c r="E77" s="37" t="s">
        <v>218</v>
      </c>
      <c r="F77" s="37">
        <v>4</v>
      </c>
    </row>
    <row r="78" spans="1:6">
      <c r="A78" s="37" t="s">
        <v>227</v>
      </c>
      <c r="B78" s="235">
        <v>44550</v>
      </c>
      <c r="C78" s="37" t="s">
        <v>217</v>
      </c>
      <c r="D78" s="37">
        <v>1036</v>
      </c>
      <c r="E78" s="37" t="s">
        <v>218</v>
      </c>
      <c r="F78" s="37">
        <v>4</v>
      </c>
    </row>
    <row r="79" spans="1:6">
      <c r="A79" s="37" t="s">
        <v>216</v>
      </c>
      <c r="B79" s="235">
        <v>44550</v>
      </c>
      <c r="C79" s="37" t="s">
        <v>217</v>
      </c>
      <c r="D79" s="37">
        <v>1036</v>
      </c>
      <c r="E79" s="37" t="s">
        <v>218</v>
      </c>
      <c r="F79" s="37">
        <v>4</v>
      </c>
    </row>
    <row r="80" spans="1:6">
      <c r="A80" s="37" t="s">
        <v>227</v>
      </c>
      <c r="B80" s="235">
        <v>44551</v>
      </c>
      <c r="C80" s="37" t="s">
        <v>217</v>
      </c>
      <c r="D80" s="37">
        <v>1036</v>
      </c>
      <c r="E80" s="37" t="s">
        <v>218</v>
      </c>
      <c r="F80" s="37">
        <v>4</v>
      </c>
    </row>
    <row r="81" spans="1:6">
      <c r="A81" s="37" t="s">
        <v>216</v>
      </c>
      <c r="B81" s="235">
        <v>44551</v>
      </c>
      <c r="C81" s="37" t="s">
        <v>217</v>
      </c>
      <c r="D81" s="37">
        <v>1036</v>
      </c>
      <c r="E81" s="37" t="s">
        <v>218</v>
      </c>
      <c r="F81" s="37">
        <v>4</v>
      </c>
    </row>
    <row r="82" spans="1:6">
      <c r="A82" s="37" t="s">
        <v>227</v>
      </c>
      <c r="B82" s="235">
        <v>44552</v>
      </c>
      <c r="C82" s="37" t="s">
        <v>217</v>
      </c>
      <c r="D82" s="37">
        <v>1036</v>
      </c>
      <c r="E82" s="37" t="s">
        <v>218</v>
      </c>
      <c r="F82" s="37">
        <v>4</v>
      </c>
    </row>
    <row r="83" spans="1:6">
      <c r="A83" s="37" t="s">
        <v>216</v>
      </c>
      <c r="B83" s="235">
        <v>44552</v>
      </c>
      <c r="C83" s="37" t="s">
        <v>217</v>
      </c>
      <c r="D83" s="37">
        <v>1036</v>
      </c>
      <c r="E83" s="37" t="s">
        <v>218</v>
      </c>
      <c r="F83" s="37">
        <v>4</v>
      </c>
    </row>
    <row r="84" spans="1:6">
      <c r="A84" s="37" t="s">
        <v>219</v>
      </c>
      <c r="B84" s="235">
        <v>44552</v>
      </c>
      <c r="C84" s="37" t="s">
        <v>217</v>
      </c>
      <c r="D84" s="37">
        <v>1036</v>
      </c>
      <c r="E84" s="37" t="s">
        <v>218</v>
      </c>
      <c r="F84" s="37">
        <v>2</v>
      </c>
    </row>
    <row r="85" spans="1:6">
      <c r="A85" s="37" t="s">
        <v>227</v>
      </c>
      <c r="B85" s="235">
        <v>44554</v>
      </c>
      <c r="C85" s="37" t="s">
        <v>217</v>
      </c>
      <c r="D85" s="37">
        <v>1036</v>
      </c>
      <c r="E85" s="37" t="s">
        <v>218</v>
      </c>
      <c r="F85" s="37">
        <v>4</v>
      </c>
    </row>
    <row r="86" spans="1:6">
      <c r="A86" s="37" t="s">
        <v>216</v>
      </c>
      <c r="B86" s="235">
        <v>44554</v>
      </c>
      <c r="C86" s="37" t="s">
        <v>217</v>
      </c>
      <c r="D86" s="37">
        <v>1036</v>
      </c>
      <c r="E86" s="37" t="s">
        <v>218</v>
      </c>
      <c r="F86" s="37">
        <v>4</v>
      </c>
    </row>
    <row r="87" spans="1:6">
      <c r="A87" s="37" t="s">
        <v>219</v>
      </c>
      <c r="B87" s="235">
        <v>44554</v>
      </c>
      <c r="C87" s="37" t="s">
        <v>217</v>
      </c>
      <c r="D87" s="37">
        <v>1036</v>
      </c>
      <c r="E87" s="37" t="s">
        <v>218</v>
      </c>
      <c r="F87" s="37">
        <v>2</v>
      </c>
    </row>
    <row r="88" spans="1:6">
      <c r="A88" s="37" t="s">
        <v>227</v>
      </c>
      <c r="B88" s="235">
        <v>44558</v>
      </c>
      <c r="C88" s="37" t="s">
        <v>217</v>
      </c>
      <c r="D88" s="37">
        <v>1036</v>
      </c>
      <c r="E88" s="37" t="s">
        <v>218</v>
      </c>
      <c r="F88" s="37">
        <v>4</v>
      </c>
    </row>
    <row r="89" spans="1:6">
      <c r="A89" s="37" t="s">
        <v>219</v>
      </c>
      <c r="B89" s="235">
        <v>44558</v>
      </c>
      <c r="C89" s="37" t="s">
        <v>217</v>
      </c>
      <c r="D89" s="37">
        <v>1036</v>
      </c>
      <c r="E89" s="37" t="s">
        <v>218</v>
      </c>
      <c r="F89" s="37">
        <v>1</v>
      </c>
    </row>
    <row r="90" spans="1:6">
      <c r="A90" s="37" t="s">
        <v>233</v>
      </c>
      <c r="B90" s="235">
        <v>44560</v>
      </c>
      <c r="C90" s="37" t="s">
        <v>217</v>
      </c>
      <c r="D90" s="37">
        <v>1036</v>
      </c>
      <c r="E90" s="37" t="s">
        <v>218</v>
      </c>
      <c r="F90" s="37">
        <v>4</v>
      </c>
    </row>
    <row r="91" spans="1:6">
      <c r="A91" s="37" t="s">
        <v>234</v>
      </c>
      <c r="B91" s="235">
        <v>44560</v>
      </c>
      <c r="C91" s="37" t="s">
        <v>217</v>
      </c>
      <c r="D91" s="37">
        <v>1036</v>
      </c>
      <c r="E91" s="37" t="s">
        <v>218</v>
      </c>
      <c r="F91" s="37">
        <v>1</v>
      </c>
    </row>
    <row r="92" spans="1:6">
      <c r="A92" s="37" t="s">
        <v>227</v>
      </c>
      <c r="B92" s="235">
        <v>44560</v>
      </c>
      <c r="C92" s="37" t="s">
        <v>217</v>
      </c>
      <c r="D92" s="37">
        <v>1036</v>
      </c>
      <c r="E92" s="37" t="s">
        <v>218</v>
      </c>
      <c r="F92" s="37">
        <v>3</v>
      </c>
    </row>
    <row r="93" spans="1:6">
      <c r="A93" s="37" t="s">
        <v>223</v>
      </c>
      <c r="B93" s="235">
        <v>44560</v>
      </c>
      <c r="C93" s="37" t="s">
        <v>217</v>
      </c>
      <c r="D93" s="37">
        <v>1036</v>
      </c>
      <c r="E93" s="37" t="s">
        <v>218</v>
      </c>
      <c r="F93" s="37">
        <v>1</v>
      </c>
    </row>
    <row r="94" spans="1:6">
      <c r="A94" s="37" t="s">
        <v>219</v>
      </c>
      <c r="B94" s="235">
        <v>44560</v>
      </c>
      <c r="C94" s="37" t="s">
        <v>217</v>
      </c>
      <c r="D94" s="37">
        <v>1036</v>
      </c>
      <c r="E94" s="37" t="s">
        <v>218</v>
      </c>
      <c r="F94" s="37">
        <v>3</v>
      </c>
    </row>
    <row r="95" spans="1:6">
      <c r="A95" s="37" t="s">
        <v>227</v>
      </c>
      <c r="B95" s="235">
        <v>44561</v>
      </c>
      <c r="C95" s="37" t="s">
        <v>217</v>
      </c>
      <c r="D95" s="37">
        <v>1036</v>
      </c>
      <c r="E95" s="37" t="s">
        <v>218</v>
      </c>
      <c r="F95" s="37">
        <v>3</v>
      </c>
    </row>
    <row r="96" spans="1:6">
      <c r="A96" s="37" t="s">
        <v>216</v>
      </c>
      <c r="B96" s="235">
        <v>44561</v>
      </c>
      <c r="C96" s="37" t="s">
        <v>217</v>
      </c>
      <c r="D96" s="37">
        <v>1036</v>
      </c>
      <c r="E96" s="37" t="s">
        <v>218</v>
      </c>
      <c r="F96" s="37">
        <v>1</v>
      </c>
    </row>
    <row r="97" spans="1:6">
      <c r="A97" s="37" t="s">
        <v>219</v>
      </c>
      <c r="B97" s="235">
        <v>44561</v>
      </c>
      <c r="C97" s="37" t="s">
        <v>217</v>
      </c>
      <c r="D97" s="37">
        <v>1036</v>
      </c>
      <c r="E97" s="37" t="s">
        <v>218</v>
      </c>
      <c r="F97" s="37">
        <v>3</v>
      </c>
    </row>
    <row r="98" spans="1:6">
      <c r="A98" s="37" t="s">
        <v>235</v>
      </c>
      <c r="B98" s="235">
        <v>44531</v>
      </c>
      <c r="C98" s="37" t="s">
        <v>236</v>
      </c>
      <c r="D98" s="37">
        <v>1037</v>
      </c>
      <c r="E98" s="37" t="s">
        <v>218</v>
      </c>
      <c r="F98" s="37">
        <v>4</v>
      </c>
    </row>
    <row r="99" spans="1:6">
      <c r="A99" s="37" t="s">
        <v>237</v>
      </c>
      <c r="B99" s="235">
        <v>44531</v>
      </c>
      <c r="C99" s="37" t="s">
        <v>236</v>
      </c>
      <c r="D99" s="37">
        <v>1037</v>
      </c>
      <c r="E99" s="37" t="s">
        <v>218</v>
      </c>
      <c r="F99" s="37">
        <v>6</v>
      </c>
    </row>
    <row r="100" spans="1:6">
      <c r="A100" s="37" t="s">
        <v>237</v>
      </c>
      <c r="B100" s="235">
        <v>44532</v>
      </c>
      <c r="C100" s="37" t="s">
        <v>236</v>
      </c>
      <c r="D100" s="37">
        <v>1037</v>
      </c>
      <c r="E100" s="37" t="s">
        <v>218</v>
      </c>
      <c r="F100" s="37">
        <v>5</v>
      </c>
    </row>
    <row r="101" spans="1:6">
      <c r="A101" s="37" t="s">
        <v>238</v>
      </c>
      <c r="B101" s="235">
        <v>44533</v>
      </c>
      <c r="C101" s="37" t="s">
        <v>236</v>
      </c>
      <c r="D101" s="37">
        <v>1037</v>
      </c>
      <c r="E101" s="37" t="s">
        <v>218</v>
      </c>
      <c r="F101" s="37">
        <v>4</v>
      </c>
    </row>
    <row r="102" spans="1:6">
      <c r="A102" s="37" t="s">
        <v>235</v>
      </c>
      <c r="B102" s="235">
        <v>44536</v>
      </c>
      <c r="C102" s="37" t="s">
        <v>239</v>
      </c>
      <c r="D102" s="37">
        <v>1037</v>
      </c>
      <c r="E102" s="37" t="s">
        <v>218</v>
      </c>
      <c r="F102" s="37">
        <v>9</v>
      </c>
    </row>
    <row r="103" spans="1:6">
      <c r="A103" s="37" t="s">
        <v>237</v>
      </c>
      <c r="B103" s="235">
        <v>44536</v>
      </c>
      <c r="C103" s="37" t="s">
        <v>236</v>
      </c>
      <c r="D103" s="37">
        <v>1037</v>
      </c>
      <c r="E103" s="37" t="s">
        <v>218</v>
      </c>
      <c r="F103" s="37">
        <v>5</v>
      </c>
    </row>
    <row r="104" spans="1:6">
      <c r="A104" s="37" t="s">
        <v>237</v>
      </c>
      <c r="B104" s="235">
        <v>44537</v>
      </c>
      <c r="C104" s="37" t="s">
        <v>236</v>
      </c>
      <c r="D104" s="37">
        <v>1037</v>
      </c>
      <c r="E104" s="37" t="s">
        <v>218</v>
      </c>
      <c r="F104" s="37">
        <v>5</v>
      </c>
    </row>
    <row r="105" spans="1:6">
      <c r="A105" s="37" t="s">
        <v>235</v>
      </c>
      <c r="B105" s="235">
        <v>44538</v>
      </c>
      <c r="C105" s="37" t="s">
        <v>236</v>
      </c>
      <c r="D105" s="37">
        <v>1037</v>
      </c>
      <c r="E105" s="37" t="s">
        <v>218</v>
      </c>
      <c r="F105" s="37">
        <v>11</v>
      </c>
    </row>
    <row r="106" spans="1:6">
      <c r="A106" s="37" t="s">
        <v>237</v>
      </c>
      <c r="B106" s="235">
        <v>44538</v>
      </c>
      <c r="C106" s="37" t="s">
        <v>236</v>
      </c>
      <c r="D106" s="37">
        <v>1037</v>
      </c>
      <c r="E106" s="37" t="s">
        <v>218</v>
      </c>
      <c r="F106" s="37">
        <v>5</v>
      </c>
    </row>
    <row r="107" spans="1:6">
      <c r="A107" s="37" t="s">
        <v>235</v>
      </c>
      <c r="B107" s="235">
        <v>44539</v>
      </c>
      <c r="C107" s="37" t="s">
        <v>236</v>
      </c>
      <c r="D107" s="37">
        <v>1037</v>
      </c>
      <c r="E107" s="37" t="s">
        <v>218</v>
      </c>
      <c r="F107" s="37">
        <v>6</v>
      </c>
    </row>
    <row r="108" spans="1:6">
      <c r="A108" s="37" t="s">
        <v>237</v>
      </c>
      <c r="B108" s="235">
        <v>44539</v>
      </c>
      <c r="C108" s="37" t="s">
        <v>240</v>
      </c>
      <c r="D108" s="37">
        <v>1037</v>
      </c>
      <c r="E108" s="37" t="s">
        <v>218</v>
      </c>
      <c r="F108" s="37">
        <v>5</v>
      </c>
    </row>
    <row r="109" spans="1:6">
      <c r="A109" s="37" t="s">
        <v>237</v>
      </c>
      <c r="B109" s="235">
        <v>44540</v>
      </c>
      <c r="C109" s="37" t="s">
        <v>236</v>
      </c>
      <c r="D109" s="37">
        <v>1037</v>
      </c>
      <c r="E109" s="37" t="s">
        <v>218</v>
      </c>
      <c r="F109" s="37">
        <v>5</v>
      </c>
    </row>
    <row r="110" spans="1:6">
      <c r="A110" s="37" t="s">
        <v>235</v>
      </c>
      <c r="B110" s="235">
        <v>44543</v>
      </c>
      <c r="C110" s="37" t="s">
        <v>239</v>
      </c>
      <c r="D110" s="37">
        <v>1037</v>
      </c>
      <c r="E110" s="37" t="s">
        <v>218</v>
      </c>
      <c r="F110" s="37">
        <v>2</v>
      </c>
    </row>
    <row r="111" spans="1:6">
      <c r="A111" s="37" t="s">
        <v>237</v>
      </c>
      <c r="B111" s="235">
        <v>44543</v>
      </c>
      <c r="C111" s="37" t="s">
        <v>239</v>
      </c>
      <c r="D111" s="37">
        <v>1037</v>
      </c>
      <c r="E111" s="37" t="s">
        <v>218</v>
      </c>
      <c r="F111" s="37">
        <v>5</v>
      </c>
    </row>
    <row r="112" spans="1:6">
      <c r="A112" s="37" t="s">
        <v>235</v>
      </c>
      <c r="B112" s="235">
        <v>44544</v>
      </c>
      <c r="C112" s="37" t="s">
        <v>236</v>
      </c>
      <c r="D112" s="37">
        <v>1037</v>
      </c>
      <c r="E112" s="37" t="s">
        <v>218</v>
      </c>
      <c r="F112" s="37">
        <v>10</v>
      </c>
    </row>
    <row r="113" spans="1:6">
      <c r="A113" s="37" t="s">
        <v>237</v>
      </c>
      <c r="B113" s="235">
        <v>44544</v>
      </c>
      <c r="C113" s="37" t="s">
        <v>236</v>
      </c>
      <c r="D113" s="37">
        <v>1037</v>
      </c>
      <c r="E113" s="37" t="s">
        <v>218</v>
      </c>
      <c r="F113" s="37">
        <v>5</v>
      </c>
    </row>
    <row r="114" spans="1:6">
      <c r="A114" s="37" t="s">
        <v>241</v>
      </c>
      <c r="B114" s="235">
        <v>44545</v>
      </c>
      <c r="C114" s="37" t="s">
        <v>236</v>
      </c>
      <c r="D114" s="37">
        <v>1037</v>
      </c>
      <c r="E114" s="37" t="s">
        <v>218</v>
      </c>
      <c r="F114" s="37">
        <v>1</v>
      </c>
    </row>
    <row r="115" spans="1:6">
      <c r="A115" s="37" t="s">
        <v>235</v>
      </c>
      <c r="B115" s="235">
        <v>44545</v>
      </c>
      <c r="C115" s="37" t="s">
        <v>236</v>
      </c>
      <c r="D115" s="37">
        <v>1037</v>
      </c>
      <c r="E115" s="37" t="s">
        <v>218</v>
      </c>
      <c r="F115" s="37">
        <v>4</v>
      </c>
    </row>
    <row r="116" spans="1:6">
      <c r="A116" s="37" t="s">
        <v>237</v>
      </c>
      <c r="B116" s="235">
        <v>44545</v>
      </c>
      <c r="C116" s="37" t="s">
        <v>217</v>
      </c>
      <c r="D116" s="37">
        <v>1037</v>
      </c>
      <c r="E116" s="37" t="s">
        <v>218</v>
      </c>
      <c r="F116" s="37">
        <v>4</v>
      </c>
    </row>
    <row r="117" spans="1:6">
      <c r="A117" s="37" t="s">
        <v>235</v>
      </c>
      <c r="B117" s="235">
        <v>44546</v>
      </c>
      <c r="C117" s="37" t="s">
        <v>236</v>
      </c>
      <c r="D117" s="37">
        <v>1037</v>
      </c>
      <c r="E117" s="37" t="s">
        <v>218</v>
      </c>
      <c r="F117" s="37">
        <v>4</v>
      </c>
    </row>
    <row r="118" spans="1:6">
      <c r="A118" s="37" t="s">
        <v>237</v>
      </c>
      <c r="B118" s="235">
        <v>44546</v>
      </c>
      <c r="C118" s="37" t="s">
        <v>236</v>
      </c>
      <c r="D118" s="37">
        <v>1037</v>
      </c>
      <c r="E118" s="37" t="s">
        <v>218</v>
      </c>
      <c r="F118" s="37">
        <v>5</v>
      </c>
    </row>
    <row r="119" spans="1:6">
      <c r="A119" s="37" t="s">
        <v>235</v>
      </c>
      <c r="B119" s="235">
        <v>44547</v>
      </c>
      <c r="C119" s="37" t="s">
        <v>236</v>
      </c>
      <c r="D119" s="37">
        <v>1037</v>
      </c>
      <c r="E119" s="37" t="s">
        <v>218</v>
      </c>
      <c r="F119" s="37">
        <v>3</v>
      </c>
    </row>
    <row r="120" spans="1:6">
      <c r="A120" s="37" t="s">
        <v>235</v>
      </c>
      <c r="B120" s="235">
        <v>44550</v>
      </c>
      <c r="C120" s="37" t="s">
        <v>236</v>
      </c>
      <c r="D120" s="37">
        <v>1037</v>
      </c>
      <c r="E120" s="37" t="s">
        <v>218</v>
      </c>
      <c r="F120" s="37">
        <v>5</v>
      </c>
    </row>
    <row r="121" spans="1:6">
      <c r="A121" s="37" t="s">
        <v>237</v>
      </c>
      <c r="B121" s="235">
        <v>44550</v>
      </c>
      <c r="C121" s="37" t="s">
        <v>239</v>
      </c>
      <c r="D121" s="37">
        <v>1037</v>
      </c>
      <c r="E121" s="37" t="s">
        <v>218</v>
      </c>
      <c r="F121" s="37">
        <v>5</v>
      </c>
    </row>
    <row r="122" spans="1:6">
      <c r="A122" s="37" t="s">
        <v>235</v>
      </c>
      <c r="B122" s="235">
        <v>44551</v>
      </c>
      <c r="C122" s="37" t="s">
        <v>236</v>
      </c>
      <c r="D122" s="37">
        <v>1037</v>
      </c>
      <c r="E122" s="37" t="s">
        <v>218</v>
      </c>
      <c r="F122" s="37">
        <v>4</v>
      </c>
    </row>
    <row r="123" spans="1:6">
      <c r="A123" s="37" t="s">
        <v>235</v>
      </c>
      <c r="B123" s="235">
        <v>44552</v>
      </c>
      <c r="C123" s="37" t="s">
        <v>236</v>
      </c>
      <c r="D123" s="37">
        <v>1037</v>
      </c>
      <c r="E123" s="37" t="s">
        <v>218</v>
      </c>
      <c r="F123" s="37">
        <v>4</v>
      </c>
    </row>
    <row r="124" spans="1:6">
      <c r="A124" s="37" t="s">
        <v>237</v>
      </c>
      <c r="B124" s="235">
        <v>44552</v>
      </c>
      <c r="C124" s="37" t="s">
        <v>236</v>
      </c>
      <c r="D124" s="37">
        <v>1037</v>
      </c>
      <c r="E124" s="37" t="s">
        <v>218</v>
      </c>
      <c r="F124" s="37">
        <v>5</v>
      </c>
    </row>
    <row r="125" spans="1:6">
      <c r="A125" s="37" t="s">
        <v>235</v>
      </c>
      <c r="B125" s="235">
        <v>44553</v>
      </c>
      <c r="C125" s="37" t="s">
        <v>236</v>
      </c>
      <c r="D125" s="37">
        <v>1037</v>
      </c>
      <c r="E125" s="37" t="s">
        <v>218</v>
      </c>
      <c r="F125" s="37">
        <v>6</v>
      </c>
    </row>
    <row r="126" spans="1:6">
      <c r="A126" s="37" t="s">
        <v>235</v>
      </c>
      <c r="B126" s="235">
        <v>44554</v>
      </c>
      <c r="C126" s="37" t="s">
        <v>236</v>
      </c>
      <c r="D126" s="37">
        <v>1037</v>
      </c>
      <c r="E126" s="37" t="s">
        <v>218</v>
      </c>
      <c r="F126" s="37">
        <v>3</v>
      </c>
    </row>
    <row r="127" spans="1:6">
      <c r="A127" s="37" t="s">
        <v>237</v>
      </c>
      <c r="B127" s="235">
        <v>44554</v>
      </c>
      <c r="C127" s="37" t="s">
        <v>236</v>
      </c>
      <c r="D127" s="37">
        <v>1037</v>
      </c>
      <c r="E127" s="37" t="s">
        <v>218</v>
      </c>
      <c r="F127" s="37">
        <v>5</v>
      </c>
    </row>
    <row r="128" spans="1:6">
      <c r="A128" s="37" t="s">
        <v>237</v>
      </c>
      <c r="B128" s="235">
        <v>44557</v>
      </c>
      <c r="C128" s="37" t="s">
        <v>239</v>
      </c>
      <c r="D128" s="37">
        <v>1037</v>
      </c>
      <c r="E128" s="37" t="s">
        <v>218</v>
      </c>
      <c r="F128" s="37">
        <v>3</v>
      </c>
    </row>
    <row r="129" spans="1:7">
      <c r="A129" s="37" t="s">
        <v>237</v>
      </c>
      <c r="B129" s="235">
        <v>44558</v>
      </c>
      <c r="C129" s="37" t="s">
        <v>239</v>
      </c>
      <c r="D129" s="37">
        <v>1037</v>
      </c>
      <c r="E129" s="37" t="s">
        <v>218</v>
      </c>
      <c r="F129" s="37">
        <v>4</v>
      </c>
    </row>
    <row r="130" spans="1:7">
      <c r="A130" s="37" t="s">
        <v>237</v>
      </c>
      <c r="B130" s="235">
        <v>44559</v>
      </c>
      <c r="C130" s="37" t="s">
        <v>239</v>
      </c>
      <c r="D130" s="37">
        <v>1037</v>
      </c>
      <c r="E130" s="37" t="s">
        <v>218</v>
      </c>
      <c r="F130" s="37">
        <v>6</v>
      </c>
    </row>
    <row r="131" spans="1:7">
      <c r="A131" s="37" t="s">
        <v>237</v>
      </c>
      <c r="B131" s="235">
        <v>44560</v>
      </c>
      <c r="C131" s="37" t="s">
        <v>236</v>
      </c>
      <c r="D131" s="37">
        <v>1037</v>
      </c>
      <c r="E131" s="37" t="s">
        <v>218</v>
      </c>
      <c r="F131" s="37">
        <v>3</v>
      </c>
    </row>
    <row r="132" spans="1:7">
      <c r="A132" s="37" t="s">
        <v>235</v>
      </c>
      <c r="B132" s="235">
        <v>44561</v>
      </c>
      <c r="C132" s="37" t="s">
        <v>236</v>
      </c>
      <c r="D132" s="37">
        <v>1037</v>
      </c>
      <c r="E132" s="37" t="s">
        <v>218</v>
      </c>
      <c r="F132" s="37">
        <v>5</v>
      </c>
    </row>
    <row r="133" spans="1:7">
      <c r="A133" s="37" t="s">
        <v>237</v>
      </c>
      <c r="B133" s="235">
        <v>44561</v>
      </c>
      <c r="C133" s="37" t="s">
        <v>236</v>
      </c>
      <c r="D133" s="37">
        <v>1037</v>
      </c>
      <c r="E133" s="37" t="s">
        <v>218</v>
      </c>
      <c r="F133" s="37">
        <v>4</v>
      </c>
    </row>
    <row r="134" spans="1:7">
      <c r="F134" s="37">
        <v>404</v>
      </c>
      <c r="G134" s="37" t="s">
        <v>242</v>
      </c>
    </row>
    <row r="135" spans="1:7">
      <c r="F135" s="37">
        <v>13.03225806451613</v>
      </c>
      <c r="G135" s="37" t="s">
        <v>243</v>
      </c>
    </row>
  </sheetData>
  <pageMargins left="0.7" right="0.7" top="0.75" bottom="0.75" header="0.3" footer="0.3"/>
  <pageSetup orientation="portrait" r:id="rId1"/>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6A4FE0-0582-4574-B948-F67C94BE4AF2}">
  <sheetPr>
    <tabColor rgb="FF92D050"/>
  </sheetPr>
  <dimension ref="A1:AO13"/>
  <sheetViews>
    <sheetView zoomScale="92" zoomScaleNormal="92" workbookViewId="0">
      <selection activeCell="M7" sqref="M7"/>
    </sheetView>
  </sheetViews>
  <sheetFormatPr defaultColWidth="8.90625" defaultRowHeight="14.5"/>
  <cols>
    <col min="1" max="1" width="40.54296875" style="8" customWidth="1"/>
    <col min="2" max="2" width="8.90625" style="8"/>
    <col min="3" max="3" width="13.1796875" style="8" bestFit="1" customWidth="1"/>
    <col min="4" max="16384" width="8.90625" style="8"/>
  </cols>
  <sheetData>
    <row r="1" spans="1:41" ht="18.5">
      <c r="A1" s="250" t="s">
        <v>190</v>
      </c>
    </row>
    <row r="2" spans="1:41" ht="18.5">
      <c r="A2" s="250"/>
    </row>
    <row r="3" spans="1:41">
      <c r="C3" s="71">
        <v>2019</v>
      </c>
      <c r="D3" s="71">
        <v>2020</v>
      </c>
      <c r="E3" s="71">
        <v>2021</v>
      </c>
      <c r="F3" s="71">
        <v>2022</v>
      </c>
      <c r="G3" s="71">
        <v>2023</v>
      </c>
      <c r="H3" s="71">
        <v>2024</v>
      </c>
      <c r="I3" s="71">
        <v>2025</v>
      </c>
      <c r="J3" s="71">
        <v>2026</v>
      </c>
      <c r="K3" s="71">
        <v>2027</v>
      </c>
      <c r="L3" s="71">
        <v>2028</v>
      </c>
      <c r="M3" s="71">
        <v>2029</v>
      </c>
      <c r="N3" s="71">
        <v>2030</v>
      </c>
      <c r="O3" s="71">
        <v>2031</v>
      </c>
      <c r="P3" s="71">
        <v>2032</v>
      </c>
      <c r="Q3" s="71">
        <v>2033</v>
      </c>
      <c r="R3" s="71">
        <v>2034</v>
      </c>
      <c r="S3" s="71">
        <v>2035</v>
      </c>
      <c r="T3" s="71">
        <v>2036</v>
      </c>
      <c r="U3" s="71">
        <v>2037</v>
      </c>
      <c r="V3" s="71">
        <v>2038</v>
      </c>
      <c r="W3" s="71">
        <v>2039</v>
      </c>
      <c r="X3" s="71">
        <v>2040</v>
      </c>
      <c r="Y3" s="71">
        <v>2041</v>
      </c>
      <c r="Z3" s="71">
        <v>2042</v>
      </c>
      <c r="AA3" s="71">
        <v>2043</v>
      </c>
      <c r="AB3" s="71">
        <v>2044</v>
      </c>
      <c r="AC3" s="71">
        <v>2045</v>
      </c>
      <c r="AD3" s="71">
        <v>2046</v>
      </c>
      <c r="AE3" s="71">
        <v>2047</v>
      </c>
      <c r="AF3" s="71">
        <v>2048</v>
      </c>
      <c r="AG3" s="71">
        <v>2049</v>
      </c>
      <c r="AH3" s="71">
        <v>2050</v>
      </c>
      <c r="AI3" s="71">
        <v>2051</v>
      </c>
      <c r="AJ3" s="71">
        <v>2052</v>
      </c>
      <c r="AK3" s="71">
        <v>2053</v>
      </c>
      <c r="AL3" s="71">
        <v>2054</v>
      </c>
      <c r="AM3" s="71">
        <v>2055</v>
      </c>
      <c r="AN3" s="71">
        <v>2056</v>
      </c>
      <c r="AO3" s="71">
        <v>2057</v>
      </c>
    </row>
    <row r="5" spans="1:41">
      <c r="A5" s="8" t="s">
        <v>191</v>
      </c>
      <c r="C5" s="256"/>
      <c r="D5" s="256"/>
      <c r="E5" s="256"/>
      <c r="F5" s="256"/>
      <c r="G5" s="256"/>
      <c r="H5" s="256"/>
      <c r="I5" s="256"/>
      <c r="J5" s="256"/>
      <c r="K5" s="256"/>
      <c r="L5" s="256">
        <v>62766</v>
      </c>
      <c r="M5" s="256">
        <v>62766</v>
      </c>
      <c r="N5" s="256">
        <v>62766</v>
      </c>
      <c r="O5" s="256">
        <v>62766</v>
      </c>
      <c r="P5" s="256">
        <v>62766</v>
      </c>
      <c r="Q5" s="256">
        <v>62766</v>
      </c>
      <c r="R5" s="256">
        <v>62766</v>
      </c>
      <c r="S5" s="256">
        <v>62766</v>
      </c>
      <c r="T5" s="256">
        <v>62766</v>
      </c>
      <c r="U5" s="256">
        <v>62766</v>
      </c>
      <c r="V5" s="256">
        <v>62766</v>
      </c>
      <c r="W5" s="256">
        <v>62766</v>
      </c>
      <c r="X5" s="256">
        <v>62766</v>
      </c>
      <c r="Y5" s="256">
        <v>62766</v>
      </c>
      <c r="Z5" s="256">
        <v>62766</v>
      </c>
      <c r="AA5" s="256">
        <v>62766</v>
      </c>
      <c r="AB5" s="256">
        <v>62766</v>
      </c>
      <c r="AC5" s="256">
        <v>62766</v>
      </c>
      <c r="AD5" s="256">
        <v>62766</v>
      </c>
      <c r="AE5" s="256">
        <v>62766</v>
      </c>
      <c r="AF5" s="256">
        <v>62766</v>
      </c>
      <c r="AG5" s="256">
        <v>62766</v>
      </c>
      <c r="AH5" s="256">
        <v>62766</v>
      </c>
      <c r="AI5" s="256">
        <v>62766</v>
      </c>
      <c r="AJ5" s="256">
        <v>62766</v>
      </c>
      <c r="AK5" s="256">
        <v>62766</v>
      </c>
      <c r="AL5" s="256">
        <v>62766</v>
      </c>
      <c r="AM5" s="256">
        <v>62766</v>
      </c>
      <c r="AN5" s="256">
        <v>62766</v>
      </c>
      <c r="AO5" s="256">
        <v>62766</v>
      </c>
    </row>
    <row r="6" spans="1:41">
      <c r="A6" s="8" t="s">
        <v>192</v>
      </c>
      <c r="C6" s="237"/>
      <c r="D6" s="237"/>
      <c r="E6" s="237"/>
      <c r="F6" s="237"/>
      <c r="G6" s="237"/>
      <c r="H6" s="237"/>
      <c r="I6" s="237"/>
      <c r="J6" s="237"/>
      <c r="K6" s="237"/>
      <c r="L6" s="237">
        <v>12553.2</v>
      </c>
      <c r="M6" s="237">
        <v>12553.2</v>
      </c>
      <c r="N6" s="237">
        <v>12553.2</v>
      </c>
      <c r="O6" s="237">
        <v>12553.2</v>
      </c>
      <c r="P6" s="237">
        <v>12553.2</v>
      </c>
      <c r="Q6" s="237">
        <v>12553.2</v>
      </c>
      <c r="R6" s="237">
        <v>12553.2</v>
      </c>
      <c r="S6" s="237">
        <v>12553.2</v>
      </c>
      <c r="T6" s="237">
        <v>12553.2</v>
      </c>
      <c r="U6" s="237">
        <v>12553.2</v>
      </c>
      <c r="V6" s="237">
        <v>12553.2</v>
      </c>
      <c r="W6" s="237">
        <v>12553.2</v>
      </c>
      <c r="X6" s="237">
        <v>12553.2</v>
      </c>
      <c r="Y6" s="237">
        <v>12553.2</v>
      </c>
      <c r="Z6" s="237">
        <v>12553.2</v>
      </c>
      <c r="AA6" s="237">
        <v>12553.2</v>
      </c>
      <c r="AB6" s="237">
        <v>12553.2</v>
      </c>
      <c r="AC6" s="237">
        <v>12553.2</v>
      </c>
      <c r="AD6" s="237">
        <v>12553.2</v>
      </c>
      <c r="AE6" s="237">
        <v>12553.2</v>
      </c>
      <c r="AF6" s="237">
        <v>12553.2</v>
      </c>
      <c r="AG6" s="237">
        <v>12553.2</v>
      </c>
      <c r="AH6" s="237">
        <v>12553.2</v>
      </c>
      <c r="AI6" s="237">
        <v>12553.2</v>
      </c>
      <c r="AJ6" s="237">
        <v>12553.2</v>
      </c>
      <c r="AK6" s="237">
        <v>12553.2</v>
      </c>
      <c r="AL6" s="237">
        <v>12553.2</v>
      </c>
      <c r="AM6" s="237">
        <v>12553.2</v>
      </c>
      <c r="AN6" s="237">
        <v>12553.2</v>
      </c>
      <c r="AO6" s="237">
        <v>12553.2</v>
      </c>
    </row>
    <row r="7" spans="1:41" ht="29">
      <c r="A7" s="221" t="s">
        <v>193</v>
      </c>
      <c r="C7" s="257"/>
      <c r="D7" s="257"/>
      <c r="E7" s="257"/>
      <c r="F7" s="257"/>
      <c r="G7" s="257"/>
      <c r="H7" s="257"/>
      <c r="I7" s="257"/>
      <c r="J7" s="257"/>
      <c r="K7" s="257"/>
      <c r="L7" s="258">
        <v>0.43936199999999997</v>
      </c>
      <c r="M7" s="258">
        <v>0.43936199999999997</v>
      </c>
      <c r="N7" s="258">
        <v>0.43936199999999997</v>
      </c>
      <c r="O7" s="258">
        <v>0.43936199999999997</v>
      </c>
      <c r="P7" s="258">
        <v>0.43936199999999997</v>
      </c>
      <c r="Q7" s="258">
        <v>0.43936199999999997</v>
      </c>
      <c r="R7" s="258">
        <v>0.43936199999999997</v>
      </c>
      <c r="S7" s="258">
        <v>0.43936199999999997</v>
      </c>
      <c r="T7" s="258">
        <v>0.43936199999999997</v>
      </c>
      <c r="U7" s="258">
        <v>0.43936199999999997</v>
      </c>
      <c r="V7" s="258">
        <v>0.43936199999999997</v>
      </c>
      <c r="W7" s="258">
        <v>0.43936199999999997</v>
      </c>
      <c r="X7" s="258">
        <v>0.43936199999999997</v>
      </c>
      <c r="Y7" s="258">
        <v>0.43936199999999997</v>
      </c>
      <c r="Z7" s="258">
        <v>0.43936199999999997</v>
      </c>
      <c r="AA7" s="258">
        <v>0.43936199999999997</v>
      </c>
      <c r="AB7" s="258">
        <v>0.43936199999999997</v>
      </c>
      <c r="AC7" s="258">
        <v>0.43936199999999997</v>
      </c>
      <c r="AD7" s="258">
        <v>0.43936199999999997</v>
      </c>
      <c r="AE7" s="258">
        <v>0.43936199999999997</v>
      </c>
      <c r="AF7" s="258">
        <v>0.43936199999999997</v>
      </c>
      <c r="AG7" s="258">
        <v>0.43936199999999997</v>
      </c>
      <c r="AH7" s="258">
        <v>0.43936199999999997</v>
      </c>
      <c r="AI7" s="258">
        <v>0.43936199999999997</v>
      </c>
      <c r="AJ7" s="258">
        <v>0.43936199999999997</v>
      </c>
      <c r="AK7" s="258">
        <v>0.43936199999999997</v>
      </c>
      <c r="AL7" s="258">
        <v>0.43936199999999997</v>
      </c>
      <c r="AM7" s="258">
        <v>0.43936199999999997</v>
      </c>
      <c r="AN7" s="258">
        <v>0.43936199999999997</v>
      </c>
      <c r="AO7" s="258">
        <v>0.43936199999999997</v>
      </c>
    </row>
    <row r="10" spans="1:41" ht="15.5">
      <c r="A10" s="259" t="s">
        <v>264</v>
      </c>
    </row>
    <row r="11" spans="1:41" ht="15.5">
      <c r="A11" s="251" t="s">
        <v>271</v>
      </c>
    </row>
    <row r="12" spans="1:41" ht="15.5">
      <c r="A12" s="251" t="s">
        <v>272</v>
      </c>
    </row>
    <row r="13" spans="1:41" ht="15.5">
      <c r="A13" s="251" t="s">
        <v>273</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185DF2-8D53-4C19-ABC1-E77C761B0AA4}">
  <sheetPr>
    <tabColor rgb="FF92D050"/>
  </sheetPr>
  <dimension ref="A1:AR36"/>
  <sheetViews>
    <sheetView zoomScale="87" zoomScaleNormal="87" workbookViewId="0">
      <selection activeCell="E22" sqref="E22"/>
    </sheetView>
  </sheetViews>
  <sheetFormatPr defaultColWidth="8.90625" defaultRowHeight="14.5"/>
  <cols>
    <col min="1" max="1" width="40.54296875" style="8" customWidth="1"/>
    <col min="2" max="2" width="23.453125" style="8" customWidth="1"/>
    <col min="3" max="41" width="10.54296875" style="8" customWidth="1"/>
    <col min="42" max="16384" width="8.90625" style="8"/>
  </cols>
  <sheetData>
    <row r="1" spans="1:44" ht="18.5">
      <c r="A1" s="250" t="s">
        <v>209</v>
      </c>
      <c r="B1" s="74"/>
      <c r="C1" s="74"/>
      <c r="D1" s="74"/>
      <c r="E1" s="74"/>
      <c r="F1" s="74"/>
      <c r="G1" s="74"/>
      <c r="H1" s="74"/>
      <c r="I1" s="74"/>
      <c r="J1" s="74"/>
      <c r="K1" s="74"/>
      <c r="L1" s="74"/>
      <c r="M1" s="74"/>
      <c r="N1" s="74"/>
      <c r="O1" s="74"/>
      <c r="P1" s="74"/>
      <c r="Q1" s="74"/>
      <c r="R1" s="74"/>
      <c r="S1" s="74"/>
      <c r="T1" s="74"/>
      <c r="U1" s="74"/>
      <c r="V1" s="74"/>
      <c r="W1" s="74"/>
      <c r="X1" s="74"/>
      <c r="Y1" s="74"/>
      <c r="Z1" s="74"/>
      <c r="AA1" s="74"/>
      <c r="AB1" s="74"/>
      <c r="AC1" s="74"/>
      <c r="AD1" s="74"/>
      <c r="AE1" s="74"/>
      <c r="AF1" s="74"/>
      <c r="AG1" s="74"/>
      <c r="AH1" s="74"/>
      <c r="AI1" s="74"/>
      <c r="AJ1" s="74"/>
      <c r="AK1" s="74"/>
      <c r="AL1" s="74"/>
      <c r="AM1" s="74"/>
      <c r="AN1" s="74"/>
      <c r="AO1" s="74"/>
      <c r="AP1" s="74"/>
      <c r="AQ1" s="74"/>
      <c r="AR1" s="74"/>
    </row>
    <row r="2" spans="1:44" ht="18.5">
      <c r="A2" s="250"/>
      <c r="B2" s="74"/>
      <c r="C2" s="74"/>
      <c r="D2" s="74"/>
      <c r="E2" s="74"/>
      <c r="F2" s="74"/>
      <c r="G2" s="74"/>
      <c r="H2" s="74"/>
      <c r="I2" s="74"/>
      <c r="J2" s="74"/>
      <c r="K2" s="74"/>
      <c r="L2" s="74"/>
      <c r="M2" s="74"/>
      <c r="N2" s="74"/>
      <c r="O2" s="74"/>
      <c r="P2" s="74"/>
      <c r="Q2" s="74"/>
      <c r="R2" s="74"/>
      <c r="S2" s="74"/>
      <c r="T2" s="74"/>
      <c r="U2" s="74"/>
      <c r="V2" s="74"/>
      <c r="W2" s="74"/>
      <c r="X2" s="74"/>
      <c r="Y2" s="74"/>
      <c r="Z2" s="74"/>
      <c r="AA2" s="74"/>
      <c r="AB2" s="74"/>
      <c r="AC2" s="74"/>
      <c r="AD2" s="74"/>
      <c r="AE2" s="74"/>
      <c r="AF2" s="74"/>
      <c r="AG2" s="74"/>
      <c r="AH2" s="74"/>
      <c r="AI2" s="74"/>
      <c r="AJ2" s="74"/>
      <c r="AK2" s="74"/>
      <c r="AL2" s="74"/>
      <c r="AM2" s="74"/>
      <c r="AN2" s="74"/>
      <c r="AO2" s="74"/>
      <c r="AP2" s="74"/>
      <c r="AQ2" s="74"/>
      <c r="AR2" s="74"/>
    </row>
    <row r="3" spans="1:44" ht="13" customHeight="1">
      <c r="A3" s="74"/>
      <c r="B3" s="74"/>
      <c r="C3" s="71">
        <v>2019</v>
      </c>
      <c r="D3" s="71">
        <v>2020</v>
      </c>
      <c r="E3" s="71">
        <v>2021</v>
      </c>
      <c r="F3" s="71">
        <v>2022</v>
      </c>
      <c r="G3" s="71">
        <v>2023</v>
      </c>
      <c r="H3" s="71">
        <v>2024</v>
      </c>
      <c r="I3" s="71">
        <v>2025</v>
      </c>
      <c r="J3" s="71">
        <v>2026</v>
      </c>
      <c r="K3" s="71">
        <v>2027</v>
      </c>
      <c r="L3" s="71">
        <v>2028</v>
      </c>
      <c r="M3" s="71">
        <v>2029</v>
      </c>
      <c r="N3" s="71">
        <v>2030</v>
      </c>
      <c r="O3" s="71">
        <v>2031</v>
      </c>
      <c r="P3" s="71">
        <v>2032</v>
      </c>
      <c r="Q3" s="71">
        <v>2033</v>
      </c>
      <c r="R3" s="71">
        <v>2034</v>
      </c>
      <c r="S3" s="71">
        <v>2035</v>
      </c>
      <c r="T3" s="71">
        <v>2036</v>
      </c>
      <c r="U3" s="71">
        <v>2037</v>
      </c>
      <c r="V3" s="71">
        <v>2038</v>
      </c>
      <c r="W3" s="71">
        <v>2039</v>
      </c>
      <c r="X3" s="71">
        <v>2040</v>
      </c>
      <c r="Y3" s="71">
        <v>2041</v>
      </c>
      <c r="Z3" s="71">
        <v>2042</v>
      </c>
      <c r="AA3" s="71">
        <v>2043</v>
      </c>
      <c r="AB3" s="71">
        <v>2044</v>
      </c>
      <c r="AC3" s="71">
        <v>2045</v>
      </c>
      <c r="AD3" s="71">
        <v>2046</v>
      </c>
      <c r="AE3" s="71">
        <v>2047</v>
      </c>
      <c r="AF3" s="71">
        <v>2048</v>
      </c>
      <c r="AG3" s="71">
        <v>2049</v>
      </c>
      <c r="AH3" s="71">
        <v>2050</v>
      </c>
      <c r="AI3" s="71">
        <v>2051</v>
      </c>
      <c r="AJ3" s="71">
        <v>2052</v>
      </c>
      <c r="AK3" s="71">
        <v>2053</v>
      </c>
      <c r="AL3" s="71">
        <v>2054</v>
      </c>
      <c r="AM3" s="71">
        <v>2055</v>
      </c>
      <c r="AN3" s="71">
        <v>2056</v>
      </c>
      <c r="AO3" s="71">
        <v>2057</v>
      </c>
      <c r="AP3" s="74"/>
      <c r="AQ3" s="74"/>
      <c r="AR3" s="74"/>
    </row>
    <row r="4" spans="1:44" ht="13" customHeight="1">
      <c r="A4" s="71"/>
      <c r="B4" s="74"/>
      <c r="C4" s="74"/>
      <c r="D4" s="74"/>
      <c r="E4" s="74"/>
      <c r="F4" s="74"/>
      <c r="G4" s="74"/>
      <c r="H4" s="74"/>
      <c r="I4" s="74"/>
      <c r="J4" s="74"/>
      <c r="K4" s="74"/>
      <c r="L4" s="74"/>
      <c r="M4" s="74"/>
      <c r="N4" s="74"/>
      <c r="O4" s="74"/>
      <c r="P4" s="74"/>
      <c r="Q4" s="74"/>
      <c r="R4" s="74"/>
      <c r="S4" s="74"/>
      <c r="T4" s="74"/>
      <c r="U4" s="74"/>
      <c r="V4" s="74"/>
      <c r="W4" s="74"/>
      <c r="X4" s="74"/>
      <c r="Y4" s="74"/>
      <c r="Z4" s="74"/>
      <c r="AA4" s="74"/>
      <c r="AB4" s="74"/>
      <c r="AC4" s="74"/>
      <c r="AD4" s="74"/>
      <c r="AE4" s="74"/>
      <c r="AF4" s="74"/>
      <c r="AG4" s="74"/>
      <c r="AH4" s="74"/>
      <c r="AI4" s="74"/>
      <c r="AJ4" s="74"/>
      <c r="AK4" s="74"/>
      <c r="AL4" s="74"/>
      <c r="AM4" s="74"/>
      <c r="AN4" s="74"/>
      <c r="AO4" s="74"/>
      <c r="AP4" s="74"/>
      <c r="AQ4" s="74"/>
      <c r="AR4" s="74"/>
    </row>
    <row r="5" spans="1:44" ht="13" customHeight="1">
      <c r="A5" s="71" t="s">
        <v>308</v>
      </c>
      <c r="B5" s="74"/>
      <c r="C5" s="74"/>
      <c r="D5" s="74"/>
      <c r="E5" s="74"/>
      <c r="F5" s="74"/>
      <c r="G5" s="74"/>
      <c r="H5" s="74"/>
      <c r="I5" s="74"/>
      <c r="J5" s="74"/>
      <c r="K5" s="74"/>
      <c r="L5" s="74"/>
      <c r="M5" s="74"/>
      <c r="N5" s="74"/>
      <c r="O5" s="74"/>
      <c r="P5" s="74"/>
      <c r="Q5" s="74"/>
      <c r="R5" s="74"/>
      <c r="S5" s="74"/>
      <c r="T5" s="74"/>
      <c r="U5" s="74"/>
      <c r="V5" s="74"/>
      <c r="W5" s="74"/>
      <c r="X5" s="74"/>
      <c r="Y5" s="74"/>
      <c r="Z5" s="74"/>
      <c r="AA5" s="74"/>
      <c r="AB5" s="74"/>
      <c r="AC5" s="74"/>
      <c r="AD5" s="74"/>
      <c r="AE5" s="74"/>
      <c r="AF5" s="74"/>
      <c r="AG5" s="74"/>
      <c r="AH5" s="74"/>
      <c r="AI5" s="74"/>
      <c r="AJ5" s="74"/>
      <c r="AK5" s="74"/>
      <c r="AL5" s="74"/>
      <c r="AM5" s="74"/>
      <c r="AN5" s="74"/>
      <c r="AO5" s="74"/>
      <c r="AP5" s="74"/>
      <c r="AQ5" s="74"/>
      <c r="AR5" s="74"/>
    </row>
    <row r="6" spans="1:44" ht="13" customHeight="1">
      <c r="A6" s="260" t="s">
        <v>303</v>
      </c>
      <c r="B6" s="74"/>
      <c r="C6" s="74"/>
      <c r="D6" s="74"/>
      <c r="E6" s="74"/>
      <c r="F6" s="74"/>
      <c r="G6" s="74"/>
      <c r="H6" s="74"/>
      <c r="I6" s="74"/>
      <c r="J6" s="74"/>
      <c r="K6" s="74"/>
      <c r="L6" s="237"/>
      <c r="M6" s="237">
        <v>7200</v>
      </c>
      <c r="N6" s="237"/>
      <c r="O6" s="237"/>
      <c r="P6" s="237"/>
      <c r="Q6" s="237"/>
      <c r="R6" s="237"/>
      <c r="S6" s="237"/>
      <c r="T6" s="237"/>
      <c r="U6" s="237"/>
      <c r="V6" s="237"/>
      <c r="W6" s="237">
        <v>7200</v>
      </c>
      <c r="X6" s="237"/>
      <c r="Y6" s="237"/>
      <c r="Z6" s="237"/>
      <c r="AA6" s="237"/>
      <c r="AB6" s="237"/>
      <c r="AC6" s="237"/>
      <c r="AD6" s="237"/>
      <c r="AE6" s="237"/>
      <c r="AF6" s="237"/>
      <c r="AG6" s="237">
        <v>7200</v>
      </c>
      <c r="AH6" s="237"/>
      <c r="AI6" s="237"/>
      <c r="AJ6" s="237"/>
      <c r="AK6" s="237"/>
      <c r="AL6" s="237"/>
      <c r="AM6" s="237"/>
      <c r="AN6" s="237"/>
      <c r="AO6" s="237"/>
      <c r="AP6" s="74"/>
      <c r="AQ6" s="74"/>
      <c r="AR6" s="74"/>
    </row>
    <row r="7" spans="1:44" ht="13" customHeight="1">
      <c r="A7" s="260" t="s">
        <v>304</v>
      </c>
      <c r="B7" s="74"/>
      <c r="C7" s="74"/>
      <c r="D7" s="74"/>
      <c r="E7" s="74"/>
      <c r="F7" s="74"/>
      <c r="G7" s="74"/>
      <c r="H7" s="74"/>
      <c r="I7" s="74"/>
      <c r="J7" s="74"/>
      <c r="K7" s="74"/>
      <c r="L7" s="74"/>
      <c r="M7" s="237">
        <v>1680</v>
      </c>
      <c r="N7" s="237"/>
      <c r="O7" s="237"/>
      <c r="P7" s="237"/>
      <c r="Q7" s="237"/>
      <c r="R7" s="237"/>
      <c r="S7" s="237"/>
      <c r="T7" s="237"/>
      <c r="U7" s="237"/>
      <c r="V7" s="237"/>
      <c r="W7" s="237">
        <v>1680</v>
      </c>
      <c r="X7" s="237"/>
      <c r="Y7" s="237"/>
      <c r="Z7" s="237"/>
      <c r="AA7" s="237"/>
      <c r="AB7" s="237"/>
      <c r="AC7" s="237"/>
      <c r="AD7" s="237"/>
      <c r="AE7" s="237"/>
      <c r="AF7" s="237"/>
      <c r="AG7" s="237">
        <v>1680</v>
      </c>
      <c r="AH7" s="237"/>
      <c r="AI7" s="237"/>
      <c r="AJ7" s="237"/>
      <c r="AK7" s="237"/>
      <c r="AL7" s="237"/>
      <c r="AM7" s="237"/>
      <c r="AN7" s="237"/>
      <c r="AO7" s="237"/>
      <c r="AP7" s="74"/>
      <c r="AQ7" s="74"/>
      <c r="AR7" s="74"/>
    </row>
    <row r="8" spans="1:44" ht="13" customHeight="1">
      <c r="A8" s="260" t="s">
        <v>302</v>
      </c>
      <c r="B8" s="74"/>
      <c r="C8" s="74"/>
      <c r="D8" s="74"/>
      <c r="E8" s="74"/>
      <c r="F8" s="74"/>
      <c r="G8" s="74"/>
      <c r="H8" s="74"/>
      <c r="I8" s="74"/>
      <c r="J8" s="74"/>
      <c r="K8" s="74"/>
      <c r="L8" s="261"/>
      <c r="M8" s="176">
        <v>30071.999999999996</v>
      </c>
      <c r="N8" s="262"/>
      <c r="O8" s="262"/>
      <c r="P8" s="262"/>
      <c r="Q8" s="262"/>
      <c r="R8" s="262"/>
      <c r="S8" s="262"/>
      <c r="T8" s="262"/>
      <c r="U8" s="262"/>
      <c r="V8" s="262"/>
      <c r="W8" s="176">
        <v>30071.999999999996</v>
      </c>
      <c r="X8" s="262"/>
      <c r="Y8" s="262"/>
      <c r="Z8" s="262"/>
      <c r="AA8" s="262"/>
      <c r="AB8" s="262"/>
      <c r="AC8" s="262"/>
      <c r="AD8" s="262"/>
      <c r="AE8" s="262"/>
      <c r="AF8" s="262"/>
      <c r="AG8" s="176">
        <v>30071.999999999996</v>
      </c>
      <c r="AH8" s="262"/>
      <c r="AI8" s="262"/>
      <c r="AJ8" s="262"/>
      <c r="AK8" s="262"/>
      <c r="AL8" s="262"/>
      <c r="AM8" s="262"/>
      <c r="AN8" s="262"/>
      <c r="AO8" s="262"/>
      <c r="AP8" s="74"/>
      <c r="AQ8" s="74"/>
      <c r="AR8" s="74"/>
    </row>
    <row r="9" spans="1:44" ht="13" customHeight="1">
      <c r="A9" s="260"/>
      <c r="B9" s="74"/>
      <c r="C9" s="74"/>
      <c r="D9" s="74"/>
      <c r="E9" s="74"/>
      <c r="F9" s="74"/>
      <c r="G9" s="74"/>
      <c r="H9" s="74"/>
      <c r="I9" s="74"/>
      <c r="J9" s="74"/>
      <c r="K9" s="74"/>
      <c r="L9" s="261"/>
      <c r="M9" s="237"/>
      <c r="N9" s="262"/>
      <c r="O9" s="262"/>
      <c r="P9" s="262"/>
      <c r="Q9" s="262"/>
      <c r="R9" s="262"/>
      <c r="S9" s="262"/>
      <c r="T9" s="262"/>
      <c r="U9" s="262"/>
      <c r="V9" s="262"/>
      <c r="W9" s="262"/>
      <c r="X9" s="262"/>
      <c r="Y9" s="262"/>
      <c r="Z9" s="262"/>
      <c r="AA9" s="262"/>
      <c r="AB9" s="262"/>
      <c r="AC9" s="262"/>
      <c r="AD9" s="262"/>
      <c r="AE9" s="262"/>
      <c r="AF9" s="262"/>
      <c r="AG9" s="262"/>
      <c r="AH9" s="262"/>
      <c r="AI9" s="262"/>
      <c r="AJ9" s="262"/>
      <c r="AK9" s="262"/>
      <c r="AL9" s="262"/>
      <c r="AM9" s="262"/>
      <c r="AN9" s="262"/>
      <c r="AO9" s="262"/>
      <c r="AP9" s="74"/>
      <c r="AQ9" s="74"/>
      <c r="AR9" s="74"/>
    </row>
    <row r="10" spans="1:44" ht="13" customHeight="1">
      <c r="A10" s="263" t="s">
        <v>305</v>
      </c>
      <c r="B10" s="74"/>
      <c r="C10" s="74"/>
      <c r="D10" s="74"/>
      <c r="E10" s="74"/>
      <c r="F10" s="74"/>
      <c r="G10" s="74"/>
      <c r="H10" s="74"/>
      <c r="I10" s="238"/>
      <c r="J10" s="74"/>
      <c r="K10" s="74"/>
      <c r="L10" s="238"/>
      <c r="M10" s="238"/>
      <c r="N10" s="238"/>
      <c r="O10" s="238"/>
      <c r="P10" s="238"/>
      <c r="Q10" s="238"/>
      <c r="R10" s="238"/>
      <c r="S10" s="238"/>
      <c r="T10" s="238"/>
      <c r="U10" s="238"/>
      <c r="V10" s="238"/>
      <c r="W10" s="238"/>
      <c r="X10" s="238"/>
      <c r="Y10" s="238"/>
      <c r="Z10" s="238"/>
      <c r="AA10" s="238"/>
      <c r="AB10" s="238"/>
      <c r="AC10" s="238"/>
      <c r="AD10" s="238"/>
      <c r="AE10" s="238"/>
      <c r="AF10" s="238"/>
      <c r="AG10" s="238"/>
      <c r="AH10" s="238"/>
      <c r="AI10" s="238"/>
      <c r="AJ10" s="238"/>
      <c r="AK10" s="238"/>
      <c r="AL10" s="238"/>
      <c r="AM10" s="238"/>
      <c r="AN10" s="238"/>
      <c r="AO10" s="238"/>
      <c r="AP10" s="74"/>
      <c r="AQ10" s="74"/>
      <c r="AR10" s="74"/>
    </row>
    <row r="11" spans="1:44" ht="13" customHeight="1">
      <c r="A11" s="260" t="s">
        <v>306</v>
      </c>
      <c r="B11" s="74"/>
      <c r="C11" s="74"/>
      <c r="D11" s="74"/>
      <c r="E11" s="74"/>
      <c r="F11" s="74"/>
      <c r="G11" s="74"/>
      <c r="H11" s="74"/>
      <c r="I11" s="238"/>
      <c r="J11" s="74"/>
      <c r="K11" s="74"/>
      <c r="L11" s="182"/>
      <c r="M11" s="237">
        <v>205.71428571428572</v>
      </c>
      <c r="N11" s="182"/>
      <c r="O11" s="182"/>
      <c r="P11" s="182"/>
      <c r="Q11" s="182"/>
      <c r="R11" s="182"/>
      <c r="S11" s="182"/>
      <c r="T11" s="182"/>
      <c r="U11" s="182"/>
      <c r="V11" s="182"/>
      <c r="W11" s="237">
        <v>205.71428571428572</v>
      </c>
      <c r="X11" s="182"/>
      <c r="Y11" s="182"/>
      <c r="Z11" s="182"/>
      <c r="AA11" s="182"/>
      <c r="AB11" s="182"/>
      <c r="AC11" s="182"/>
      <c r="AD11" s="182"/>
      <c r="AE11" s="182"/>
      <c r="AF11" s="182"/>
      <c r="AG11" s="237">
        <v>205.71428571428572</v>
      </c>
      <c r="AH11" s="182"/>
      <c r="AI11" s="182"/>
      <c r="AJ11" s="182"/>
      <c r="AK11" s="182"/>
      <c r="AL11" s="182"/>
      <c r="AM11" s="182"/>
      <c r="AN11" s="182"/>
      <c r="AO11" s="182"/>
      <c r="AP11" s="74"/>
      <c r="AQ11" s="74"/>
      <c r="AR11" s="74"/>
    </row>
    <row r="12" spans="1:44" ht="13" customHeight="1">
      <c r="A12" s="260" t="s">
        <v>309</v>
      </c>
      <c r="B12" s="74"/>
      <c r="C12" s="74"/>
      <c r="D12" s="74"/>
      <c r="E12" s="74"/>
      <c r="F12" s="74"/>
      <c r="G12" s="74"/>
      <c r="H12" s="74"/>
      <c r="I12" s="238"/>
      <c r="J12" s="74"/>
      <c r="K12" s="74"/>
      <c r="L12" s="238"/>
      <c r="M12" s="239">
        <v>102.85714285714286</v>
      </c>
      <c r="N12" s="74"/>
      <c r="O12" s="74"/>
      <c r="P12" s="74"/>
      <c r="Q12" s="74"/>
      <c r="R12" s="74"/>
      <c r="S12" s="74"/>
      <c r="T12" s="74"/>
      <c r="U12" s="74"/>
      <c r="V12" s="74"/>
      <c r="W12" s="239">
        <v>102.85714285714286</v>
      </c>
      <c r="X12" s="74"/>
      <c r="Y12" s="74"/>
      <c r="Z12" s="74"/>
      <c r="AA12" s="74"/>
      <c r="AB12" s="74"/>
      <c r="AC12" s="74"/>
      <c r="AD12" s="74"/>
      <c r="AE12" s="74"/>
      <c r="AF12" s="74"/>
      <c r="AG12" s="239">
        <v>102.85714285714286</v>
      </c>
      <c r="AH12" s="74"/>
      <c r="AI12" s="74"/>
      <c r="AJ12" s="74"/>
      <c r="AK12" s="74"/>
      <c r="AL12" s="74"/>
      <c r="AM12" s="74"/>
      <c r="AN12" s="74"/>
      <c r="AO12" s="74"/>
      <c r="AP12" s="74"/>
      <c r="AQ12" s="74"/>
      <c r="AR12" s="74"/>
    </row>
    <row r="13" spans="1:44" ht="13" customHeight="1">
      <c r="A13" s="260" t="s">
        <v>307</v>
      </c>
      <c r="B13" s="74"/>
      <c r="C13" s="74"/>
      <c r="D13" s="74"/>
      <c r="E13" s="74"/>
      <c r="F13" s="74"/>
      <c r="G13" s="74"/>
      <c r="H13" s="74"/>
      <c r="I13" s="238"/>
      <c r="J13" s="74"/>
      <c r="K13" s="74"/>
      <c r="L13" s="238"/>
      <c r="M13" s="176">
        <v>6171.4285714285716</v>
      </c>
      <c r="N13" s="74"/>
      <c r="O13" s="74"/>
      <c r="P13" s="74"/>
      <c r="Q13" s="74"/>
      <c r="R13" s="74"/>
      <c r="S13" s="74"/>
      <c r="T13" s="74"/>
      <c r="U13" s="74"/>
      <c r="V13" s="74"/>
      <c r="W13" s="176">
        <v>6171.4285714285716</v>
      </c>
      <c r="X13" s="74"/>
      <c r="Y13" s="74"/>
      <c r="Z13" s="74"/>
      <c r="AA13" s="74"/>
      <c r="AB13" s="74"/>
      <c r="AC13" s="74"/>
      <c r="AD13" s="74"/>
      <c r="AE13" s="74"/>
      <c r="AF13" s="74"/>
      <c r="AG13" s="176">
        <v>6171.4285714285716</v>
      </c>
      <c r="AH13" s="74"/>
      <c r="AI13" s="74"/>
      <c r="AJ13" s="74"/>
      <c r="AK13" s="74"/>
      <c r="AL13" s="74"/>
      <c r="AM13" s="74"/>
      <c r="AN13" s="74"/>
      <c r="AO13" s="74"/>
      <c r="AP13" s="74"/>
      <c r="AQ13" s="74"/>
      <c r="AR13" s="74"/>
    </row>
    <row r="14" spans="1:44" ht="13" customHeight="1">
      <c r="A14" s="263"/>
      <c r="B14" s="74"/>
      <c r="C14" s="74"/>
      <c r="D14" s="74"/>
      <c r="E14" s="74"/>
      <c r="F14" s="74"/>
      <c r="G14" s="74"/>
      <c r="H14" s="74"/>
      <c r="I14" s="74"/>
      <c r="J14" s="74"/>
      <c r="K14" s="74"/>
      <c r="L14" s="74"/>
      <c r="M14" s="74"/>
      <c r="N14" s="74"/>
      <c r="O14" s="74"/>
      <c r="P14" s="74"/>
      <c r="Q14" s="74"/>
      <c r="R14" s="74"/>
      <c r="S14" s="74"/>
      <c r="T14" s="74"/>
      <c r="U14" s="74"/>
      <c r="V14" s="74"/>
      <c r="W14" s="74"/>
      <c r="X14" s="74"/>
      <c r="Y14" s="74"/>
      <c r="Z14" s="74"/>
      <c r="AA14" s="74"/>
      <c r="AB14" s="74"/>
      <c r="AC14" s="74"/>
      <c r="AD14" s="74"/>
      <c r="AE14" s="74"/>
      <c r="AF14" s="74"/>
      <c r="AG14" s="74"/>
      <c r="AH14" s="74"/>
      <c r="AI14" s="74"/>
      <c r="AJ14" s="74"/>
      <c r="AK14" s="74"/>
      <c r="AL14" s="74"/>
      <c r="AM14" s="74"/>
      <c r="AN14" s="74"/>
      <c r="AO14" s="74"/>
      <c r="AP14" s="74"/>
      <c r="AQ14" s="74"/>
      <c r="AR14" s="74"/>
    </row>
    <row r="15" spans="1:44" ht="13" customHeight="1">
      <c r="A15" s="263" t="s">
        <v>252</v>
      </c>
      <c r="B15" s="74"/>
      <c r="C15" s="74"/>
      <c r="D15" s="74"/>
      <c r="E15" s="74"/>
      <c r="F15" s="74"/>
      <c r="G15" s="74"/>
      <c r="H15" s="74"/>
      <c r="I15" s="74"/>
      <c r="J15" s="74"/>
      <c r="K15" s="74"/>
      <c r="L15" s="264"/>
      <c r="M15" s="176">
        <v>500000</v>
      </c>
      <c r="N15" s="264"/>
      <c r="O15" s="264"/>
      <c r="P15" s="264"/>
      <c r="Q15" s="264"/>
      <c r="R15" s="264"/>
      <c r="S15" s="264"/>
      <c r="T15" s="264"/>
      <c r="U15" s="264"/>
      <c r="V15" s="264"/>
      <c r="W15" s="176">
        <v>500000</v>
      </c>
      <c r="X15" s="264"/>
      <c r="Y15" s="264"/>
      <c r="Z15" s="264"/>
      <c r="AA15" s="264"/>
      <c r="AB15" s="264"/>
      <c r="AC15" s="264"/>
      <c r="AD15" s="264"/>
      <c r="AE15" s="264"/>
      <c r="AF15" s="264"/>
      <c r="AG15" s="176">
        <v>500000</v>
      </c>
      <c r="AH15" s="264"/>
      <c r="AI15" s="264"/>
      <c r="AJ15" s="264"/>
      <c r="AK15" s="264"/>
      <c r="AL15" s="264"/>
      <c r="AM15" s="264"/>
      <c r="AN15" s="264"/>
      <c r="AO15" s="264"/>
      <c r="AP15" s="74"/>
      <c r="AQ15" s="74"/>
      <c r="AR15" s="74"/>
    </row>
    <row r="16" spans="1:44" ht="13" customHeight="1">
      <c r="A16" s="260"/>
      <c r="B16" s="74"/>
      <c r="C16" s="74"/>
      <c r="D16" s="74"/>
      <c r="E16" s="74"/>
      <c r="F16" s="74"/>
      <c r="G16" s="74"/>
      <c r="H16" s="74"/>
      <c r="I16" s="74"/>
      <c r="J16" s="74"/>
      <c r="K16" s="74"/>
      <c r="L16" s="74"/>
      <c r="M16" s="74"/>
      <c r="N16" s="74"/>
      <c r="O16" s="74"/>
      <c r="P16" s="74"/>
      <c r="Q16" s="74"/>
      <c r="R16" s="74"/>
      <c r="S16" s="74"/>
      <c r="T16" s="74"/>
      <c r="U16" s="74"/>
      <c r="V16" s="74"/>
      <c r="W16" s="176"/>
      <c r="X16" s="74"/>
      <c r="Y16" s="74"/>
      <c r="Z16" s="74"/>
      <c r="AA16" s="74"/>
      <c r="AB16" s="74"/>
      <c r="AC16" s="74"/>
      <c r="AD16" s="74"/>
      <c r="AE16" s="74"/>
      <c r="AF16" s="74"/>
      <c r="AG16" s="176"/>
      <c r="AH16" s="74"/>
      <c r="AI16" s="74"/>
      <c r="AJ16" s="74"/>
      <c r="AK16" s="74"/>
      <c r="AL16" s="74"/>
      <c r="AM16" s="74"/>
      <c r="AN16" s="74"/>
      <c r="AO16" s="74"/>
      <c r="AP16" s="74"/>
      <c r="AQ16" s="74"/>
      <c r="AR16" s="74"/>
    </row>
    <row r="17" spans="1:44" ht="13" customHeight="1">
      <c r="A17" s="263" t="s">
        <v>254</v>
      </c>
      <c r="B17" s="74"/>
      <c r="C17" s="74"/>
      <c r="D17" s="74"/>
      <c r="E17" s="74"/>
      <c r="F17" s="74"/>
      <c r="G17" s="74"/>
      <c r="H17" s="74"/>
      <c r="I17" s="74"/>
      <c r="J17" s="74"/>
      <c r="K17" s="74"/>
      <c r="L17" s="74"/>
      <c r="M17" s="176">
        <v>536243.42857142852</v>
      </c>
      <c r="N17" s="74"/>
      <c r="O17" s="74"/>
      <c r="P17" s="74"/>
      <c r="Q17" s="74"/>
      <c r="R17" s="74"/>
      <c r="S17" s="74"/>
      <c r="T17" s="74"/>
      <c r="U17" s="74"/>
      <c r="V17" s="74"/>
      <c r="W17" s="176">
        <v>500000</v>
      </c>
      <c r="X17" s="74"/>
      <c r="Y17" s="74"/>
      <c r="Z17" s="74"/>
      <c r="AA17" s="74"/>
      <c r="AB17" s="74"/>
      <c r="AC17" s="74"/>
      <c r="AD17" s="74"/>
      <c r="AE17" s="74"/>
      <c r="AF17" s="74"/>
      <c r="AG17" s="176">
        <v>500000</v>
      </c>
      <c r="AH17" s="74"/>
      <c r="AI17" s="74"/>
      <c r="AJ17" s="74"/>
      <c r="AK17" s="74"/>
      <c r="AL17" s="74"/>
      <c r="AM17" s="74"/>
      <c r="AN17" s="74"/>
      <c r="AO17" s="74"/>
      <c r="AP17" s="74"/>
      <c r="AQ17" s="74"/>
      <c r="AR17" s="74"/>
    </row>
    <row r="18" spans="1:44" ht="13" customHeight="1">
      <c r="A18" s="260"/>
      <c r="B18" s="74"/>
      <c r="C18" s="74"/>
      <c r="D18" s="74"/>
      <c r="E18" s="74"/>
      <c r="F18" s="74"/>
      <c r="G18" s="74"/>
      <c r="H18" s="74"/>
      <c r="I18" s="74"/>
      <c r="J18" s="74"/>
      <c r="K18" s="74"/>
      <c r="L18" s="265"/>
      <c r="M18" s="265"/>
      <c r="N18" s="265"/>
      <c r="O18" s="265"/>
      <c r="P18" s="265"/>
      <c r="Q18" s="265"/>
      <c r="R18" s="265"/>
      <c r="S18" s="265"/>
      <c r="T18" s="265"/>
      <c r="U18" s="265"/>
      <c r="V18" s="265"/>
      <c r="W18" s="265"/>
      <c r="X18" s="265"/>
      <c r="Y18" s="265"/>
      <c r="Z18" s="265"/>
      <c r="AA18" s="265"/>
      <c r="AB18" s="265"/>
      <c r="AC18" s="265"/>
      <c r="AD18" s="265"/>
      <c r="AE18" s="265"/>
      <c r="AF18" s="265"/>
      <c r="AG18" s="265"/>
      <c r="AH18" s="265"/>
      <c r="AI18" s="265"/>
      <c r="AJ18" s="265"/>
      <c r="AK18" s="265"/>
      <c r="AL18" s="265"/>
      <c r="AM18" s="265"/>
      <c r="AN18" s="265"/>
      <c r="AO18" s="265"/>
      <c r="AP18" s="74"/>
      <c r="AQ18" s="74"/>
      <c r="AR18" s="74"/>
    </row>
    <row r="19" spans="1:44" ht="13" customHeight="1">
      <c r="A19" s="266" t="s">
        <v>249</v>
      </c>
      <c r="B19" s="74"/>
      <c r="C19" s="74"/>
      <c r="D19" s="74"/>
      <c r="E19" s="74"/>
      <c r="F19" s="74"/>
      <c r="G19" s="74"/>
      <c r="H19" s="74"/>
      <c r="I19" s="74"/>
      <c r="J19" s="74"/>
      <c r="K19" s="74"/>
      <c r="L19" s="265"/>
      <c r="M19" s="74"/>
      <c r="N19" s="74"/>
      <c r="O19" s="74"/>
      <c r="P19" s="74"/>
      <c r="Q19" s="74"/>
      <c r="R19" s="74"/>
      <c r="S19" s="74"/>
      <c r="T19" s="74"/>
      <c r="U19" s="74"/>
      <c r="V19" s="74"/>
      <c r="W19" s="74"/>
      <c r="X19" s="74"/>
      <c r="Y19" s="74"/>
      <c r="Z19" s="74"/>
      <c r="AA19" s="74"/>
      <c r="AB19" s="74"/>
      <c r="AC19" s="74"/>
      <c r="AD19" s="74"/>
      <c r="AE19" s="74"/>
      <c r="AF19" s="74"/>
      <c r="AG19" s="74"/>
      <c r="AH19" s="74"/>
      <c r="AI19" s="74"/>
      <c r="AJ19" s="74"/>
      <c r="AK19" s="74"/>
      <c r="AL19" s="74"/>
      <c r="AM19" s="74"/>
      <c r="AN19" s="74"/>
      <c r="AO19" s="74"/>
      <c r="AP19" s="74"/>
      <c r="AQ19" s="74"/>
      <c r="AR19" s="74"/>
    </row>
    <row r="20" spans="1:44" ht="13" customHeight="1">
      <c r="A20" s="74" t="s">
        <v>247</v>
      </c>
      <c r="B20" s="74"/>
      <c r="C20" s="74"/>
      <c r="D20" s="74"/>
      <c r="E20" s="74"/>
      <c r="F20" s="74"/>
      <c r="G20" s="74"/>
      <c r="H20" s="74"/>
      <c r="I20" s="74"/>
      <c r="J20" s="74"/>
      <c r="K20" s="74"/>
      <c r="L20" s="74"/>
      <c r="M20" s="74"/>
      <c r="N20" s="74"/>
      <c r="O20" s="74"/>
      <c r="P20" s="74"/>
      <c r="Q20" s="74"/>
      <c r="R20" s="74"/>
      <c r="S20" s="74"/>
      <c r="T20" s="74"/>
      <c r="U20" s="74"/>
      <c r="V20" s="74"/>
      <c r="W20" s="74"/>
      <c r="X20" s="74"/>
      <c r="Y20" s="74"/>
      <c r="Z20" s="74"/>
      <c r="AA20" s="74"/>
      <c r="AB20" s="74"/>
      <c r="AC20" s="74"/>
      <c r="AD20" s="74"/>
      <c r="AE20" s="74"/>
      <c r="AF20" s="74"/>
      <c r="AG20" s="74"/>
      <c r="AH20" s="74"/>
      <c r="AI20" s="74"/>
      <c r="AJ20" s="74"/>
      <c r="AK20" s="74"/>
      <c r="AL20" s="74"/>
      <c r="AM20" s="74"/>
      <c r="AN20" s="74"/>
      <c r="AO20" s="74"/>
      <c r="AP20" s="74"/>
      <c r="AQ20" s="74"/>
      <c r="AR20" s="74"/>
    </row>
    <row r="21" spans="1:44" ht="13" customHeight="1">
      <c r="A21" s="74" t="s">
        <v>248</v>
      </c>
      <c r="B21" s="74"/>
      <c r="C21" s="74"/>
      <c r="D21" s="74"/>
      <c r="E21" s="74"/>
      <c r="F21" s="74"/>
      <c r="G21" s="74"/>
      <c r="H21" s="74"/>
      <c r="I21" s="74"/>
      <c r="J21" s="74"/>
      <c r="K21" s="74"/>
      <c r="L21" s="74"/>
      <c r="M21" s="74"/>
      <c r="N21" s="74"/>
      <c r="O21" s="74"/>
      <c r="P21" s="74"/>
      <c r="Q21" s="74"/>
      <c r="R21" s="74"/>
      <c r="S21" s="74"/>
      <c r="T21" s="74"/>
      <c r="U21" s="74"/>
      <c r="V21" s="74"/>
      <c r="W21" s="74"/>
      <c r="X21" s="74"/>
      <c r="Y21" s="74"/>
      <c r="Z21" s="74"/>
      <c r="AA21" s="74"/>
      <c r="AB21" s="74"/>
      <c r="AC21" s="74"/>
      <c r="AD21" s="74"/>
      <c r="AE21" s="74"/>
      <c r="AF21" s="74"/>
      <c r="AG21" s="74"/>
      <c r="AH21" s="74"/>
      <c r="AI21" s="74"/>
      <c r="AJ21" s="74"/>
      <c r="AK21" s="74"/>
      <c r="AL21" s="74"/>
      <c r="AM21" s="74"/>
      <c r="AN21" s="74"/>
      <c r="AO21" s="74"/>
      <c r="AP21" s="74"/>
      <c r="AQ21" s="74"/>
      <c r="AR21" s="74"/>
    </row>
    <row r="22" spans="1:44" ht="13.5" customHeight="1">
      <c r="A22" s="74" t="s">
        <v>250</v>
      </c>
      <c r="B22" s="74"/>
      <c r="C22" s="74"/>
      <c r="D22" s="74"/>
      <c r="E22" s="74"/>
      <c r="F22" s="74"/>
      <c r="G22" s="74"/>
      <c r="H22" s="74"/>
      <c r="I22" s="74"/>
      <c r="J22" s="74"/>
      <c r="K22" s="74"/>
      <c r="L22" s="74"/>
      <c r="M22" s="74"/>
      <c r="N22" s="74"/>
      <c r="O22" s="74"/>
      <c r="P22" s="74"/>
      <c r="Q22" s="74"/>
      <c r="R22" s="74"/>
      <c r="S22" s="74"/>
      <c r="T22" s="74"/>
      <c r="U22" s="74"/>
      <c r="V22" s="74"/>
      <c r="W22" s="74"/>
      <c r="X22" s="74"/>
      <c r="Y22" s="74"/>
      <c r="Z22" s="74"/>
      <c r="AA22" s="74"/>
      <c r="AB22" s="74"/>
      <c r="AC22" s="74"/>
      <c r="AD22" s="74"/>
      <c r="AE22" s="74"/>
      <c r="AF22" s="74"/>
      <c r="AG22" s="74"/>
      <c r="AH22" s="74"/>
      <c r="AI22" s="74"/>
      <c r="AJ22" s="74"/>
      <c r="AK22" s="74"/>
      <c r="AL22" s="74"/>
      <c r="AM22" s="74"/>
      <c r="AN22" s="74"/>
      <c r="AO22" s="74"/>
      <c r="AP22" s="74"/>
      <c r="AQ22" s="74"/>
      <c r="AR22" s="74"/>
    </row>
    <row r="23" spans="1:44" ht="13.5" customHeight="1">
      <c r="A23" s="74" t="s">
        <v>251</v>
      </c>
      <c r="B23" s="74"/>
      <c r="C23" s="74"/>
      <c r="D23" s="74"/>
      <c r="E23" s="74"/>
      <c r="F23" s="74"/>
      <c r="G23" s="74"/>
      <c r="H23" s="74"/>
      <c r="I23" s="74"/>
      <c r="J23" s="74"/>
      <c r="K23" s="74"/>
      <c r="L23" s="74"/>
      <c r="M23" s="74"/>
      <c r="N23" s="74"/>
      <c r="O23" s="74"/>
      <c r="P23" s="74"/>
      <c r="Q23" s="74"/>
      <c r="R23" s="74"/>
      <c r="S23" s="74"/>
      <c r="T23" s="74"/>
      <c r="U23" s="74"/>
      <c r="V23" s="74"/>
      <c r="W23" s="74"/>
      <c r="X23" s="74"/>
      <c r="Y23" s="74"/>
      <c r="Z23" s="74"/>
      <c r="AA23" s="74"/>
      <c r="AB23" s="74"/>
      <c r="AC23" s="74"/>
      <c r="AD23" s="74"/>
      <c r="AE23" s="74"/>
      <c r="AF23" s="74"/>
      <c r="AG23" s="74"/>
      <c r="AH23" s="74"/>
      <c r="AI23" s="74"/>
      <c r="AJ23" s="74"/>
      <c r="AK23" s="74"/>
      <c r="AL23" s="74"/>
      <c r="AM23" s="74"/>
      <c r="AN23" s="74"/>
      <c r="AO23" s="74"/>
      <c r="AP23" s="74"/>
      <c r="AQ23" s="74"/>
      <c r="AR23" s="74"/>
    </row>
    <row r="24" spans="1:44" ht="13.5" customHeight="1">
      <c r="A24" s="74" t="s">
        <v>253</v>
      </c>
      <c r="B24" s="74"/>
      <c r="C24" s="74"/>
      <c r="D24" s="74"/>
      <c r="E24" s="74"/>
      <c r="F24" s="74"/>
      <c r="G24" s="74"/>
      <c r="H24" s="74"/>
      <c r="I24" s="74"/>
      <c r="J24" s="74"/>
      <c r="K24" s="74"/>
      <c r="L24" s="74"/>
      <c r="M24" s="74"/>
      <c r="N24" s="74"/>
      <c r="O24" s="74"/>
      <c r="P24" s="74"/>
      <c r="Q24" s="74"/>
      <c r="R24" s="74"/>
      <c r="S24" s="74"/>
      <c r="T24" s="74"/>
      <c r="U24" s="74"/>
      <c r="V24" s="74"/>
      <c r="W24" s="74"/>
      <c r="X24" s="74"/>
      <c r="Y24" s="74"/>
      <c r="Z24" s="74"/>
      <c r="AA24" s="74"/>
      <c r="AB24" s="74"/>
      <c r="AC24" s="74"/>
      <c r="AD24" s="74"/>
      <c r="AE24" s="74"/>
      <c r="AF24" s="74"/>
      <c r="AG24" s="74"/>
      <c r="AH24" s="74"/>
      <c r="AI24" s="74"/>
      <c r="AJ24" s="74"/>
      <c r="AK24" s="74"/>
      <c r="AL24" s="74"/>
      <c r="AM24" s="74"/>
      <c r="AN24" s="74"/>
      <c r="AO24" s="74"/>
      <c r="AP24" s="74"/>
      <c r="AQ24" s="74"/>
      <c r="AR24" s="74"/>
    </row>
    <row r="25" spans="1:44" ht="145">
      <c r="A25" s="221" t="s">
        <v>182</v>
      </c>
      <c r="B25" s="260"/>
      <c r="C25" s="74"/>
      <c r="D25" s="74"/>
      <c r="E25" s="74"/>
      <c r="F25" s="74"/>
      <c r="G25" s="74"/>
      <c r="H25" s="74"/>
      <c r="I25" s="74"/>
      <c r="J25" s="74"/>
      <c r="K25" s="74"/>
      <c r="L25" s="74"/>
      <c r="M25" s="74"/>
      <c r="N25" s="74"/>
      <c r="O25" s="74"/>
      <c r="P25" s="74"/>
      <c r="Q25" s="74"/>
      <c r="R25" s="74"/>
      <c r="S25" s="74"/>
      <c r="T25" s="74"/>
      <c r="U25" s="74"/>
      <c r="V25" s="74"/>
      <c r="W25" s="74"/>
      <c r="X25" s="74"/>
      <c r="Y25" s="74"/>
      <c r="Z25" s="74"/>
      <c r="AA25" s="74"/>
      <c r="AB25" s="74"/>
      <c r="AC25" s="74"/>
      <c r="AD25" s="74"/>
      <c r="AE25" s="74"/>
      <c r="AF25" s="74"/>
      <c r="AG25" s="74"/>
      <c r="AH25" s="74"/>
      <c r="AI25" s="74"/>
      <c r="AJ25" s="74"/>
      <c r="AK25" s="74"/>
      <c r="AL25" s="74"/>
      <c r="AM25" s="74"/>
      <c r="AN25" s="74"/>
      <c r="AO25" s="74"/>
      <c r="AP25" s="74"/>
      <c r="AQ25" s="74"/>
      <c r="AR25" s="74"/>
    </row>
    <row r="27" spans="1:44" ht="58">
      <c r="A27" s="221" t="s">
        <v>200</v>
      </c>
    </row>
    <row r="29" spans="1:44" ht="15.5">
      <c r="A29" s="259" t="s">
        <v>264</v>
      </c>
    </row>
    <row r="30" spans="1:44" ht="15.5">
      <c r="A30" s="251" t="s">
        <v>276</v>
      </c>
    </row>
    <row r="31" spans="1:44" ht="15.5">
      <c r="A31" s="251" t="s">
        <v>277</v>
      </c>
    </row>
    <row r="32" spans="1:44" ht="15.5">
      <c r="A32" s="251" t="s">
        <v>278</v>
      </c>
    </row>
    <row r="33" spans="1:1" ht="15.5">
      <c r="A33" s="251" t="s">
        <v>275</v>
      </c>
    </row>
    <row r="34" spans="1:1" ht="15.5">
      <c r="A34" s="251" t="s">
        <v>279</v>
      </c>
    </row>
    <row r="36" spans="1:1">
      <c r="A36" s="240" t="s">
        <v>274</v>
      </c>
    </row>
  </sheetData>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3B3B27-A2B2-432D-979D-1312AA185C70}">
  <sheetPr>
    <tabColor rgb="FF92D050"/>
  </sheetPr>
  <dimension ref="A1:AO19"/>
  <sheetViews>
    <sheetView workbookViewId="0">
      <selection sqref="A1:XFD1048576"/>
    </sheetView>
  </sheetViews>
  <sheetFormatPr defaultRowHeight="14.5"/>
  <cols>
    <col min="1" max="1" width="35.54296875" customWidth="1"/>
  </cols>
  <sheetData>
    <row r="1" spans="1:41" ht="18.5">
      <c r="A1" s="5" t="s">
        <v>177</v>
      </c>
      <c r="B1" s="5"/>
      <c r="C1" s="5"/>
      <c r="D1" s="173"/>
      <c r="E1" s="173"/>
      <c r="F1" s="173"/>
      <c r="G1" s="173"/>
      <c r="H1" s="173"/>
      <c r="I1" s="173"/>
      <c r="J1" s="173"/>
      <c r="K1" s="173"/>
      <c r="L1" s="173"/>
      <c r="M1" s="173"/>
      <c r="N1" s="173"/>
      <c r="O1" s="173"/>
      <c r="P1" s="173"/>
      <c r="Q1" s="173"/>
      <c r="R1" s="173"/>
      <c r="S1" s="173"/>
      <c r="T1" s="173"/>
      <c r="U1" s="173"/>
      <c r="V1" s="173"/>
      <c r="W1" s="173"/>
      <c r="X1" s="173"/>
      <c r="Y1" s="173"/>
      <c r="Z1" s="173"/>
      <c r="AA1" s="173"/>
      <c r="AB1" s="173"/>
      <c r="AC1" s="173"/>
      <c r="AD1" s="173"/>
      <c r="AE1" s="173"/>
      <c r="AF1" s="173"/>
      <c r="AG1" s="173"/>
      <c r="AH1" s="173"/>
      <c r="AI1" s="173"/>
      <c r="AJ1" s="173"/>
      <c r="AK1" s="173"/>
      <c r="AL1" s="173"/>
      <c r="AM1" s="173"/>
      <c r="AN1" s="173"/>
      <c r="AO1" s="173"/>
    </row>
    <row r="2" spans="1:41" s="173" customFormat="1" ht="18.5">
      <c r="A2" s="5" t="s">
        <v>178</v>
      </c>
      <c r="B2" s="5"/>
      <c r="C2" s="5"/>
    </row>
    <row r="3" spans="1:41">
      <c r="A3" s="178" t="s">
        <v>152</v>
      </c>
      <c r="B3" s="178"/>
      <c r="C3" s="178"/>
      <c r="D3" s="94"/>
      <c r="E3" s="173"/>
      <c r="F3" s="173"/>
      <c r="G3" s="173"/>
      <c r="H3" s="173"/>
      <c r="I3" s="173"/>
      <c r="J3" s="173"/>
      <c r="K3" s="173"/>
      <c r="L3" s="173">
        <v>1</v>
      </c>
      <c r="M3" s="173">
        <v>2</v>
      </c>
      <c r="N3" s="173">
        <v>3</v>
      </c>
      <c r="O3" s="173">
        <v>4</v>
      </c>
      <c r="P3" s="173">
        <v>5</v>
      </c>
      <c r="Q3" s="173">
        <v>6</v>
      </c>
      <c r="R3" s="173">
        <v>7</v>
      </c>
      <c r="S3" s="173">
        <v>8</v>
      </c>
      <c r="T3" s="173">
        <v>9</v>
      </c>
      <c r="U3" s="173">
        <v>10</v>
      </c>
      <c r="V3" s="173">
        <v>11</v>
      </c>
      <c r="W3" s="173">
        <v>12</v>
      </c>
      <c r="X3" s="173">
        <v>13</v>
      </c>
      <c r="Y3" s="173">
        <v>14</v>
      </c>
      <c r="Z3" s="173">
        <v>15</v>
      </c>
      <c r="AA3" s="173">
        <v>16</v>
      </c>
      <c r="AB3" s="173">
        <v>17</v>
      </c>
      <c r="AC3" s="173">
        <v>18</v>
      </c>
      <c r="AD3" s="173">
        <v>19</v>
      </c>
      <c r="AE3" s="173">
        <v>20</v>
      </c>
      <c r="AF3" s="173">
        <v>21</v>
      </c>
      <c r="AG3" s="173">
        <v>22</v>
      </c>
      <c r="AH3" s="173">
        <v>23</v>
      </c>
      <c r="AI3" s="173">
        <v>24</v>
      </c>
      <c r="AJ3" s="173">
        <v>25</v>
      </c>
      <c r="AK3" s="173">
        <v>26</v>
      </c>
      <c r="AL3" s="173">
        <v>27</v>
      </c>
      <c r="AM3" s="173">
        <v>28</v>
      </c>
      <c r="AN3" s="173">
        <v>29</v>
      </c>
      <c r="AO3" s="173">
        <v>30</v>
      </c>
    </row>
    <row r="4" spans="1:41">
      <c r="A4" s="48"/>
      <c r="B4" s="183" t="s">
        <v>176</v>
      </c>
      <c r="C4" s="48">
        <v>2019</v>
      </c>
      <c r="D4" s="48">
        <v>2020</v>
      </c>
      <c r="E4" s="48">
        <v>2021</v>
      </c>
      <c r="F4" s="48">
        <v>2022</v>
      </c>
      <c r="G4" s="48">
        <v>2023</v>
      </c>
      <c r="H4" s="48">
        <v>2024</v>
      </c>
      <c r="I4" s="48">
        <v>2025</v>
      </c>
      <c r="J4" s="48">
        <v>2026</v>
      </c>
      <c r="K4" s="71">
        <v>2027</v>
      </c>
      <c r="L4" s="48">
        <v>2028</v>
      </c>
      <c r="M4" s="48">
        <v>2029</v>
      </c>
      <c r="N4" s="48">
        <v>2030</v>
      </c>
      <c r="O4" s="48">
        <v>2031</v>
      </c>
      <c r="P4" s="48">
        <v>2032</v>
      </c>
      <c r="Q4" s="48">
        <v>2033</v>
      </c>
      <c r="R4" s="48">
        <v>2034</v>
      </c>
      <c r="S4" s="48">
        <v>2035</v>
      </c>
      <c r="T4" s="48">
        <v>2036</v>
      </c>
      <c r="U4" s="48">
        <v>2037</v>
      </c>
      <c r="V4" s="48">
        <v>2038</v>
      </c>
      <c r="W4" s="48">
        <v>2039</v>
      </c>
      <c r="X4" s="48">
        <v>2040</v>
      </c>
      <c r="Y4" s="48">
        <v>2041</v>
      </c>
      <c r="Z4" s="48">
        <v>2042</v>
      </c>
      <c r="AA4" s="48">
        <v>2043</v>
      </c>
      <c r="AB4" s="48">
        <v>2044</v>
      </c>
      <c r="AC4" s="48">
        <v>2045</v>
      </c>
      <c r="AD4" s="48">
        <v>2046</v>
      </c>
      <c r="AE4" s="48">
        <v>2047</v>
      </c>
      <c r="AF4" s="48">
        <v>2048</v>
      </c>
      <c r="AG4" s="48">
        <v>2049</v>
      </c>
      <c r="AH4" s="48">
        <v>2050</v>
      </c>
      <c r="AI4" s="48">
        <v>2051</v>
      </c>
      <c r="AJ4" s="48">
        <v>2052</v>
      </c>
      <c r="AK4" s="48">
        <v>2053</v>
      </c>
      <c r="AL4" s="48">
        <v>2054</v>
      </c>
      <c r="AM4" s="48">
        <v>2055</v>
      </c>
      <c r="AN4" s="48">
        <v>2056</v>
      </c>
      <c r="AO4" s="48">
        <v>2057</v>
      </c>
    </row>
    <row r="6" spans="1:41">
      <c r="A6" t="s">
        <v>179</v>
      </c>
      <c r="L6" s="191">
        <v>0.23400000000000001</v>
      </c>
      <c r="M6" s="191">
        <v>0.23400000000000001</v>
      </c>
      <c r="N6" s="191">
        <v>0.23400000000000001</v>
      </c>
      <c r="O6" s="191">
        <v>0.23400000000000001</v>
      </c>
      <c r="P6" s="191">
        <v>0.23400000000000001</v>
      </c>
      <c r="Q6" s="191">
        <v>0.23400000000000001</v>
      </c>
      <c r="R6" s="191">
        <v>0.23400000000000001</v>
      </c>
      <c r="S6" s="191">
        <v>0.23400000000000001</v>
      </c>
      <c r="T6" s="191">
        <v>0.23400000000000001</v>
      </c>
      <c r="U6" s="191">
        <v>0.23400000000000001</v>
      </c>
      <c r="V6" s="191">
        <v>0.23400000000000001</v>
      </c>
      <c r="W6" s="191">
        <v>0.23400000000000001</v>
      </c>
      <c r="X6" s="191">
        <v>0.23400000000000001</v>
      </c>
      <c r="Y6" s="191">
        <v>0.23400000000000001</v>
      </c>
      <c r="Z6" s="191">
        <v>0.23400000000000001</v>
      </c>
      <c r="AA6" s="191">
        <v>0.23400000000000001</v>
      </c>
      <c r="AB6" s="191">
        <v>0.23400000000000001</v>
      </c>
      <c r="AC6" s="191">
        <v>0.23400000000000001</v>
      </c>
      <c r="AD6" s="191">
        <v>0.23400000000000001</v>
      </c>
      <c r="AE6" s="191">
        <v>0.23400000000000001</v>
      </c>
      <c r="AF6" s="191">
        <v>0.23400000000000001</v>
      </c>
      <c r="AG6" s="191">
        <v>0.23400000000000001</v>
      </c>
      <c r="AH6" s="191">
        <v>0.23400000000000001</v>
      </c>
      <c r="AI6" s="191">
        <v>0.23400000000000001</v>
      </c>
      <c r="AJ6" s="191">
        <v>0.23400000000000001</v>
      </c>
      <c r="AK6" s="191">
        <v>0.23400000000000001</v>
      </c>
      <c r="AL6" s="191">
        <v>0.23400000000000001</v>
      </c>
      <c r="AM6" s="191">
        <v>0.23400000000000001</v>
      </c>
      <c r="AN6" s="191">
        <v>0.23400000000000001</v>
      </c>
      <c r="AO6" s="191">
        <v>0.23400000000000001</v>
      </c>
    </row>
    <row r="15" spans="1:41">
      <c r="A15" s="240"/>
    </row>
    <row r="17" spans="1:6">
      <c r="F17" t="s">
        <v>4</v>
      </c>
    </row>
    <row r="19" spans="1:6">
      <c r="A19" s="236"/>
    </row>
  </sheetData>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6C5D4A-A5DE-4E2C-BCA3-B9B2B5C6B2A3}">
  <sheetPr>
    <tabColor rgb="FF92D050"/>
  </sheetPr>
  <dimension ref="A1:AO13"/>
  <sheetViews>
    <sheetView zoomScale="86" zoomScaleNormal="86" workbookViewId="0">
      <selection sqref="A1:XFD1048576"/>
    </sheetView>
  </sheetViews>
  <sheetFormatPr defaultRowHeight="14.5"/>
  <cols>
    <col min="1" max="1" width="40.54296875" customWidth="1"/>
    <col min="12" max="12" width="15.1796875" bestFit="1" customWidth="1"/>
  </cols>
  <sheetData>
    <row r="1" spans="1:41" ht="15.5">
      <c r="A1" s="103" t="s">
        <v>194</v>
      </c>
    </row>
    <row r="2" spans="1:41" ht="18.5">
      <c r="A2" s="5"/>
      <c r="B2" s="173"/>
      <c r="C2" s="173"/>
      <c r="D2" s="173"/>
      <c r="E2" s="173"/>
      <c r="F2" s="173"/>
      <c r="G2" s="173"/>
      <c r="H2" s="173"/>
      <c r="I2" s="173"/>
      <c r="J2" s="173"/>
      <c r="K2" s="173"/>
      <c r="L2" s="173"/>
      <c r="M2" s="173"/>
      <c r="N2" s="173"/>
      <c r="O2" s="173"/>
      <c r="P2" s="173"/>
      <c r="Q2" s="173"/>
      <c r="R2" s="173"/>
      <c r="S2" s="173"/>
      <c r="T2" s="173"/>
      <c r="U2" s="173"/>
      <c r="V2" s="173"/>
      <c r="W2" s="173"/>
      <c r="X2" s="173"/>
      <c r="Y2" s="173"/>
      <c r="Z2" s="173"/>
      <c r="AA2" s="173"/>
      <c r="AB2" s="173"/>
      <c r="AC2" s="173"/>
      <c r="AD2" s="173"/>
      <c r="AE2" s="173"/>
      <c r="AF2" s="173"/>
      <c r="AG2" s="173"/>
      <c r="AH2" s="173"/>
      <c r="AI2" s="173"/>
      <c r="AJ2" s="173"/>
      <c r="AK2" s="173"/>
      <c r="AL2" s="173"/>
      <c r="AM2" s="173"/>
      <c r="AN2" s="173"/>
      <c r="AO2" s="173"/>
    </row>
    <row r="3" spans="1:41">
      <c r="A3" s="173"/>
      <c r="B3" s="173"/>
      <c r="C3" s="71">
        <v>2019</v>
      </c>
      <c r="D3" s="48">
        <v>2020</v>
      </c>
      <c r="E3" s="48">
        <v>2021</v>
      </c>
      <c r="F3" s="48">
        <v>2022</v>
      </c>
      <c r="G3" s="48">
        <v>2023</v>
      </c>
      <c r="H3" s="48">
        <v>2024</v>
      </c>
      <c r="I3" s="48">
        <v>2025</v>
      </c>
      <c r="J3" s="71">
        <v>2026</v>
      </c>
      <c r="K3" s="48">
        <v>2027</v>
      </c>
      <c r="L3" s="48">
        <v>2028</v>
      </c>
      <c r="M3" s="48">
        <v>2029</v>
      </c>
      <c r="N3" s="48">
        <v>2030</v>
      </c>
      <c r="O3" s="48">
        <v>2031</v>
      </c>
      <c r="P3" s="48">
        <v>2032</v>
      </c>
      <c r="Q3" s="48">
        <v>2033</v>
      </c>
      <c r="R3" s="48">
        <v>2034</v>
      </c>
      <c r="S3" s="48">
        <v>2035</v>
      </c>
      <c r="T3" s="48">
        <v>2036</v>
      </c>
      <c r="U3" s="48">
        <v>2037</v>
      </c>
      <c r="V3" s="48">
        <v>2038</v>
      </c>
      <c r="W3" s="48">
        <v>2039</v>
      </c>
      <c r="X3" s="48">
        <v>2040</v>
      </c>
      <c r="Y3" s="48">
        <v>2041</v>
      </c>
      <c r="Z3" s="48">
        <v>2042</v>
      </c>
      <c r="AA3" s="48">
        <v>2043</v>
      </c>
      <c r="AB3" s="48">
        <v>2044</v>
      </c>
      <c r="AC3" s="48">
        <v>2045</v>
      </c>
      <c r="AD3" s="48">
        <v>2046</v>
      </c>
      <c r="AE3" s="48">
        <v>2047</v>
      </c>
      <c r="AF3" s="48">
        <v>2048</v>
      </c>
      <c r="AG3" s="48">
        <v>2049</v>
      </c>
      <c r="AH3" s="48">
        <v>2050</v>
      </c>
      <c r="AI3" s="48">
        <v>2051</v>
      </c>
      <c r="AJ3" s="48">
        <v>2052</v>
      </c>
      <c r="AK3" s="48">
        <v>2053</v>
      </c>
      <c r="AL3" s="48">
        <v>2054</v>
      </c>
      <c r="AM3" s="48">
        <v>2055</v>
      </c>
      <c r="AN3" s="48">
        <v>2056</v>
      </c>
      <c r="AO3" s="48">
        <v>2057</v>
      </c>
    </row>
    <row r="4" spans="1:41">
      <c r="A4" s="173"/>
      <c r="B4" s="173"/>
      <c r="C4" s="173"/>
      <c r="D4" s="173"/>
      <c r="E4" s="173"/>
      <c r="F4" s="173"/>
      <c r="G4" s="173"/>
      <c r="H4" s="173"/>
      <c r="I4" s="173"/>
      <c r="J4" s="173"/>
      <c r="K4" s="173"/>
      <c r="L4" s="173"/>
      <c r="M4" s="173"/>
      <c r="N4" s="173"/>
      <c r="O4" s="173"/>
      <c r="P4" s="173"/>
      <c r="Q4" s="173"/>
      <c r="R4" s="173"/>
      <c r="S4" s="173"/>
      <c r="T4" s="173"/>
      <c r="U4" s="173"/>
      <c r="V4" s="173"/>
      <c r="W4" s="173"/>
      <c r="X4" s="173"/>
      <c r="Y4" s="173"/>
      <c r="Z4" s="173"/>
      <c r="AA4" s="173"/>
      <c r="AB4" s="173"/>
      <c r="AC4" s="173"/>
      <c r="AD4" s="173"/>
      <c r="AE4" s="173"/>
      <c r="AF4" s="173"/>
      <c r="AG4" s="173"/>
      <c r="AH4" s="173"/>
      <c r="AI4" s="173"/>
      <c r="AJ4" s="173"/>
      <c r="AK4" s="173"/>
      <c r="AL4" s="173"/>
      <c r="AM4" s="173"/>
      <c r="AN4" s="173"/>
      <c r="AO4" s="173"/>
    </row>
    <row r="5" spans="1:41">
      <c r="A5" s="173" t="s">
        <v>191</v>
      </c>
      <c r="B5" s="173"/>
      <c r="C5" s="194"/>
      <c r="D5" s="194"/>
      <c r="E5" s="194"/>
      <c r="F5" s="194"/>
      <c r="G5" s="194"/>
      <c r="H5" s="194"/>
      <c r="I5" s="194"/>
      <c r="J5" s="194"/>
      <c r="K5" s="194"/>
      <c r="L5" s="194">
        <v>62766</v>
      </c>
      <c r="M5" s="194">
        <v>62766</v>
      </c>
      <c r="N5" s="194">
        <v>62766</v>
      </c>
      <c r="O5" s="194">
        <v>62766</v>
      </c>
      <c r="P5" s="194">
        <v>62766</v>
      </c>
      <c r="Q5" s="194">
        <v>62766</v>
      </c>
      <c r="R5" s="194">
        <v>62766</v>
      </c>
      <c r="S5" s="194">
        <v>62766</v>
      </c>
      <c r="T5" s="194">
        <v>62766</v>
      </c>
      <c r="U5" s="194">
        <v>62766</v>
      </c>
      <c r="V5" s="194">
        <v>62766</v>
      </c>
      <c r="W5" s="194">
        <v>62766</v>
      </c>
      <c r="X5" s="194">
        <v>62766</v>
      </c>
      <c r="Y5" s="194">
        <v>62766</v>
      </c>
      <c r="Z5" s="194">
        <v>62766</v>
      </c>
      <c r="AA5" s="194">
        <v>62766</v>
      </c>
      <c r="AB5" s="194">
        <v>62766</v>
      </c>
      <c r="AC5" s="194">
        <v>62766</v>
      </c>
      <c r="AD5" s="194">
        <v>62766</v>
      </c>
      <c r="AE5" s="194">
        <v>62766</v>
      </c>
      <c r="AF5" s="194">
        <v>62766</v>
      </c>
      <c r="AG5" s="194">
        <v>62766</v>
      </c>
      <c r="AH5" s="194">
        <v>62766</v>
      </c>
      <c r="AI5" s="194">
        <v>62766</v>
      </c>
      <c r="AJ5" s="194">
        <v>62766</v>
      </c>
      <c r="AK5" s="194">
        <v>62766</v>
      </c>
      <c r="AL5" s="194">
        <v>62766</v>
      </c>
      <c r="AM5" s="194">
        <v>62766</v>
      </c>
      <c r="AN5" s="194">
        <v>62766</v>
      </c>
      <c r="AO5" s="194">
        <v>62766</v>
      </c>
    </row>
    <row r="6" spans="1:41">
      <c r="A6" s="173" t="s">
        <v>196</v>
      </c>
      <c r="B6" s="173"/>
      <c r="C6" s="11"/>
      <c r="D6" s="11"/>
      <c r="E6" s="11"/>
      <c r="F6" s="11"/>
      <c r="G6" s="11"/>
      <c r="H6" s="11"/>
      <c r="I6" s="11"/>
      <c r="J6" s="11"/>
      <c r="K6" s="11"/>
      <c r="L6" s="11">
        <v>15691.5</v>
      </c>
      <c r="M6" s="11">
        <v>15691.5</v>
      </c>
      <c r="N6" s="11">
        <v>15691.5</v>
      </c>
      <c r="O6" s="11">
        <v>15691.5</v>
      </c>
      <c r="P6" s="11">
        <v>15691.5</v>
      </c>
      <c r="Q6" s="11">
        <v>15691.5</v>
      </c>
      <c r="R6" s="11">
        <v>15691.5</v>
      </c>
      <c r="S6" s="11">
        <v>15691.5</v>
      </c>
      <c r="T6" s="11">
        <v>15691.5</v>
      </c>
      <c r="U6" s="11">
        <v>15691.5</v>
      </c>
      <c r="V6" s="11">
        <v>15691.5</v>
      </c>
      <c r="W6" s="11">
        <v>15691.5</v>
      </c>
      <c r="X6" s="11">
        <v>15691.5</v>
      </c>
      <c r="Y6" s="11">
        <v>15691.5</v>
      </c>
      <c r="Z6" s="11">
        <v>15691.5</v>
      </c>
      <c r="AA6" s="11">
        <v>15691.5</v>
      </c>
      <c r="AB6" s="11">
        <v>15691.5</v>
      </c>
      <c r="AC6" s="11">
        <v>15691.5</v>
      </c>
      <c r="AD6" s="11">
        <v>15691.5</v>
      </c>
      <c r="AE6" s="11">
        <v>15691.5</v>
      </c>
      <c r="AF6" s="11">
        <v>15691.5</v>
      </c>
      <c r="AG6" s="11">
        <v>15691.5</v>
      </c>
      <c r="AH6" s="11">
        <v>15691.5</v>
      </c>
      <c r="AI6" s="11">
        <v>15691.5</v>
      </c>
      <c r="AJ6" s="11">
        <v>15691.5</v>
      </c>
      <c r="AK6" s="11">
        <v>15691.5</v>
      </c>
      <c r="AL6" s="11">
        <v>15691.5</v>
      </c>
      <c r="AM6" s="11">
        <v>15691.5</v>
      </c>
      <c r="AN6" s="11">
        <v>15691.5</v>
      </c>
      <c r="AO6" s="11">
        <v>15691.5</v>
      </c>
    </row>
    <row r="7" spans="1:41">
      <c r="A7" s="54" t="s">
        <v>197</v>
      </c>
      <c r="B7" s="173"/>
      <c r="C7" s="13"/>
      <c r="D7" s="13"/>
      <c r="E7" s="13"/>
      <c r="F7" s="13"/>
      <c r="G7" s="13"/>
      <c r="H7" s="13"/>
      <c r="I7" s="13"/>
      <c r="J7" s="13"/>
      <c r="K7" s="13"/>
      <c r="L7" s="191">
        <v>0.28087784999999998</v>
      </c>
      <c r="M7" s="191">
        <v>0.28087784999999998</v>
      </c>
      <c r="N7" s="191">
        <v>0.28087784999999998</v>
      </c>
      <c r="O7" s="191">
        <v>0.28087784999999998</v>
      </c>
      <c r="P7" s="191">
        <v>0.28087784999999998</v>
      </c>
      <c r="Q7" s="191">
        <v>0.28087784999999998</v>
      </c>
      <c r="R7" s="191">
        <v>0.28087784999999998</v>
      </c>
      <c r="S7" s="191">
        <v>0.28087784999999998</v>
      </c>
      <c r="T7" s="191">
        <v>0.28087784999999998</v>
      </c>
      <c r="U7" s="191">
        <v>0.28087784999999998</v>
      </c>
      <c r="V7" s="191">
        <v>0.28087784999999998</v>
      </c>
      <c r="W7" s="191">
        <v>0.28087784999999998</v>
      </c>
      <c r="X7" s="191">
        <v>0.28087784999999998</v>
      </c>
      <c r="Y7" s="191">
        <v>0.28087784999999998</v>
      </c>
      <c r="Z7" s="191">
        <v>0.28087784999999998</v>
      </c>
      <c r="AA7" s="191">
        <v>0.28087784999999998</v>
      </c>
      <c r="AB7" s="191">
        <v>0.28087784999999998</v>
      </c>
      <c r="AC7" s="191">
        <v>0.28087784999999998</v>
      </c>
      <c r="AD7" s="191">
        <v>0.28087784999999998</v>
      </c>
      <c r="AE7" s="191">
        <v>0.28087784999999998</v>
      </c>
      <c r="AF7" s="191">
        <v>0.28087784999999998</v>
      </c>
      <c r="AG7" s="191">
        <v>0.28087784999999998</v>
      </c>
      <c r="AH7" s="191">
        <v>0.28087784999999998</v>
      </c>
      <c r="AI7" s="191">
        <v>0.28087784999999998</v>
      </c>
      <c r="AJ7" s="191">
        <v>0.28087784999999998</v>
      </c>
      <c r="AK7" s="191">
        <v>0.28087784999999998</v>
      </c>
      <c r="AL7" s="191">
        <v>0.28087784999999998</v>
      </c>
      <c r="AM7" s="191">
        <v>0.28087784999999998</v>
      </c>
      <c r="AN7" s="191">
        <v>0.28087784999999998</v>
      </c>
      <c r="AO7" s="191">
        <v>0.28087784999999998</v>
      </c>
    </row>
    <row r="8" spans="1:41">
      <c r="A8" s="173"/>
      <c r="B8" s="173"/>
      <c r="C8" s="173"/>
      <c r="D8" s="173"/>
      <c r="E8" s="173"/>
      <c r="F8" s="173"/>
      <c r="G8" s="173"/>
      <c r="H8" s="173"/>
      <c r="I8" s="173"/>
      <c r="J8" s="173"/>
      <c r="K8" s="173"/>
      <c r="L8" s="173"/>
      <c r="M8" s="173"/>
      <c r="N8" s="173"/>
      <c r="O8" s="173"/>
      <c r="P8" s="173"/>
      <c r="Q8" s="173"/>
      <c r="R8" s="173"/>
      <c r="S8" s="173"/>
      <c r="T8" s="173"/>
      <c r="U8" s="173"/>
      <c r="V8" s="173"/>
      <c r="W8" s="173"/>
      <c r="X8" s="173"/>
      <c r="Y8" s="173"/>
      <c r="Z8" s="173"/>
      <c r="AA8" s="173"/>
      <c r="AB8" s="173"/>
      <c r="AC8" s="173"/>
      <c r="AD8" s="173"/>
      <c r="AE8" s="173"/>
      <c r="AF8" s="173"/>
      <c r="AG8" s="173"/>
      <c r="AH8" s="173"/>
      <c r="AI8" s="173"/>
      <c r="AJ8" s="173"/>
      <c r="AK8" s="173"/>
      <c r="AL8" s="173"/>
      <c r="AM8" s="173"/>
      <c r="AN8" s="173"/>
      <c r="AO8" s="173"/>
    </row>
    <row r="12" spans="1:41" ht="15.5">
      <c r="A12" s="103" t="s">
        <v>264</v>
      </c>
    </row>
    <row r="13" spans="1:41" ht="15.5">
      <c r="A13" s="179" t="s">
        <v>280</v>
      </c>
    </row>
  </sheetData>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085D8F-B6A8-4EAD-B7DD-FDD2B0A9FA4B}">
  <sheetPr>
    <tabColor theme="9" tint="0.59999389629810485"/>
  </sheetPr>
  <dimension ref="A1"/>
  <sheetViews>
    <sheetView topLeftCell="A25" workbookViewId="0"/>
  </sheetViews>
  <sheetFormatPr defaultRowHeight="14.5"/>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42E090-3AF7-4F38-944B-A2E5DF57FD25}">
  <sheetPr>
    <tabColor theme="9" tint="0.59999389629810485"/>
  </sheetPr>
  <dimension ref="A3:C15"/>
  <sheetViews>
    <sheetView workbookViewId="0"/>
  </sheetViews>
  <sheetFormatPr defaultRowHeight="14.5"/>
  <cols>
    <col min="1" max="1" width="40.81640625" customWidth="1"/>
    <col min="2" max="3" width="13.81640625" customWidth="1"/>
  </cols>
  <sheetData>
    <row r="3" spans="1:3">
      <c r="B3" s="48"/>
      <c r="C3" s="48"/>
    </row>
    <row r="4" spans="1:3" s="46" customFormat="1"/>
    <row r="6" spans="1:3">
      <c r="C6" s="104"/>
    </row>
    <row r="7" spans="1:3">
      <c r="A7" s="54"/>
      <c r="B7" s="170"/>
    </row>
    <row r="8" spans="1:3" s="46" customFormat="1">
      <c r="A8" s="54"/>
      <c r="B8" s="184"/>
    </row>
    <row r="9" spans="1:3">
      <c r="B9" s="8"/>
    </row>
    <row r="10" spans="1:3">
      <c r="B10" s="8"/>
    </row>
    <row r="11" spans="1:3">
      <c r="A11" t="s">
        <v>97</v>
      </c>
      <c r="B11" s="185">
        <v>0</v>
      </c>
    </row>
    <row r="12" spans="1:3">
      <c r="A12" t="s">
        <v>98</v>
      </c>
      <c r="B12" s="185">
        <v>0</v>
      </c>
    </row>
    <row r="13" spans="1:3">
      <c r="B13" s="185"/>
    </row>
    <row r="14" spans="1:3">
      <c r="A14" t="s">
        <v>142</v>
      </c>
      <c r="B14" s="185">
        <v>0</v>
      </c>
    </row>
    <row r="15" spans="1:3">
      <c r="B15" s="8"/>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5868E0-443F-4E8D-A3AE-5C16C0B21695}">
  <sheetPr>
    <tabColor theme="9" tint="0.59999389629810485"/>
  </sheetPr>
  <dimension ref="A1:AN47"/>
  <sheetViews>
    <sheetView zoomScale="98" zoomScaleNormal="98" workbookViewId="0"/>
  </sheetViews>
  <sheetFormatPr defaultColWidth="8.81640625" defaultRowHeight="14.5"/>
  <cols>
    <col min="1" max="1" width="43.453125" customWidth="1"/>
    <col min="2" max="31" width="13.54296875" bestFit="1" customWidth="1"/>
    <col min="32" max="34" width="9.453125" bestFit="1" customWidth="1"/>
  </cols>
  <sheetData>
    <row r="1" spans="1:40" ht="18.5">
      <c r="A1" s="5" t="s">
        <v>25</v>
      </c>
      <c r="B1" s="13"/>
      <c r="C1" s="13"/>
      <c r="D1" s="13"/>
      <c r="E1" s="13"/>
      <c r="F1" s="13"/>
      <c r="G1" s="13"/>
      <c r="H1" s="13"/>
      <c r="I1" s="13"/>
      <c r="J1" s="13"/>
      <c r="K1" s="13"/>
      <c r="L1" s="13"/>
    </row>
    <row r="2" spans="1:40" ht="18.5">
      <c r="A2" s="5"/>
      <c r="B2" s="64">
        <v>2021</v>
      </c>
      <c r="C2" s="64">
        <v>2022</v>
      </c>
      <c r="D2" s="65">
        <v>2023</v>
      </c>
      <c r="E2" s="65">
        <v>2024</v>
      </c>
      <c r="F2" s="65">
        <v>2025</v>
      </c>
      <c r="G2" s="74">
        <f>F2+1</f>
        <v>2026</v>
      </c>
      <c r="H2" s="74">
        <f t="shared" ref="H2:X2" si="0">G2+1</f>
        <v>2027</v>
      </c>
      <c r="I2" s="74">
        <f t="shared" si="0"/>
        <v>2028</v>
      </c>
      <c r="J2" s="74">
        <f t="shared" si="0"/>
        <v>2029</v>
      </c>
      <c r="K2" s="74">
        <f t="shared" si="0"/>
        <v>2030</v>
      </c>
      <c r="L2" s="74">
        <f t="shared" si="0"/>
        <v>2031</v>
      </c>
      <c r="M2" s="74">
        <f t="shared" si="0"/>
        <v>2032</v>
      </c>
      <c r="N2" s="74">
        <f t="shared" si="0"/>
        <v>2033</v>
      </c>
      <c r="O2" s="74">
        <f t="shared" si="0"/>
        <v>2034</v>
      </c>
      <c r="P2" s="74">
        <f t="shared" si="0"/>
        <v>2035</v>
      </c>
      <c r="Q2" s="74">
        <f t="shared" si="0"/>
        <v>2036</v>
      </c>
      <c r="R2" s="74">
        <f t="shared" si="0"/>
        <v>2037</v>
      </c>
      <c r="S2" s="74">
        <f t="shared" si="0"/>
        <v>2038</v>
      </c>
      <c r="T2" s="74">
        <f t="shared" si="0"/>
        <v>2039</v>
      </c>
      <c r="U2" s="74">
        <f t="shared" si="0"/>
        <v>2040</v>
      </c>
      <c r="V2" s="74">
        <f t="shared" si="0"/>
        <v>2041</v>
      </c>
      <c r="W2" s="74">
        <f t="shared" si="0"/>
        <v>2042</v>
      </c>
      <c r="X2" s="74">
        <f t="shared" si="0"/>
        <v>2043</v>
      </c>
      <c r="Y2" s="74"/>
      <c r="Z2" s="74"/>
      <c r="AA2" s="74"/>
      <c r="AB2" s="74"/>
      <c r="AC2" s="74"/>
      <c r="AD2" s="74"/>
      <c r="AE2" s="74"/>
      <c r="AF2" s="8"/>
      <c r="AG2" s="8"/>
    </row>
    <row r="3" spans="1:40">
      <c r="A3" s="20" t="s">
        <v>73</v>
      </c>
      <c r="G3" s="8"/>
      <c r="H3" s="8"/>
      <c r="I3" s="8"/>
      <c r="J3" s="8"/>
      <c r="K3" s="8"/>
      <c r="L3" s="8"/>
      <c r="M3" s="8"/>
      <c r="N3" s="8"/>
      <c r="O3" s="8"/>
      <c r="P3" s="8"/>
      <c r="Q3" s="8"/>
      <c r="R3" s="8"/>
      <c r="S3" s="8"/>
      <c r="T3" s="8"/>
      <c r="U3" s="8"/>
      <c r="V3" s="8"/>
      <c r="W3" s="8"/>
      <c r="X3" s="8"/>
      <c r="Y3" s="8"/>
      <c r="Z3" s="8"/>
      <c r="AA3" s="8"/>
      <c r="AB3" s="8"/>
      <c r="AC3" s="8"/>
      <c r="AD3" s="8"/>
      <c r="AE3" s="8"/>
      <c r="AF3" s="8"/>
      <c r="AG3" s="8"/>
      <c r="AK3" s="2"/>
      <c r="AL3" s="2"/>
      <c r="AM3" s="2"/>
      <c r="AN3" s="2"/>
    </row>
    <row r="4" spans="1:40">
      <c r="A4" s="91" t="s">
        <v>74</v>
      </c>
      <c r="B4" s="43" t="s">
        <v>17</v>
      </c>
      <c r="C4" s="43" t="s">
        <v>17</v>
      </c>
      <c r="D4" s="43" t="s">
        <v>17</v>
      </c>
      <c r="E4" s="72">
        <f>('Truck VMT VHT reductions'!$B$14/2*E23)+('Truck VMT VHT reductions'!$B$14/2*Emissions!E28)</f>
        <v>0</v>
      </c>
      <c r="F4" s="72">
        <f>E4</f>
        <v>0</v>
      </c>
      <c r="G4" s="72">
        <f t="shared" ref="G4:U4" si="1">F4</f>
        <v>0</v>
      </c>
      <c r="H4" s="72">
        <f t="shared" si="1"/>
        <v>0</v>
      </c>
      <c r="I4" s="72">
        <f t="shared" si="1"/>
        <v>0</v>
      </c>
      <c r="J4" s="72">
        <f t="shared" si="1"/>
        <v>0</v>
      </c>
      <c r="K4" s="72">
        <f t="shared" si="1"/>
        <v>0</v>
      </c>
      <c r="L4" s="72">
        <f t="shared" si="1"/>
        <v>0</v>
      </c>
      <c r="M4" s="72">
        <f t="shared" si="1"/>
        <v>0</v>
      </c>
      <c r="N4" s="72">
        <f t="shared" si="1"/>
        <v>0</v>
      </c>
      <c r="O4" s="72">
        <f t="shared" si="1"/>
        <v>0</v>
      </c>
      <c r="P4" s="72">
        <f t="shared" si="1"/>
        <v>0</v>
      </c>
      <c r="Q4" s="72">
        <f t="shared" si="1"/>
        <v>0</v>
      </c>
      <c r="R4" s="72">
        <f t="shared" si="1"/>
        <v>0</v>
      </c>
      <c r="S4" s="72">
        <f t="shared" si="1"/>
        <v>0</v>
      </c>
      <c r="T4" s="72">
        <f t="shared" si="1"/>
        <v>0</v>
      </c>
      <c r="U4" s="72">
        <f t="shared" si="1"/>
        <v>0</v>
      </c>
      <c r="V4" s="72">
        <f t="shared" ref="V4:X4" si="2">U4</f>
        <v>0</v>
      </c>
      <c r="W4" s="72">
        <f t="shared" si="2"/>
        <v>0</v>
      </c>
      <c r="X4" s="72">
        <f t="shared" si="2"/>
        <v>0</v>
      </c>
      <c r="Y4" s="72"/>
      <c r="Z4" s="72"/>
      <c r="AA4" s="72"/>
      <c r="AB4" s="72"/>
      <c r="AC4" s="72"/>
      <c r="AD4" s="72"/>
      <c r="AE4" s="72"/>
      <c r="AF4" s="8"/>
      <c r="AG4" s="8"/>
      <c r="AK4" s="6"/>
      <c r="AL4" s="6"/>
      <c r="AM4" s="6"/>
      <c r="AN4" s="6"/>
    </row>
    <row r="5" spans="1:40">
      <c r="A5" s="91" t="s">
        <v>75</v>
      </c>
      <c r="B5" s="43" t="s">
        <v>17</v>
      </c>
      <c r="C5" s="43" t="s">
        <v>17</v>
      </c>
      <c r="D5" s="43" t="s">
        <v>17</v>
      </c>
      <c r="E5" s="72">
        <f>('Truck VMT VHT reductions'!$B$14/2*E24)+('Truck VMT VHT reductions'!$B$14/2*Emissions!E29)</f>
        <v>0</v>
      </c>
      <c r="F5" s="72">
        <f t="shared" ref="F5:U7" si="3">E5</f>
        <v>0</v>
      </c>
      <c r="G5" s="72">
        <f t="shared" si="3"/>
        <v>0</v>
      </c>
      <c r="H5" s="72">
        <f t="shared" si="3"/>
        <v>0</v>
      </c>
      <c r="I5" s="72">
        <f t="shared" si="3"/>
        <v>0</v>
      </c>
      <c r="J5" s="72">
        <f t="shared" si="3"/>
        <v>0</v>
      </c>
      <c r="K5" s="72">
        <f t="shared" si="3"/>
        <v>0</v>
      </c>
      <c r="L5" s="72">
        <f t="shared" si="3"/>
        <v>0</v>
      </c>
      <c r="M5" s="72">
        <f t="shared" si="3"/>
        <v>0</v>
      </c>
      <c r="N5" s="72">
        <f t="shared" si="3"/>
        <v>0</v>
      </c>
      <c r="O5" s="72">
        <f t="shared" si="3"/>
        <v>0</v>
      </c>
      <c r="P5" s="72">
        <f t="shared" si="3"/>
        <v>0</v>
      </c>
      <c r="Q5" s="72">
        <f t="shared" si="3"/>
        <v>0</v>
      </c>
      <c r="R5" s="72">
        <f t="shared" si="3"/>
        <v>0</v>
      </c>
      <c r="S5" s="72">
        <f t="shared" si="3"/>
        <v>0</v>
      </c>
      <c r="T5" s="72">
        <f t="shared" si="3"/>
        <v>0</v>
      </c>
      <c r="U5" s="72">
        <f t="shared" si="3"/>
        <v>0</v>
      </c>
      <c r="V5" s="72">
        <f t="shared" ref="V5:X5" si="4">U5</f>
        <v>0</v>
      </c>
      <c r="W5" s="72">
        <f t="shared" si="4"/>
        <v>0</v>
      </c>
      <c r="X5" s="72">
        <f t="shared" si="4"/>
        <v>0</v>
      </c>
      <c r="Y5" s="72"/>
      <c r="Z5" s="72"/>
      <c r="AA5" s="72"/>
      <c r="AB5" s="72"/>
      <c r="AC5" s="72"/>
      <c r="AD5" s="72"/>
      <c r="AE5" s="72"/>
      <c r="AF5" s="8"/>
      <c r="AG5" s="8"/>
    </row>
    <row r="6" spans="1:40" ht="16.5">
      <c r="A6" s="92" t="s">
        <v>76</v>
      </c>
      <c r="B6" s="43" t="s">
        <v>17</v>
      </c>
      <c r="C6" s="43" t="s">
        <v>17</v>
      </c>
      <c r="D6" s="43" t="s">
        <v>17</v>
      </c>
      <c r="E6" s="72">
        <f>('Truck VMT VHT reductions'!$B$14/2*E25)+('Truck VMT VHT reductions'!$B$14/2*Emissions!E30)</f>
        <v>0</v>
      </c>
      <c r="F6" s="72">
        <f t="shared" si="3"/>
        <v>0</v>
      </c>
      <c r="G6" s="72">
        <f t="shared" si="3"/>
        <v>0</v>
      </c>
      <c r="H6" s="72">
        <f t="shared" si="3"/>
        <v>0</v>
      </c>
      <c r="I6" s="72">
        <f t="shared" si="3"/>
        <v>0</v>
      </c>
      <c r="J6" s="72">
        <f t="shared" si="3"/>
        <v>0</v>
      </c>
      <c r="K6" s="72">
        <f t="shared" si="3"/>
        <v>0</v>
      </c>
      <c r="L6" s="72">
        <f t="shared" si="3"/>
        <v>0</v>
      </c>
      <c r="M6" s="72">
        <f t="shared" si="3"/>
        <v>0</v>
      </c>
      <c r="N6" s="72">
        <f t="shared" si="3"/>
        <v>0</v>
      </c>
      <c r="O6" s="72">
        <f t="shared" si="3"/>
        <v>0</v>
      </c>
      <c r="P6" s="72">
        <f t="shared" si="3"/>
        <v>0</v>
      </c>
      <c r="Q6" s="72">
        <f t="shared" si="3"/>
        <v>0</v>
      </c>
      <c r="R6" s="72">
        <f t="shared" si="3"/>
        <v>0</v>
      </c>
      <c r="S6" s="72">
        <f t="shared" si="3"/>
        <v>0</v>
      </c>
      <c r="T6" s="72">
        <f t="shared" si="3"/>
        <v>0</v>
      </c>
      <c r="U6" s="72">
        <f t="shared" si="3"/>
        <v>0</v>
      </c>
      <c r="V6" s="72">
        <f t="shared" ref="V6:X6" si="5">U6</f>
        <v>0</v>
      </c>
      <c r="W6" s="72">
        <f t="shared" si="5"/>
        <v>0</v>
      </c>
      <c r="X6" s="72">
        <f t="shared" si="5"/>
        <v>0</v>
      </c>
      <c r="Y6" s="72"/>
      <c r="Z6" s="72"/>
      <c r="AA6" s="72"/>
      <c r="AB6" s="72"/>
      <c r="AC6" s="72"/>
      <c r="AD6" s="72"/>
      <c r="AE6" s="72"/>
      <c r="AF6" s="8"/>
      <c r="AG6" s="8"/>
      <c r="AK6" s="2"/>
      <c r="AL6" s="2"/>
      <c r="AM6" s="2"/>
      <c r="AN6" s="2"/>
    </row>
    <row r="7" spans="1:40">
      <c r="A7" s="91" t="s">
        <v>77</v>
      </c>
      <c r="B7" s="43" t="s">
        <v>17</v>
      </c>
      <c r="C7" s="43" t="s">
        <v>17</v>
      </c>
      <c r="D7" s="43" t="s">
        <v>17</v>
      </c>
      <c r="E7" s="72">
        <f>('Truck VMT VHT reductions'!$B$14/2*E26)+('Truck VMT VHT reductions'!$B$14/2*Emissions!E31)</f>
        <v>0</v>
      </c>
      <c r="F7" s="72">
        <f t="shared" si="3"/>
        <v>0</v>
      </c>
      <c r="G7" s="72">
        <f t="shared" si="3"/>
        <v>0</v>
      </c>
      <c r="H7" s="72">
        <f t="shared" si="3"/>
        <v>0</v>
      </c>
      <c r="I7" s="72">
        <f t="shared" si="3"/>
        <v>0</v>
      </c>
      <c r="J7" s="72">
        <f t="shared" si="3"/>
        <v>0</v>
      </c>
      <c r="K7" s="72">
        <f t="shared" si="3"/>
        <v>0</v>
      </c>
      <c r="L7" s="72">
        <f t="shared" si="3"/>
        <v>0</v>
      </c>
      <c r="M7" s="72">
        <f t="shared" si="3"/>
        <v>0</v>
      </c>
      <c r="N7" s="72">
        <f t="shared" si="3"/>
        <v>0</v>
      </c>
      <c r="O7" s="72">
        <f t="shared" si="3"/>
        <v>0</v>
      </c>
      <c r="P7" s="72">
        <f t="shared" si="3"/>
        <v>0</v>
      </c>
      <c r="Q7" s="72">
        <f t="shared" si="3"/>
        <v>0</v>
      </c>
      <c r="R7" s="72">
        <f t="shared" si="3"/>
        <v>0</v>
      </c>
      <c r="S7" s="72">
        <f t="shared" si="3"/>
        <v>0</v>
      </c>
      <c r="T7" s="72">
        <f t="shared" si="3"/>
        <v>0</v>
      </c>
      <c r="U7" s="72">
        <f t="shared" si="3"/>
        <v>0</v>
      </c>
      <c r="V7" s="72">
        <f t="shared" ref="V7:X7" si="6">U7</f>
        <v>0</v>
      </c>
      <c r="W7" s="72">
        <f t="shared" si="6"/>
        <v>0</v>
      </c>
      <c r="X7" s="72">
        <f t="shared" si="6"/>
        <v>0</v>
      </c>
      <c r="Y7" s="72"/>
      <c r="Z7" s="72"/>
      <c r="AA7" s="72"/>
      <c r="AB7" s="72"/>
      <c r="AC7" s="72"/>
      <c r="AD7" s="72"/>
      <c r="AE7" s="72"/>
      <c r="AF7" s="8"/>
      <c r="AG7" s="8"/>
      <c r="AK7" s="6"/>
      <c r="AL7" s="6"/>
      <c r="AM7" s="6"/>
      <c r="AN7" s="6"/>
    </row>
    <row r="8" spans="1:40" ht="15" customHeight="1">
      <c r="A8" s="63" t="s">
        <v>78</v>
      </c>
      <c r="B8" s="43" t="s">
        <v>17</v>
      </c>
      <c r="C8" s="43" t="s">
        <v>17</v>
      </c>
      <c r="D8" s="43" t="s">
        <v>17</v>
      </c>
      <c r="E8" s="45"/>
      <c r="F8" s="45"/>
      <c r="G8" s="45"/>
      <c r="H8" s="45"/>
      <c r="I8" s="45"/>
      <c r="J8" s="45"/>
      <c r="K8" s="45"/>
      <c r="L8" s="45"/>
      <c r="M8" s="45"/>
      <c r="N8" s="45"/>
      <c r="O8" s="45"/>
      <c r="P8" s="45"/>
      <c r="Q8" s="45"/>
      <c r="R8" s="45"/>
      <c r="S8" s="45"/>
      <c r="T8" s="45"/>
      <c r="U8" s="45"/>
      <c r="V8" s="45"/>
      <c r="W8" s="45"/>
      <c r="X8" s="45"/>
      <c r="Y8" s="45"/>
      <c r="Z8" s="45"/>
      <c r="AA8" s="45"/>
      <c r="AB8" s="45"/>
      <c r="AC8" s="45"/>
      <c r="AD8" s="45"/>
      <c r="AE8" s="45"/>
      <c r="AF8" s="16"/>
      <c r="AG8" s="16"/>
      <c r="AH8" s="7"/>
      <c r="AI8" s="7"/>
      <c r="AJ8" s="7"/>
    </row>
    <row r="9" spans="1:40" s="46" customFormat="1" ht="15" customHeight="1">
      <c r="A9" s="91" t="s">
        <v>79</v>
      </c>
      <c r="B9" s="43"/>
      <c r="C9" s="43"/>
      <c r="D9" s="43"/>
      <c r="E9" s="44">
        <f>E4*'Look Up Data'!H40</f>
        <v>0</v>
      </c>
      <c r="F9" s="44">
        <f>F4*'Look Up Data'!I40</f>
        <v>0</v>
      </c>
      <c r="G9" s="44">
        <f>G4*'Look Up Data'!J40</f>
        <v>0</v>
      </c>
      <c r="H9" s="44">
        <f>H4*'Look Up Data'!K40</f>
        <v>0</v>
      </c>
      <c r="I9" s="44">
        <f>I4*'Look Up Data'!L40</f>
        <v>0</v>
      </c>
      <c r="J9" s="44">
        <f>J4*'Look Up Data'!M40</f>
        <v>0</v>
      </c>
      <c r="K9" s="44">
        <f>K4*'Look Up Data'!N40</f>
        <v>0</v>
      </c>
      <c r="L9" s="44">
        <f>L4*'Look Up Data'!O40</f>
        <v>0</v>
      </c>
      <c r="M9" s="44">
        <f>M4*'Look Up Data'!P40</f>
        <v>0</v>
      </c>
      <c r="N9" s="44">
        <f>N4*'Look Up Data'!Q40</f>
        <v>0</v>
      </c>
      <c r="O9" s="44">
        <f>O4*'Look Up Data'!R40</f>
        <v>0</v>
      </c>
      <c r="P9" s="44">
        <f>P4*'Look Up Data'!S40</f>
        <v>0</v>
      </c>
      <c r="Q9" s="44">
        <f>Q4*'Look Up Data'!T40</f>
        <v>0</v>
      </c>
      <c r="R9" s="44">
        <f>R4*'Look Up Data'!U40</f>
        <v>0</v>
      </c>
      <c r="S9" s="44">
        <f>S4*'Look Up Data'!V40</f>
        <v>0</v>
      </c>
      <c r="T9" s="44">
        <f>T4*'Look Up Data'!W40</f>
        <v>0</v>
      </c>
      <c r="U9" s="44">
        <f>U4*'Look Up Data'!X40</f>
        <v>0</v>
      </c>
      <c r="V9" s="44">
        <f>V4*'Look Up Data'!Y40</f>
        <v>0</v>
      </c>
      <c r="W9" s="44">
        <f>W4*'Look Up Data'!Z40</f>
        <v>0</v>
      </c>
      <c r="X9" s="44">
        <f>X4*'Look Up Data'!AA40</f>
        <v>0</v>
      </c>
      <c r="Y9" s="44"/>
      <c r="Z9" s="44"/>
      <c r="AA9" s="44"/>
      <c r="AB9" s="44"/>
      <c r="AC9" s="44"/>
      <c r="AD9" s="44"/>
      <c r="AE9" s="44"/>
      <c r="AF9" s="16"/>
      <c r="AG9" s="16"/>
      <c r="AH9" s="7"/>
      <c r="AI9" s="7"/>
      <c r="AJ9" s="7"/>
    </row>
    <row r="10" spans="1:40" s="46" customFormat="1" ht="15" customHeight="1">
      <c r="A10" s="91" t="s">
        <v>41</v>
      </c>
      <c r="B10" s="43"/>
      <c r="C10" s="43"/>
      <c r="D10" s="43"/>
      <c r="E10" s="44">
        <f>E5*'Look Up Data'!H41</f>
        <v>0</v>
      </c>
      <c r="F10" s="44">
        <f>F5*'Look Up Data'!I41</f>
        <v>0</v>
      </c>
      <c r="G10" s="44">
        <f>G5*'Look Up Data'!J41</f>
        <v>0</v>
      </c>
      <c r="H10" s="44">
        <f>H5*'Look Up Data'!K41</f>
        <v>0</v>
      </c>
      <c r="I10" s="44">
        <f>I5*'Look Up Data'!L41</f>
        <v>0</v>
      </c>
      <c r="J10" s="44">
        <f>J5*'Look Up Data'!M41</f>
        <v>0</v>
      </c>
      <c r="K10" s="44">
        <f>K5*'Look Up Data'!N41</f>
        <v>0</v>
      </c>
      <c r="L10" s="44">
        <f>L5*'Look Up Data'!O41</f>
        <v>0</v>
      </c>
      <c r="M10" s="44">
        <f>M5*'Look Up Data'!P41</f>
        <v>0</v>
      </c>
      <c r="N10" s="44">
        <f>N5*'Look Up Data'!Q41</f>
        <v>0</v>
      </c>
      <c r="O10" s="44">
        <f>O5*'Look Up Data'!R41</f>
        <v>0</v>
      </c>
      <c r="P10" s="44">
        <f>P5*'Look Up Data'!S41</f>
        <v>0</v>
      </c>
      <c r="Q10" s="44">
        <f>Q5*'Look Up Data'!T41</f>
        <v>0</v>
      </c>
      <c r="R10" s="44">
        <f>R5*'Look Up Data'!U41</f>
        <v>0</v>
      </c>
      <c r="S10" s="44">
        <f>S5*'Look Up Data'!V41</f>
        <v>0</v>
      </c>
      <c r="T10" s="44">
        <f>T5*'Look Up Data'!W41</f>
        <v>0</v>
      </c>
      <c r="U10" s="44">
        <f>U5*'Look Up Data'!X41</f>
        <v>0</v>
      </c>
      <c r="V10" s="44">
        <f>V5*'Look Up Data'!Y41</f>
        <v>0</v>
      </c>
      <c r="W10" s="44">
        <f>W5*'Look Up Data'!Z41</f>
        <v>0</v>
      </c>
      <c r="X10" s="44">
        <f>X5*'Look Up Data'!AA41</f>
        <v>0</v>
      </c>
      <c r="Y10" s="44"/>
      <c r="Z10" s="44"/>
      <c r="AA10" s="44"/>
      <c r="AB10" s="44"/>
      <c r="AC10" s="44"/>
      <c r="AD10" s="44"/>
      <c r="AE10" s="44"/>
      <c r="AF10" s="16"/>
      <c r="AG10" s="16"/>
      <c r="AH10" s="7"/>
      <c r="AI10" s="7"/>
      <c r="AJ10" s="7"/>
    </row>
    <row r="11" spans="1:40" s="46" customFormat="1" ht="15" customHeight="1">
      <c r="A11" s="92" t="s">
        <v>80</v>
      </c>
      <c r="B11" s="112"/>
      <c r="C11" s="112"/>
      <c r="D11" s="112"/>
      <c r="E11" s="45">
        <f>E6*'Look Up Data'!H42</f>
        <v>0</v>
      </c>
      <c r="F11" s="45">
        <f>F6*'Look Up Data'!I42</f>
        <v>0</v>
      </c>
      <c r="G11" s="45">
        <f>G6*'Look Up Data'!J42</f>
        <v>0</v>
      </c>
      <c r="H11" s="45">
        <f>H6*'Look Up Data'!K42</f>
        <v>0</v>
      </c>
      <c r="I11" s="45">
        <f>I6*'Look Up Data'!L42</f>
        <v>0</v>
      </c>
      <c r="J11" s="45">
        <f>J6*'Look Up Data'!M42</f>
        <v>0</v>
      </c>
      <c r="K11" s="45">
        <f>K6*'Look Up Data'!N42</f>
        <v>0</v>
      </c>
      <c r="L11" s="45">
        <f>L6*'Look Up Data'!O42</f>
        <v>0</v>
      </c>
      <c r="M11" s="45">
        <f>M6*'Look Up Data'!P42</f>
        <v>0</v>
      </c>
      <c r="N11" s="45">
        <f>N6*'Look Up Data'!Q42</f>
        <v>0</v>
      </c>
      <c r="O11" s="45">
        <f>O6*'Look Up Data'!R42</f>
        <v>0</v>
      </c>
      <c r="P11" s="45">
        <f>P6*'Look Up Data'!S42</f>
        <v>0</v>
      </c>
      <c r="Q11" s="45">
        <f>Q6*'Look Up Data'!T42</f>
        <v>0</v>
      </c>
      <c r="R11" s="45">
        <f>R6*'Look Up Data'!U42</f>
        <v>0</v>
      </c>
      <c r="S11" s="45">
        <f>S6*'Look Up Data'!V42</f>
        <v>0</v>
      </c>
      <c r="T11" s="45">
        <f>T6*'Look Up Data'!W42</f>
        <v>0</v>
      </c>
      <c r="U11" s="45">
        <f>U6*'Look Up Data'!X42</f>
        <v>0</v>
      </c>
      <c r="V11" s="45">
        <f>V6*'Look Up Data'!Y42</f>
        <v>0</v>
      </c>
      <c r="W11" s="45">
        <f>W6*'Look Up Data'!Z42</f>
        <v>0</v>
      </c>
      <c r="X11" s="45">
        <f>X6*'Look Up Data'!AA42</f>
        <v>0</v>
      </c>
      <c r="Y11" s="44"/>
      <c r="Z11" s="44"/>
      <c r="AA11" s="44"/>
      <c r="AB11" s="44"/>
      <c r="AC11" s="44"/>
      <c r="AD11" s="44"/>
      <c r="AE11" s="44"/>
      <c r="AF11" s="16"/>
      <c r="AG11" s="16"/>
      <c r="AH11" s="7"/>
      <c r="AI11" s="7"/>
      <c r="AJ11" s="7"/>
    </row>
    <row r="12" spans="1:40" s="37" customFormat="1" ht="15" customHeight="1">
      <c r="A12" s="111" t="s">
        <v>54</v>
      </c>
      <c r="B12" s="43"/>
      <c r="C12" s="43"/>
      <c r="D12" s="43"/>
      <c r="E12" s="44">
        <f>E7*'Look Up Data'!H43</f>
        <v>0</v>
      </c>
      <c r="F12" s="44">
        <f>F7*'Look Up Data'!I43</f>
        <v>0</v>
      </c>
      <c r="G12" s="44">
        <f>G7*'Look Up Data'!J43</f>
        <v>0</v>
      </c>
      <c r="H12" s="44">
        <f>H7*'Look Up Data'!K43</f>
        <v>0</v>
      </c>
      <c r="I12" s="44">
        <f>I7*'Look Up Data'!L43</f>
        <v>0</v>
      </c>
      <c r="J12" s="44">
        <f>J7*'Look Up Data'!M43</f>
        <v>0</v>
      </c>
      <c r="K12" s="44">
        <f>K7*'Look Up Data'!N43</f>
        <v>0</v>
      </c>
      <c r="L12" s="44">
        <f>L7*'Look Up Data'!O43</f>
        <v>0</v>
      </c>
      <c r="M12" s="44">
        <f>M7*'Look Up Data'!P43</f>
        <v>0</v>
      </c>
      <c r="N12" s="44">
        <f>N7*'Look Up Data'!Q43</f>
        <v>0</v>
      </c>
      <c r="O12" s="44">
        <f>O7*'Look Up Data'!R43</f>
        <v>0</v>
      </c>
      <c r="P12" s="44">
        <f>P7*'Look Up Data'!S43</f>
        <v>0</v>
      </c>
      <c r="Q12" s="44">
        <f>Q7*'Look Up Data'!T43</f>
        <v>0</v>
      </c>
      <c r="R12" s="44">
        <f>R7*'Look Up Data'!U43</f>
        <v>0</v>
      </c>
      <c r="S12" s="44">
        <f>S7*'Look Up Data'!V43</f>
        <v>0</v>
      </c>
      <c r="T12" s="44">
        <f>T7*'Look Up Data'!W43</f>
        <v>0</v>
      </c>
      <c r="U12" s="44">
        <f>U7*'Look Up Data'!X43</f>
        <v>0</v>
      </c>
      <c r="V12" s="44">
        <f>V7*'Look Up Data'!Y43</f>
        <v>0</v>
      </c>
      <c r="W12" s="44">
        <f>W7*'Look Up Data'!Z43</f>
        <v>0</v>
      </c>
      <c r="X12" s="44">
        <f>X7*'Look Up Data'!AA43</f>
        <v>0</v>
      </c>
      <c r="Y12" s="44"/>
      <c r="Z12" s="44"/>
      <c r="AA12" s="44"/>
      <c r="AB12" s="44"/>
      <c r="AC12" s="44"/>
      <c r="AD12" s="44"/>
      <c r="AE12" s="44"/>
      <c r="AF12" s="113"/>
      <c r="AG12" s="113"/>
      <c r="AH12" s="114"/>
      <c r="AI12" s="114"/>
      <c r="AJ12" s="114"/>
    </row>
    <row r="13" spans="1:40" s="46" customFormat="1" ht="15" customHeight="1">
      <c r="A13" s="93" t="s">
        <v>81</v>
      </c>
      <c r="B13" s="112"/>
      <c r="C13" s="112"/>
      <c r="D13" s="112"/>
      <c r="E13" s="45">
        <f t="shared" ref="E13:F13" si="7">E9+E10+E12</f>
        <v>0</v>
      </c>
      <c r="F13" s="45">
        <f t="shared" si="7"/>
        <v>0</v>
      </c>
      <c r="G13" s="45">
        <f>G9+G10+G12</f>
        <v>0</v>
      </c>
      <c r="H13" s="45">
        <f t="shared" ref="H13:U13" si="8">H9+H10+H12</f>
        <v>0</v>
      </c>
      <c r="I13" s="45">
        <f t="shared" si="8"/>
        <v>0</v>
      </c>
      <c r="J13" s="45">
        <f t="shared" si="8"/>
        <v>0</v>
      </c>
      <c r="K13" s="45">
        <f t="shared" si="8"/>
        <v>0</v>
      </c>
      <c r="L13" s="45">
        <f t="shared" si="8"/>
        <v>0</v>
      </c>
      <c r="M13" s="45">
        <f t="shared" si="8"/>
        <v>0</v>
      </c>
      <c r="N13" s="45">
        <f t="shared" si="8"/>
        <v>0</v>
      </c>
      <c r="O13" s="45">
        <f t="shared" si="8"/>
        <v>0</v>
      </c>
      <c r="P13" s="45">
        <f t="shared" si="8"/>
        <v>0</v>
      </c>
      <c r="Q13" s="45">
        <f t="shared" si="8"/>
        <v>0</v>
      </c>
      <c r="R13" s="45">
        <f t="shared" si="8"/>
        <v>0</v>
      </c>
      <c r="S13" s="45">
        <f t="shared" si="8"/>
        <v>0</v>
      </c>
      <c r="T13" s="45">
        <f t="shared" si="8"/>
        <v>0</v>
      </c>
      <c r="U13" s="45">
        <f t="shared" si="8"/>
        <v>0</v>
      </c>
      <c r="V13" s="45">
        <f t="shared" ref="V13:X13" si="9">V9+V10+V12</f>
        <v>0</v>
      </c>
      <c r="W13" s="45">
        <f t="shared" si="9"/>
        <v>0</v>
      </c>
      <c r="X13" s="45">
        <f t="shared" si="9"/>
        <v>0</v>
      </c>
      <c r="Y13" s="45"/>
      <c r="Z13" s="45"/>
      <c r="AA13" s="45"/>
      <c r="AB13" s="45"/>
      <c r="AC13" s="45"/>
      <c r="AD13" s="45"/>
      <c r="AE13" s="45"/>
      <c r="AF13" s="16"/>
      <c r="AG13" s="16"/>
      <c r="AH13" s="7"/>
      <c r="AI13" s="7"/>
      <c r="AJ13" s="7"/>
    </row>
    <row r="14" spans="1:40" s="46" customFormat="1">
      <c r="A14" s="35"/>
      <c r="B14" s="43"/>
      <c r="C14" s="43"/>
      <c r="D14" s="43"/>
      <c r="E14" s="45"/>
      <c r="F14" s="45"/>
      <c r="G14" s="45"/>
      <c r="H14" s="45"/>
      <c r="I14" s="45"/>
      <c r="J14" s="45"/>
      <c r="K14" s="45"/>
      <c r="L14" s="45"/>
      <c r="M14" s="45"/>
      <c r="N14" s="45"/>
      <c r="O14" s="45"/>
      <c r="P14" s="45"/>
      <c r="Q14" s="45"/>
      <c r="R14" s="45"/>
      <c r="S14" s="45"/>
      <c r="T14" s="45"/>
      <c r="U14" s="45"/>
      <c r="V14" s="45"/>
      <c r="W14" s="45"/>
      <c r="X14" s="45"/>
      <c r="Y14" s="45"/>
      <c r="Z14" s="45"/>
      <c r="AA14" s="45"/>
      <c r="AB14" s="45"/>
      <c r="AC14" s="45"/>
      <c r="AD14" s="45"/>
      <c r="AE14" s="45"/>
      <c r="AF14" s="16"/>
      <c r="AG14" s="16"/>
      <c r="AH14" s="7"/>
      <c r="AI14" s="7"/>
      <c r="AJ14" s="7"/>
    </row>
    <row r="15" spans="1:40">
      <c r="G15" s="8"/>
    </row>
    <row r="16" spans="1:40" s="60" customFormat="1">
      <c r="A16" s="66" t="s">
        <v>103</v>
      </c>
      <c r="B16" s="67">
        <v>2021</v>
      </c>
      <c r="C16" s="67">
        <v>2022</v>
      </c>
      <c r="D16" s="68">
        <v>2023</v>
      </c>
      <c r="E16" s="68">
        <v>2024</v>
      </c>
      <c r="F16" s="68">
        <v>2025</v>
      </c>
      <c r="G16" s="69">
        <f>F16+1</f>
        <v>2026</v>
      </c>
      <c r="H16" s="68">
        <f t="shared" ref="H16" si="10">G16+1</f>
        <v>2027</v>
      </c>
      <c r="I16" s="68">
        <f t="shared" ref="I16" si="11">H16+1</f>
        <v>2028</v>
      </c>
      <c r="J16" s="68">
        <f t="shared" ref="J16" si="12">I16+1</f>
        <v>2029</v>
      </c>
      <c r="K16" s="73">
        <f t="shared" ref="K16" si="13">J16+1</f>
        <v>2030</v>
      </c>
      <c r="L16" s="68">
        <f t="shared" ref="L16" si="14">K16+1</f>
        <v>2031</v>
      </c>
      <c r="M16" s="68">
        <f t="shared" ref="M16" si="15">L16+1</f>
        <v>2032</v>
      </c>
      <c r="N16" s="68">
        <f t="shared" ref="N16" si="16">M16+1</f>
        <v>2033</v>
      </c>
      <c r="O16" s="68">
        <f t="shared" ref="O16" si="17">N16+1</f>
        <v>2034</v>
      </c>
      <c r="P16" s="68">
        <f t="shared" ref="P16" si="18">O16+1</f>
        <v>2035</v>
      </c>
      <c r="Q16" s="68">
        <f t="shared" ref="Q16" si="19">P16+1</f>
        <v>2036</v>
      </c>
      <c r="R16" s="68">
        <f t="shared" ref="R16" si="20">Q16+1</f>
        <v>2037</v>
      </c>
      <c r="S16" s="68">
        <f t="shared" ref="S16" si="21">R16+1</f>
        <v>2038</v>
      </c>
      <c r="T16" s="68">
        <f t="shared" ref="T16" si="22">S16+1</f>
        <v>2039</v>
      </c>
      <c r="U16" s="68">
        <f t="shared" ref="U16" si="23">T16+1</f>
        <v>2040</v>
      </c>
      <c r="V16" s="68">
        <f t="shared" ref="V16" si="24">U16+1</f>
        <v>2041</v>
      </c>
      <c r="W16" s="68">
        <f t="shared" ref="W16" si="25">V16+1</f>
        <v>2042</v>
      </c>
      <c r="X16" s="68">
        <f t="shared" ref="X16" si="26">W16+1</f>
        <v>2043</v>
      </c>
      <c r="Y16" s="68">
        <f t="shared" ref="Y16" si="27">X16+1</f>
        <v>2044</v>
      </c>
      <c r="Z16" s="69">
        <f t="shared" ref="Z16" si="28">Y16+1</f>
        <v>2045</v>
      </c>
      <c r="AA16" s="68">
        <f t="shared" ref="AA16" si="29">Z16+1</f>
        <v>2046</v>
      </c>
      <c r="AB16" s="68">
        <f t="shared" ref="AB16" si="30">AA16+1</f>
        <v>2047</v>
      </c>
      <c r="AC16" s="68">
        <f t="shared" ref="AC16" si="31">AB16+1</f>
        <v>2048</v>
      </c>
      <c r="AD16" s="68">
        <f t="shared" ref="AD16" si="32">AC16+1</f>
        <v>2049</v>
      </c>
      <c r="AE16" s="68">
        <f t="shared" ref="AE16" si="33">AD16+1</f>
        <v>2050</v>
      </c>
      <c r="AK16" s="61"/>
      <c r="AL16" s="61"/>
      <c r="AM16" s="61"/>
      <c r="AN16" s="61"/>
    </row>
    <row r="17" spans="1:40" s="46" customFormat="1">
      <c r="A17" s="20" t="s">
        <v>29</v>
      </c>
      <c r="B17" s="58"/>
      <c r="C17" s="58"/>
      <c r="D17" s="8"/>
      <c r="E17" s="8"/>
      <c r="F17" s="8"/>
      <c r="G17" s="71"/>
      <c r="K17" s="48"/>
      <c r="Z17" s="48"/>
      <c r="AK17" s="47"/>
      <c r="AL17" s="47"/>
      <c r="AM17" s="47"/>
      <c r="AN17" s="47"/>
    </row>
    <row r="18" spans="1:40">
      <c r="A18" s="59" t="s">
        <v>44</v>
      </c>
      <c r="B18" s="75">
        <f>'Look Up Data'!E24*'Look Up Data'!$B$16</f>
        <v>8.545006046660045E-6</v>
      </c>
      <c r="C18" s="75">
        <f>'Look Up Data'!F24*'Look Up Data'!$B$16</f>
        <v>7.6511092891687015E-6</v>
      </c>
      <c r="D18" s="75">
        <f>'Look Up Data'!G24*'Look Up Data'!$B$16</f>
        <v>6.8653120412398002E-6</v>
      </c>
      <c r="E18" s="75">
        <f>'Look Up Data'!H24*'Look Up Data'!$B$16</f>
        <v>5.8059735779865996E-6</v>
      </c>
      <c r="F18" s="75">
        <f>'Look Up Data'!I24*'Look Up Data'!$B$16</f>
        <v>5.1281335448992354E-6</v>
      </c>
      <c r="G18" s="76">
        <f>F18*(1-'Look Up Data'!$L24)</f>
        <v>4.5135791682340853E-6</v>
      </c>
      <c r="H18" s="77">
        <f>G18*(1-'Look Up Data'!$L24)</f>
        <v>3.9726728505696513E-6</v>
      </c>
      <c r="I18" s="77">
        <f>H18*(1-'Look Up Data'!$L24)</f>
        <v>3.4965886249931177E-6</v>
      </c>
      <c r="J18" s="77">
        <f>I18*(1-'Look Up Data'!$L24)</f>
        <v>3.0775582264918003E-6</v>
      </c>
      <c r="K18" s="77">
        <f>J18*(1-'Look Up Data'!$L24)</f>
        <v>2.7087443371940838E-6</v>
      </c>
      <c r="L18" s="77">
        <f>K18*(1-'Look Up Data'!$L24)</f>
        <v>2.3841290218723227E-6</v>
      </c>
      <c r="M18" s="77">
        <f>L18*(1-'Look Up Data'!$L24)</f>
        <v>2.0984155333101153E-6</v>
      </c>
      <c r="N18" s="77">
        <f>M18*(1-'Look Up Data'!$L24)</f>
        <v>1.8469418852923927E-6</v>
      </c>
      <c r="O18" s="77">
        <f>N18*(1-'Look Up Data'!$L24)</f>
        <v>1.6256047829890386E-6</v>
      </c>
      <c r="P18" s="77">
        <f>O18*(1-'Look Up Data'!$L24)</f>
        <v>1.4307926695043174E-6</v>
      </c>
      <c r="Q18" s="77">
        <f>P18*(1-'Look Up Data'!$L24)</f>
        <v>1.2593267961128377E-6</v>
      </c>
      <c r="R18" s="77">
        <f>Q18*(1-'Look Up Data'!$L24)</f>
        <v>1.108409354625254E-6</v>
      </c>
      <c r="S18" s="77">
        <f>R18*(1-'Look Up Data'!$L24)</f>
        <v>9.7557782555965728E-7</v>
      </c>
      <c r="T18" s="77">
        <f>S18*(1-'Look Up Data'!$L24)</f>
        <v>8.5866479721789269E-7</v>
      </c>
      <c r="U18" s="77">
        <f>T18*(1-'Look Up Data'!$L24)</f>
        <v>7.5576260003478118E-7</v>
      </c>
      <c r="V18" s="77">
        <f>U18*(1-'Look Up Data'!$L24)</f>
        <v>6.6519217913901749E-7</v>
      </c>
      <c r="W18" s="77">
        <f>V18*(1-'Look Up Data'!$L24)</f>
        <v>5.8547569721940629E-7</v>
      </c>
      <c r="X18" s="77">
        <f>W18*(1-'Look Up Data'!$L24)</f>
        <v>5.1531242065747811E-7</v>
      </c>
      <c r="Y18" s="77">
        <f>X18*(1-'Look Up Data'!$L24)</f>
        <v>4.5355749546057804E-7</v>
      </c>
      <c r="Z18" s="77">
        <f>Y18*(1-'Look Up Data'!$L24)</f>
        <v>3.9920326668238437E-7</v>
      </c>
      <c r="AA18" s="77">
        <f>Z18*(1-'Look Up Data'!$L24)</f>
        <v>3.5136283651989237E-7</v>
      </c>
      <c r="AB18" s="77">
        <f>AA18*(1-'Look Up Data'!$L24)</f>
        <v>3.0925559280437706E-7</v>
      </c>
      <c r="AC18" s="77">
        <f>AB18*(1-'Look Up Data'!$L24)</f>
        <v>2.7219447175476133E-7</v>
      </c>
      <c r="AD18" s="77">
        <f>AC18*(1-'Look Up Data'!$L24)</f>
        <v>2.3957474715977046E-7</v>
      </c>
      <c r="AE18" s="77">
        <f>AD18*(1-'Look Up Data'!$L24)</f>
        <v>2.1086416306198898E-7</v>
      </c>
      <c r="AG18">
        <f>AE18/B18</f>
        <v>2.467688868920212E-2</v>
      </c>
      <c r="AK18" s="6"/>
      <c r="AL18" s="6"/>
      <c r="AM18" s="6"/>
      <c r="AN18" s="6"/>
    </row>
    <row r="19" spans="1:40">
      <c r="A19" s="59" t="s">
        <v>45</v>
      </c>
      <c r="B19" s="75">
        <f>'Look Up Data'!E25*'Look Up Data'!$B$16</f>
        <v>7.2132926660796009E-8</v>
      </c>
      <c r="C19" s="75">
        <f>'Look Up Data'!F25*'Look Up Data'!$B$16</f>
        <v>7.0433727530917151E-8</v>
      </c>
      <c r="D19" s="75">
        <f>'Look Up Data'!G25*'Look Up Data'!$B$16</f>
        <v>6.8766260104465353E-8</v>
      </c>
      <c r="E19" s="75">
        <f>'Look Up Data'!H25*'Look Up Data'!$B$16</f>
        <v>6.7192586141458398E-8</v>
      </c>
      <c r="F19" s="75">
        <f>'Look Up Data'!I25*'Look Up Data'!$B$16</f>
        <v>6.5667366300210452E-8</v>
      </c>
      <c r="G19" s="76">
        <f>F19*(1-'Look Up Data'!$L25)</f>
        <v>6.4143641236485607E-8</v>
      </c>
      <c r="H19" s="77">
        <f>G19*(1-'Look Up Data'!$L25)</f>
        <v>6.2655272213373219E-8</v>
      </c>
      <c r="I19" s="77">
        <f>H19*(1-'Look Up Data'!$L25)</f>
        <v>6.120143884034645E-8</v>
      </c>
      <c r="J19" s="77">
        <f>I19*(1-'Look Up Data'!$L25)</f>
        <v>5.9781339762964077E-8</v>
      </c>
      <c r="K19" s="77">
        <f>J19*(1-'Look Up Data'!$L25)</f>
        <v>5.8394192221163136E-8</v>
      </c>
      <c r="L19" s="77">
        <f>K19*(1-'Look Up Data'!$L25)</f>
        <v>5.7039231617800741E-8</v>
      </c>
      <c r="M19" s="77">
        <f>L19*(1-'Look Up Data'!$L25)</f>
        <v>5.5715711097207378E-8</v>
      </c>
      <c r="N19" s="77">
        <f>M19*(1-'Look Up Data'!$L25)</f>
        <v>5.4422901133519294E-8</v>
      </c>
      <c r="O19" s="77">
        <f>N19*(1-'Look Up Data'!$L25)</f>
        <v>5.3160089128563084E-8</v>
      </c>
      <c r="P19" s="77">
        <f>O19*(1-'Look Up Data'!$L25)</f>
        <v>5.1926579019070868E-8</v>
      </c>
      <c r="Q19" s="77">
        <f>P19*(1-'Look Up Data'!$L25)</f>
        <v>5.0721690893009488E-8</v>
      </c>
      <c r="R19" s="77">
        <f>Q19*(1-'Look Up Data'!$L25)</f>
        <v>4.9544760614812308E-8</v>
      </c>
      <c r="S19" s="77">
        <f>R19*(1-'Look Up Data'!$L25)</f>
        <v>4.8395139459307016E-8</v>
      </c>
      <c r="T19" s="77">
        <f>S19*(1-'Look Up Data'!$L25)</f>
        <v>4.7272193754137646E-8</v>
      </c>
      <c r="U19" s="77">
        <f>T19*(1-'Look Up Data'!$L25)</f>
        <v>4.6175304530483711E-8</v>
      </c>
      <c r="V19" s="77">
        <f>U19*(1-'Look Up Data'!$L25)</f>
        <v>4.5103867181883972E-8</v>
      </c>
      <c r="W19" s="77">
        <f>V19*(1-'Look Up Data'!$L25)</f>
        <v>4.4057291130976737E-8</v>
      </c>
      <c r="X19" s="77">
        <f>W19*(1-'Look Up Data'!$L25)</f>
        <v>4.3034999503973014E-8</v>
      </c>
      <c r="Y19" s="77">
        <f>X19*(1-'Look Up Data'!$L25)</f>
        <v>4.2036428812683092E-8</v>
      </c>
      <c r="Z19" s="77">
        <f>Y19*(1-'Look Up Data'!$L25)</f>
        <v>4.1061028643921258E-8</v>
      </c>
      <c r="AA19" s="77">
        <f>Z19*(1-'Look Up Data'!$L25)</f>
        <v>4.0108261356117511E-8</v>
      </c>
      <c r="AB19" s="77">
        <f>AA19*(1-'Look Up Data'!$L25)</f>
        <v>3.9177601782968971E-8</v>
      </c>
      <c r="AC19" s="77">
        <f>AB19*(1-'Look Up Data'!$L25)</f>
        <v>3.8268536943967657E-8</v>
      </c>
      <c r="AD19" s="77">
        <f>AC19*(1-'Look Up Data'!$L25)</f>
        <v>3.7380565761645143E-8</v>
      </c>
      <c r="AE19" s="77">
        <f>AD19*(1-'Look Up Data'!$L25)</f>
        <v>3.6513198785378108E-8</v>
      </c>
    </row>
    <row r="20" spans="1:40" ht="16.5">
      <c r="A20" s="59" t="s">
        <v>43</v>
      </c>
      <c r="B20" s="75">
        <f>'Look Up Data'!E26*'Look Up Data'!$B$16</f>
        <v>1.2037928675379452E-2</v>
      </c>
      <c r="C20" s="75">
        <f>'Look Up Data'!F26*'Look Up Data'!$B$16</f>
        <v>1.175956257159253E-2</v>
      </c>
      <c r="D20" s="75">
        <f>'Look Up Data'!G26*'Look Up Data'!$B$16</f>
        <v>1.1486911543557892E-2</v>
      </c>
      <c r="E20" s="75">
        <f>'Look Up Data'!H26*'Look Up Data'!$B$16</f>
        <v>1.1228309927087855E-2</v>
      </c>
      <c r="F20" s="75">
        <f>'Look Up Data'!I26*'Look Up Data'!$B$16</f>
        <v>1.0978736079207595E-2</v>
      </c>
      <c r="G20" s="76">
        <f>F20*(1-'Look Up Data'!$L26)</f>
        <v>1.0728833113288374E-2</v>
      </c>
      <c r="H20" s="77">
        <f>G20*(1-'Look Up Data'!$L26)</f>
        <v>1.0484618551929082E-2</v>
      </c>
      <c r="I20" s="77">
        <f>H20*(1-'Look Up Data'!$L26)</f>
        <v>1.0245962913087285E-2</v>
      </c>
      <c r="J20" s="77">
        <f>I20*(1-'Look Up Data'!$L26)</f>
        <v>1.0012739662049479E-2</v>
      </c>
      <c r="K20" s="77">
        <f>J20*(1-'Look Up Data'!$L26)</f>
        <v>9.7848251443426477E-3</v>
      </c>
      <c r="L20" s="77">
        <f>K20*(1-'Look Up Data'!$L26)</f>
        <v>9.5620985201729288E-3</v>
      </c>
      <c r="M20" s="77">
        <f>L20*(1-'Look Up Data'!$L26)</f>
        <v>9.3444417003566097E-3</v>
      </c>
      <c r="N20" s="77">
        <f>M20*(1-'Look Up Data'!$L26)</f>
        <v>9.1317392837094915E-3</v>
      </c>
      <c r="O20" s="77">
        <f>N20*(1-'Look Up Data'!$L26)</f>
        <v>8.9238784958614262E-3</v>
      </c>
      <c r="P20" s="77">
        <f>O20*(1-'Look Up Data'!$L26)</f>
        <v>8.7207491294635873E-3</v>
      </c>
      <c r="Q20" s="77">
        <f>P20*(1-'Look Up Data'!$L26)</f>
        <v>8.5222434857567652E-3</v>
      </c>
      <c r="R20" s="77">
        <f>Q20*(1-'Look Up Data'!$L26)</f>
        <v>8.3282563174697129E-3</v>
      </c>
      <c r="S20" s="77">
        <f>R20*(1-'Look Up Data'!$L26)</f>
        <v>8.1386847730172667E-3</v>
      </c>
      <c r="T20" s="77">
        <f>S20*(1-'Look Up Data'!$L26)</f>
        <v>7.953428341968655E-3</v>
      </c>
      <c r="U20" s="77">
        <f>T20*(1-'Look Up Data'!$L26)</f>
        <v>7.7723888017570807E-3</v>
      </c>
      <c r="V20" s="77">
        <f>U20*(1-'Look Up Data'!$L26)</f>
        <v>7.5954701656023227E-3</v>
      </c>
      <c r="W20" s="77">
        <f>V20*(1-'Look Up Data'!$L26)</f>
        <v>7.4225786316187512E-3</v>
      </c>
      <c r="X20" s="77">
        <f>W20*(1-'Look Up Data'!$L26)</f>
        <v>7.2536225330817649E-3</v>
      </c>
      <c r="Y20" s="77">
        <f>X20*(1-'Look Up Data'!$L26)</f>
        <v>7.0885122898262896E-3</v>
      </c>
      <c r="Z20" s="77">
        <f>Y20*(1-'Look Up Data'!$L26)</f>
        <v>6.9271603607515631E-3</v>
      </c>
      <c r="AA20" s="77">
        <f>Z20*(1-'Look Up Data'!$L26)</f>
        <v>6.7694811974070308E-3</v>
      </c>
      <c r="AB20" s="77">
        <f>AA20*(1-'Look Up Data'!$L26)</f>
        <v>6.615391198634738E-3</v>
      </c>
      <c r="AC20" s="77">
        <f>AB20*(1-'Look Up Data'!$L26)</f>
        <v>6.4648086662441734E-3</v>
      </c>
      <c r="AD20" s="77">
        <f>AC20*(1-'Look Up Data'!$L26)</f>
        <v>6.3176537616960616E-3</v>
      </c>
      <c r="AE20" s="77">
        <f>AD20*(1-'Look Up Data'!$L26)</f>
        <v>6.1738484637721379E-3</v>
      </c>
      <c r="AK20" s="2"/>
      <c r="AL20" s="2"/>
      <c r="AM20" s="2"/>
      <c r="AN20" s="2"/>
    </row>
    <row r="21" spans="1:40">
      <c r="A21" s="59" t="s">
        <v>53</v>
      </c>
      <c r="B21" s="75">
        <f>'Look Up Data'!E27*'Look Up Data'!$B$16</f>
        <v>3.0632565713118855E-7</v>
      </c>
      <c r="C21" s="75">
        <f>'Look Up Data'!F27*'Look Up Data'!$B$16</f>
        <v>2.9959116902102103E-7</v>
      </c>
      <c r="D21" s="75">
        <f>'Look Up Data'!G27*'Look Up Data'!$B$16</f>
        <v>2.9424032121831302E-7</v>
      </c>
      <c r="E21" s="75">
        <f>'Look Up Data'!H27*'Look Up Data'!$B$16</f>
        <v>2.8992620044270604E-7</v>
      </c>
      <c r="F21" s="75">
        <f>'Look Up Data'!I27*'Look Up Data'!$B$16</f>
        <v>2.8294350718760851E-7</v>
      </c>
      <c r="G21" s="76">
        <f>F21*(1-'Look Up Data'!$L27)</f>
        <v>2.7738234930761241E-7</v>
      </c>
      <c r="H21" s="77">
        <f>G21*(1-'Look Up Data'!$L27)</f>
        <v>2.7193049408408524E-7</v>
      </c>
      <c r="I21" s="77">
        <f>H21*(1-'Look Up Data'!$L27)</f>
        <v>2.6658579321069065E-7</v>
      </c>
      <c r="J21" s="77">
        <f>I21*(1-'Look Up Data'!$L27)</f>
        <v>2.6134614060531867E-7</v>
      </c>
      <c r="K21" s="77">
        <f>J21*(1-'Look Up Data'!$L27)</f>
        <v>2.5620947158018303E-7</v>
      </c>
      <c r="L21" s="77">
        <f>K21*(1-'Look Up Data'!$L27)</f>
        <v>2.5117376202822989E-7</v>
      </c>
      <c r="M21" s="77">
        <f>L21*(1-'Look Up Data'!$L27)</f>
        <v>2.4623702762553735E-7</v>
      </c>
      <c r="N21" s="77">
        <f>M21*(1-'Look Up Data'!$L27)</f>
        <v>2.4139732304939172E-7</v>
      </c>
      <c r="O21" s="77">
        <f>N21*(1-'Look Up Data'!$L27)</f>
        <v>2.3665274121173193E-7</v>
      </c>
      <c r="P21" s="77">
        <f>O21*(1-'Look Up Data'!$L27)</f>
        <v>2.3200141250766075E-7</v>
      </c>
      <c r="Q21" s="77">
        <f>P21*(1-'Look Up Data'!$L27)</f>
        <v>2.2744150407872579E-7</v>
      </c>
      <c r="R21" s="77">
        <f>Q21*(1-'Look Up Data'!$L27)</f>
        <v>2.229712190906808E-7</v>
      </c>
      <c r="S21" s="77">
        <f>R21*(1-'Look Up Data'!$L27)</f>
        <v>2.1858879602544222E-7</v>
      </c>
      <c r="T21" s="77">
        <f>S21*(1-'Look Up Data'!$L27)</f>
        <v>2.1429250798696209E-7</v>
      </c>
      <c r="U21" s="77">
        <f>T21*(1-'Look Up Data'!$L27)</f>
        <v>2.1008066202074368E-7</v>
      </c>
      <c r="V21" s="77">
        <f>U21*(1-'Look Up Data'!$L27)</f>
        <v>2.0595159844673205E-7</v>
      </c>
      <c r="W21" s="77">
        <f>V21*(1-'Look Up Data'!$L27)</f>
        <v>2.0190369020531617E-7</v>
      </c>
      <c r="X21" s="77">
        <f>W21*(1-'Look Up Data'!$L27)</f>
        <v>1.9793534221618531E-7</v>
      </c>
      <c r="Y21" s="77">
        <f>X21*(1-'Look Up Data'!$L27)</f>
        <v>1.9404499074978677E-7</v>
      </c>
      <c r="Z21" s="77">
        <f>Y21*(1-'Look Up Data'!$L27)</f>
        <v>1.9023110281113749E-7</v>
      </c>
      <c r="AA21" s="77">
        <f>Z21*(1-'Look Up Data'!$L27)</f>
        <v>1.8649217553574662E-7</v>
      </c>
      <c r="AB21" s="77">
        <f>AA21*(1-'Look Up Data'!$L27)</f>
        <v>1.8282673559741093E-7</v>
      </c>
      <c r="AC21" s="77">
        <f>AB21*(1-'Look Up Data'!$L27)</f>
        <v>1.7923333862764994E-7</v>
      </c>
      <c r="AD21" s="77">
        <f>AC21*(1-'Look Up Data'!$L27)</f>
        <v>1.7571056864655171E-7</v>
      </c>
      <c r="AE21" s="77">
        <f>AD21*(1-'Look Up Data'!$L27)</f>
        <v>1.7225703750480528E-7</v>
      </c>
      <c r="AK21" s="6"/>
      <c r="AL21" s="6"/>
      <c r="AM21" s="6"/>
      <c r="AN21" s="6"/>
    </row>
    <row r="22" spans="1:40" s="46" customFormat="1">
      <c r="A22" s="62" t="s">
        <v>30</v>
      </c>
      <c r="B22" s="75"/>
      <c r="C22" s="75"/>
      <c r="D22" s="75"/>
      <c r="E22" s="75"/>
      <c r="F22" s="75"/>
      <c r="G22" s="76"/>
      <c r="H22" s="77"/>
      <c r="I22" s="77"/>
      <c r="J22" s="77"/>
      <c r="K22" s="77"/>
      <c r="L22" s="77"/>
      <c r="M22" s="77"/>
      <c r="N22" s="77"/>
      <c r="O22" s="77"/>
      <c r="P22" s="77"/>
      <c r="Q22" s="77"/>
      <c r="R22" s="77"/>
      <c r="S22" s="77"/>
      <c r="T22" s="77"/>
      <c r="U22" s="77"/>
      <c r="V22" s="77"/>
      <c r="W22" s="77"/>
      <c r="X22" s="77"/>
      <c r="Y22" s="77"/>
      <c r="Z22" s="77"/>
      <c r="AA22" s="77"/>
      <c r="AB22" s="77"/>
      <c r="AC22" s="77"/>
      <c r="AD22" s="77"/>
      <c r="AE22" s="77"/>
      <c r="AK22" s="50"/>
      <c r="AL22" s="50"/>
      <c r="AM22" s="50"/>
      <c r="AN22" s="50"/>
    </row>
    <row r="23" spans="1:40" s="46" customFormat="1">
      <c r="A23" s="59" t="s">
        <v>44</v>
      </c>
      <c r="B23" s="75">
        <f>'Look Up Data'!E29*'Look Up Data'!$B$16</f>
        <v>3.4463585429905771E-5</v>
      </c>
      <c r="C23" s="75">
        <f>'Look Up Data'!F29*'Look Up Data'!$B$16</f>
        <v>3.1572070532242538E-5</v>
      </c>
      <c r="D23" s="75">
        <f>'Look Up Data'!G29*'Look Up Data'!$B$16</f>
        <v>2.9019750254825965E-5</v>
      </c>
      <c r="E23" s="75">
        <f>'Look Up Data'!H29*'Look Up Data'!$B$16</f>
        <v>2.7160774592576753E-5</v>
      </c>
      <c r="F23" s="75">
        <f>'Look Up Data'!I29*'Look Up Data'!$B$16</f>
        <v>2.5496414369442097E-5</v>
      </c>
      <c r="G23" s="76">
        <f>F23*(1-'Look Up Data'!$L29)</f>
        <v>2.3646059144532242E-5</v>
      </c>
      <c r="H23" s="77">
        <f>G23*(1-'Look Up Data'!$L29)</f>
        <v>2.1929990035651892E-5</v>
      </c>
      <c r="I23" s="77">
        <f>H23*(1-'Look Up Data'!$L29)</f>
        <v>2.0338461475725313E-5</v>
      </c>
      <c r="J23" s="77">
        <f>I23*(1-'Look Up Data'!$L29)</f>
        <v>1.8862435164224022E-5</v>
      </c>
      <c r="K23" s="77">
        <f>J23*(1-'Look Up Data'!$L29)</f>
        <v>1.7493528738602221E-5</v>
      </c>
      <c r="L23" s="77">
        <f>K23*(1-'Look Up Data'!$L29)</f>
        <v>1.6223968170808092E-5</v>
      </c>
      <c r="M23" s="77">
        <f>L23*(1-'Look Up Data'!$L29)</f>
        <v>1.5046543618530438E-5</v>
      </c>
      <c r="N23" s="77">
        <f>M23*(1-'Look Up Data'!$L29)</f>
        <v>1.395456848045964E-5</v>
      </c>
      <c r="O23" s="77">
        <f>N23*(1-'Look Up Data'!$L29)</f>
        <v>1.2941841423037493E-5</v>
      </c>
      <c r="P23" s="77">
        <f>O23*(1-'Look Up Data'!$L29)</f>
        <v>1.2002611163045597E-5</v>
      </c>
      <c r="Q23" s="77">
        <f>P23*(1-'Look Up Data'!$L29)</f>
        <v>1.1131543806032418E-5</v>
      </c>
      <c r="R23" s="77">
        <f>Q23*(1-'Look Up Data'!$L29)</f>
        <v>1.0323692555093727E-5</v>
      </c>
      <c r="S23" s="77">
        <f>R23*(1-'Look Up Data'!$L29)</f>
        <v>9.5744696179824089E-6</v>
      </c>
      <c r="T23" s="77">
        <f>S23*(1-'Look Up Data'!$L29)</f>
        <v>8.8796201530079318E-6</v>
      </c>
      <c r="U23" s="77">
        <f>T23*(1-'Look Up Data'!$L29)</f>
        <v>8.2351981057640946E-6</v>
      </c>
      <c r="V23" s="77">
        <f>U23*(1-'Look Up Data'!$L29)</f>
        <v>7.6375437994616612E-6</v>
      </c>
      <c r="W23" s="77">
        <f>V23*(1-'Look Up Data'!$L29)</f>
        <v>7.0832631516012548E-6</v>
      </c>
      <c r="X23" s="77">
        <f>W23*(1-'Look Up Data'!$L29)</f>
        <v>6.5692083989578688E-6</v>
      </c>
      <c r="Y23" s="77">
        <f>X23*(1-'Look Up Data'!$L29)</f>
        <v>6.0924602214140561E-6</v>
      </c>
      <c r="Z23" s="77">
        <f>Y23*(1-'Look Up Data'!$L29)</f>
        <v>5.6503111631229382E-6</v>
      </c>
      <c r="AA23" s="77">
        <f>Z23*(1-'Look Up Data'!$L29)</f>
        <v>5.2402502568497168E-6</v>
      </c>
      <c r="AB23" s="77">
        <f>AA23*(1-'Look Up Data'!$L29)</f>
        <v>4.8599487641732294E-6</v>
      </c>
      <c r="AC23" s="77">
        <f>AB23*(1-'Look Up Data'!$L29)</f>
        <v>4.5072469505660595E-6</v>
      </c>
      <c r="AD23" s="77">
        <f>AC23*(1-'Look Up Data'!$L29)</f>
        <v>4.1801418202488114E-6</v>
      </c>
      <c r="AE23" s="77">
        <f>AD23*(1-'Look Up Data'!$L29)</f>
        <v>3.8767757411646944E-6</v>
      </c>
      <c r="AK23" s="50"/>
      <c r="AL23" s="50"/>
      <c r="AM23" s="50"/>
      <c r="AN23" s="50"/>
    </row>
    <row r="24" spans="1:40" s="46" customFormat="1">
      <c r="A24" s="59" t="s">
        <v>45</v>
      </c>
      <c r="B24" s="75">
        <f>'Look Up Data'!E30*'Look Up Data'!$B$16</f>
        <v>1.0167331237615703E-7</v>
      </c>
      <c r="C24" s="75">
        <f>'Look Up Data'!F30*'Look Up Data'!$B$16</f>
        <v>1.0019498735017051E-7</v>
      </c>
      <c r="D24" s="75">
        <f>'Look Up Data'!G30*'Look Up Data'!$B$16</f>
        <v>9.8684556941726126E-8</v>
      </c>
      <c r="E24" s="75">
        <f>'Look Up Data'!H30*'Look Up Data'!$B$16</f>
        <v>9.7061834392545937E-8</v>
      </c>
      <c r="F24" s="75">
        <f>'Look Up Data'!I30*'Look Up Data'!$B$16</f>
        <v>9.557513586050811E-8</v>
      </c>
      <c r="G24" s="76">
        <f>F24*(1-'Look Up Data'!$L30)</f>
        <v>9.4108621499075241E-8</v>
      </c>
      <c r="H24" s="77">
        <f>G24*(1-'Look Up Data'!$L30)</f>
        <v>9.2664609479416996E-8</v>
      </c>
      <c r="I24" s="77">
        <f>H24*(1-'Look Up Data'!$L30)</f>
        <v>9.1242754523369958E-8</v>
      </c>
      <c r="J24" s="77">
        <f>I24*(1-'Look Up Data'!$L30)</f>
        <v>8.9842716650753081E-8</v>
      </c>
      <c r="K24" s="77">
        <f>J24*(1-'Look Up Data'!$L30)</f>
        <v>8.846416109807492E-8</v>
      </c>
      <c r="L24" s="77">
        <f>K24*(1-'Look Up Data'!$L30)</f>
        <v>8.7106758238488263E-8</v>
      </c>
      <c r="M24" s="77">
        <f>L24*(1-'Look Up Data'!$L30)</f>
        <v>8.5770183502972897E-8</v>
      </c>
      <c r="N24" s="77">
        <f>M24*(1-'Look Up Data'!$L30)</f>
        <v>8.4454117302727865E-8</v>
      </c>
      <c r="O24" s="77">
        <f>N24*(1-'Look Up Data'!$L30)</f>
        <v>8.3158244952754446E-8</v>
      </c>
      <c r="P24" s="77">
        <f>O24*(1-'Look Up Data'!$L30)</f>
        <v>8.1882256596611727E-8</v>
      </c>
      <c r="Q24" s="77">
        <f>P24*(1-'Look Up Data'!$L30)</f>
        <v>8.062584713232678E-8</v>
      </c>
      <c r="R24" s="77">
        <f>Q24*(1-'Look Up Data'!$L30)</f>
        <v>7.9388716139441581E-8</v>
      </c>
      <c r="S24" s="77">
        <f>R24*(1-'Look Up Data'!$L30)</f>
        <v>7.8170567807179408E-8</v>
      </c>
      <c r="T24" s="77">
        <f>S24*(1-'Look Up Data'!$L30)</f>
        <v>7.6971110863713432E-8</v>
      </c>
      <c r="U24" s="77">
        <f>T24*(1-'Look Up Data'!$L30)</f>
        <v>7.5790058506520611E-8</v>
      </c>
      <c r="V24" s="77">
        <f>U24*(1-'Look Up Data'!$L30)</f>
        <v>7.4627128333804261E-8</v>
      </c>
      <c r="W24" s="77">
        <f>V24*(1-'Look Up Data'!$L30)</f>
        <v>7.3482042276968858E-8</v>
      </c>
      <c r="X24" s="77">
        <f>W24*(1-'Look Up Data'!$L30)</f>
        <v>7.2354526534130985E-8</v>
      </c>
      <c r="Y24" s="77">
        <f>X24*(1-'Look Up Data'!$L30)</f>
        <v>7.1244311504650467E-8</v>
      </c>
      <c r="Z24" s="77">
        <f>Y24*(1-'Look Up Data'!$L30)</f>
        <v>7.0151131724666097E-8</v>
      </c>
      <c r="AA24" s="77">
        <f>Z24*(1-'Look Up Data'!$L30)</f>
        <v>6.9074725803620467E-8</v>
      </c>
      <c r="AB24" s="77">
        <f>AA24*(1-'Look Up Data'!$L30)</f>
        <v>6.8014836361758803E-8</v>
      </c>
      <c r="AC24" s="77">
        <f>AB24*(1-'Look Up Data'!$L30)</f>
        <v>6.6971209968586809E-8</v>
      </c>
      <c r="AD24" s="77">
        <f>AC24*(1-'Look Up Data'!$L30)</f>
        <v>6.5943597082272818E-8</v>
      </c>
      <c r="AE24" s="77">
        <f>AD24*(1-'Look Up Data'!$L30)</f>
        <v>6.4931751989979788E-8</v>
      </c>
      <c r="AK24" s="50"/>
      <c r="AL24" s="50"/>
      <c r="AM24" s="50"/>
      <c r="AN24" s="50"/>
    </row>
    <row r="25" spans="1:40" s="46" customFormat="1" ht="16.5">
      <c r="A25" s="59" t="s">
        <v>43</v>
      </c>
      <c r="B25" s="75">
        <f>'Look Up Data'!E31*'Look Up Data'!$B$16</f>
        <v>2.3361559574991534E-2</v>
      </c>
      <c r="C25" s="75">
        <f>'Look Up Data'!F31*'Look Up Data'!$B$16</f>
        <v>2.3023153573541566E-2</v>
      </c>
      <c r="D25" s="75">
        <f>'Look Up Data'!G31*'Look Up Data'!$B$16</f>
        <v>2.2677212438268268E-2</v>
      </c>
      <c r="E25" s="75">
        <f>'Look Up Data'!H31*'Look Up Data'!$B$16</f>
        <v>2.2313964601471767E-2</v>
      </c>
      <c r="F25" s="75">
        <f>'Look Up Data'!I31*'Look Up Data'!$B$16</f>
        <v>2.1968276262784033E-2</v>
      </c>
      <c r="G25" s="76">
        <f>F25*(1-'Look Up Data'!$L31)</f>
        <v>2.1633137902259552E-2</v>
      </c>
      <c r="H25" s="77">
        <f>G25*(1-'Look Up Data'!$L31)</f>
        <v>2.1303112265161867E-2</v>
      </c>
      <c r="I25" s="77">
        <f>H25*(1-'Look Up Data'!$L31)</f>
        <v>2.0978121354031067E-2</v>
      </c>
      <c r="J25" s="77">
        <f>I25*(1-'Look Up Data'!$L31)</f>
        <v>2.0658088361302188E-2</v>
      </c>
      <c r="K25" s="77">
        <f>J25*(1-'Look Up Data'!$L31)</f>
        <v>2.0342937651152693E-2</v>
      </c>
      <c r="L25" s="77">
        <f>K25*(1-'Look Up Data'!$L31)</f>
        <v>2.0032594741626889E-2</v>
      </c>
      <c r="M25" s="77">
        <f>L25*(1-'Look Up Data'!$L31)</f>
        <v>1.9726986287033042E-2</v>
      </c>
      <c r="N25" s="77">
        <f>M25*(1-'Look Up Data'!$L31)</f>
        <v>1.9426040060609027E-2</v>
      </c>
      <c r="O25" s="77">
        <f>N25*(1-'Look Up Data'!$L31)</f>
        <v>1.9129684937452436E-2</v>
      </c>
      <c r="P25" s="77">
        <f>O25*(1-'Look Up Data'!$L31)</f>
        <v>1.8837850877711095E-2</v>
      </c>
      <c r="Q25" s="77">
        <f>P25*(1-'Look Up Data'!$L31)</f>
        <v>1.855046891003E-2</v>
      </c>
      <c r="R25" s="77">
        <f>Q25*(1-'Look Up Data'!$L31)</f>
        <v>1.8267471115250816E-2</v>
      </c>
      <c r="S25" s="77">
        <f>R25*(1-'Look Up Data'!$L31)</f>
        <v>1.7988790610360007E-2</v>
      </c>
      <c r="T25" s="77">
        <f>S25*(1-'Look Up Data'!$L31)</f>
        <v>1.7714361532681876E-2</v>
      </c>
      <c r="U25" s="77">
        <f>T25*(1-'Look Up Data'!$L31)</f>
        <v>1.744411902431274E-2</v>
      </c>
      <c r="V25" s="77">
        <f>U25*(1-'Look Up Data'!$L31)</f>
        <v>1.7177999216792569E-2</v>
      </c>
      <c r="W25" s="77">
        <f>V25*(1-'Look Up Data'!$L31)</f>
        <v>1.6915939216010464E-2</v>
      </c>
      <c r="X25" s="77">
        <f>W25*(1-'Look Up Data'!$L31)</f>
        <v>1.6657877087340428E-2</v>
      </c>
      <c r="Y25" s="77">
        <f>X25*(1-'Look Up Data'!$L31)</f>
        <v>1.6403751841003868E-2</v>
      </c>
      <c r="Z25" s="77">
        <f>Y25*(1-'Look Up Data'!$L31)</f>
        <v>1.6153503417655438E-2</v>
      </c>
      <c r="AA25" s="77">
        <f>Z25*(1-'Look Up Data'!$L31)</f>
        <v>1.5907072674188741E-2</v>
      </c>
      <c r="AB25" s="77">
        <f>AA25*(1-'Look Up Data'!$L31)</f>
        <v>1.5664401369758607E-2</v>
      </c>
      <c r="AC25" s="77">
        <f>AB25*(1-'Look Up Data'!$L31)</f>
        <v>1.5425432152016577E-2</v>
      </c>
      <c r="AD25" s="77">
        <f>AC25*(1-'Look Up Data'!$L31)</f>
        <v>1.5190108543556399E-2</v>
      </c>
      <c r="AE25" s="77">
        <f>AD25*(1-'Look Up Data'!$L31)</f>
        <v>1.4958374928566288E-2</v>
      </c>
      <c r="AK25" s="50"/>
      <c r="AL25" s="50"/>
      <c r="AM25" s="50"/>
      <c r="AN25" s="50"/>
    </row>
    <row r="26" spans="1:40" s="46" customFormat="1">
      <c r="A26" s="59" t="s">
        <v>53</v>
      </c>
      <c r="B26" s="75">
        <f>'Look Up Data'!E32*'Look Up Data'!$B$16</f>
        <v>1.1573209875234116E-6</v>
      </c>
      <c r="C26" s="75">
        <f>'Look Up Data'!F32*'Look Up Data'!$B$16</f>
        <v>1.0190835014189519E-6</v>
      </c>
      <c r="D26" s="75">
        <f>'Look Up Data'!G32*'Look Up Data'!$B$16</f>
        <v>9.1323582477745304E-7</v>
      </c>
      <c r="E26" s="75">
        <f>'Look Up Data'!H32*'Look Up Data'!$B$16</f>
        <v>8.7119567033948232E-7</v>
      </c>
      <c r="F26" s="75">
        <f>'Look Up Data'!I32*'Look Up Data'!$B$16</f>
        <v>7.7832435653827967E-7</v>
      </c>
      <c r="G26" s="76">
        <f>F26*(1-'Look Up Data'!$L32)</f>
        <v>7.0483476899109306E-7</v>
      </c>
      <c r="H26" s="77">
        <f>G26*(1-'Look Up Data'!$L32)</f>
        <v>6.382840873543885E-7</v>
      </c>
      <c r="I26" s="77">
        <f>H26*(1-'Look Up Data'!$L32)</f>
        <v>5.7801713833298848E-7</v>
      </c>
      <c r="J26" s="77">
        <f>I26*(1-'Look Up Data'!$L32)</f>
        <v>5.2344061026411871E-7</v>
      </c>
      <c r="K26" s="77">
        <f>J26*(1-'Look Up Data'!$L32)</f>
        <v>4.7401721212603692E-7</v>
      </c>
      <c r="L26" s="77">
        <f>K26*(1-'Look Up Data'!$L32)</f>
        <v>4.2926038405458178E-7</v>
      </c>
      <c r="M26" s="77">
        <f>L26*(1-'Look Up Data'!$L32)</f>
        <v>3.8872950729412078E-7</v>
      </c>
      <c r="N26" s="77">
        <f>M26*(1-'Look Up Data'!$L32)</f>
        <v>3.5202556642617109E-7</v>
      </c>
      <c r="O26" s="77">
        <f>N26*(1-'Look Up Data'!$L32)</f>
        <v>3.1878722117151929E-7</v>
      </c>
      <c r="P26" s="77">
        <f>O26*(1-'Look Up Data'!$L32)</f>
        <v>2.8868724909380302E-7</v>
      </c>
      <c r="Q26" s="77">
        <f>P26*(1-'Look Up Data'!$L32)</f>
        <v>2.6142932418394307E-7</v>
      </c>
      <c r="R26" s="77">
        <f>Q26*(1-'Look Up Data'!$L32)</f>
        <v>2.3674509961146843E-7</v>
      </c>
      <c r="S26" s="77">
        <f>R26*(1-'Look Up Data'!$L32)</f>
        <v>2.1439156592321781E-7</v>
      </c>
      <c r="T26" s="77">
        <f>S26*(1-'Look Up Data'!$L32)</f>
        <v>1.9414865868160453E-7</v>
      </c>
      <c r="U26" s="77">
        <f>T26*(1-'Look Up Data'!$L32)</f>
        <v>1.7581709199029682E-7</v>
      </c>
      <c r="V26" s="77">
        <f>U26*(1-'Look Up Data'!$L32)</f>
        <v>1.5921639657896517E-7</v>
      </c>
      <c r="W26" s="77">
        <f>V26*(1-'Look Up Data'!$L32)</f>
        <v>1.4418314313257636E-7</v>
      </c>
      <c r="X26" s="77">
        <f>W26*(1-'Look Up Data'!$L32)</f>
        <v>1.3056933337439634E-7</v>
      </c>
      <c r="Y26" s="77">
        <f>X26*(1-'Look Up Data'!$L32)</f>
        <v>1.182409430633531E-7</v>
      </c>
      <c r="Z26" s="77">
        <f>Y26*(1-'Look Up Data'!$L32)</f>
        <v>1.0707660256196623E-7</v>
      </c>
      <c r="AA26" s="77">
        <f>Z26*(1-'Look Up Data'!$L32)</f>
        <v>9.6966401985394768E-8</v>
      </c>
      <c r="AB26" s="77">
        <f>AA26*(1-'Look Up Data'!$L32)</f>
        <v>8.7810809168621747E-8</v>
      </c>
      <c r="AC26" s="77">
        <f>AB26*(1-'Look Up Data'!$L32)</f>
        <v>7.9519689799457631E-8</v>
      </c>
      <c r="AD26" s="77">
        <f>AC26*(1-'Look Up Data'!$L32)</f>
        <v>7.2011420070839745E-8</v>
      </c>
      <c r="AE26" s="77">
        <f>AD26*(1-'Look Up Data'!$L32)</f>
        <v>6.5212083116731555E-8</v>
      </c>
      <c r="AK26" s="50"/>
      <c r="AL26" s="50"/>
      <c r="AM26" s="50"/>
      <c r="AN26" s="50"/>
    </row>
    <row r="27" spans="1:40" s="46" customFormat="1">
      <c r="A27" s="62" t="s">
        <v>31</v>
      </c>
      <c r="B27" s="75"/>
      <c r="C27" s="75"/>
      <c r="D27" s="75"/>
      <c r="E27" s="75"/>
      <c r="F27" s="75"/>
      <c r="G27" s="76"/>
      <c r="H27" s="77"/>
      <c r="I27" s="77"/>
      <c r="J27" s="77"/>
      <c r="K27" s="77"/>
      <c r="L27" s="77"/>
      <c r="M27" s="77"/>
      <c r="N27" s="77"/>
      <c r="O27" s="77"/>
      <c r="P27" s="77"/>
      <c r="Q27" s="77"/>
      <c r="R27" s="77"/>
      <c r="S27" s="77"/>
      <c r="T27" s="77"/>
      <c r="U27" s="77"/>
      <c r="V27" s="77"/>
      <c r="W27" s="77"/>
      <c r="X27" s="77"/>
      <c r="Y27" s="77"/>
      <c r="Z27" s="77"/>
      <c r="AA27" s="77"/>
      <c r="AB27" s="77"/>
      <c r="AC27" s="77"/>
      <c r="AD27" s="77"/>
      <c r="AE27" s="77"/>
      <c r="AK27" s="50"/>
      <c r="AL27" s="50"/>
      <c r="AM27" s="50"/>
      <c r="AN27" s="50"/>
    </row>
    <row r="28" spans="1:40" s="46" customFormat="1">
      <c r="A28" s="59" t="s">
        <v>44</v>
      </c>
      <c r="B28" s="75">
        <f>'Look Up Data'!E34*'Look Up Data'!$B$16</f>
        <v>1.6987695171033151E-4</v>
      </c>
      <c r="C28" s="75">
        <f>'Look Up Data'!F34*'Look Up Data'!$B$16</f>
        <v>1.5683592590047502E-4</v>
      </c>
      <c r="D28" s="75">
        <f>'Look Up Data'!G34*'Look Up Data'!$B$16</f>
        <v>1.4629704134051051E-4</v>
      </c>
      <c r="E28" s="75">
        <f>'Look Up Data'!H34*'Look Up Data'!$B$16</f>
        <v>1.376024404511605E-4</v>
      </c>
      <c r="F28" s="75">
        <f>'Look Up Data'!I34*'Look Up Data'!$B$16</f>
        <v>1.302835212193695E-4</v>
      </c>
      <c r="G28" s="76">
        <f>F28*(1-'Look Up Data'!$L34)</f>
        <v>1.2192092389499892E-4</v>
      </c>
      <c r="H28" s="77">
        <f>G28*(1-'Look Up Data'!$L34)</f>
        <v>1.1409510231444491E-4</v>
      </c>
      <c r="I28" s="77">
        <f>H28*(1-'Look Up Data'!$L34)</f>
        <v>1.0677160208656871E-4</v>
      </c>
      <c r="J28" s="77">
        <f>I28*(1-'Look Up Data'!$L34)</f>
        <v>9.9918180367758477E-5</v>
      </c>
      <c r="K28" s="77">
        <f>J28*(1-'Look Up Data'!$L34)</f>
        <v>9.3504663907818279E-5</v>
      </c>
      <c r="L28" s="77">
        <f>K28*(1-'Look Up Data'!$L34)</f>
        <v>8.7502816207562546E-5</v>
      </c>
      <c r="M28" s="77">
        <f>L28*(1-'Look Up Data'!$L34)</f>
        <v>8.1886213203256707E-5</v>
      </c>
      <c r="N28" s="77">
        <f>M28*(1-'Look Up Data'!$L34)</f>
        <v>7.6630126930585512E-5</v>
      </c>
      <c r="O28" s="77">
        <f>N28*(1-'Look Up Data'!$L34)</f>
        <v>7.1711416655961623E-5</v>
      </c>
      <c r="P28" s="77">
        <f>O28*(1-'Look Up Data'!$L34)</f>
        <v>6.7108426995863223E-5</v>
      </c>
      <c r="Q28" s="77">
        <f>P28*(1-'Look Up Data'!$L34)</f>
        <v>6.2800892575655295E-5</v>
      </c>
      <c r="R28" s="77">
        <f>Q28*(1-'Look Up Data'!$L34)</f>
        <v>5.8769848808140202E-5</v>
      </c>
      <c r="S28" s="77">
        <f>R28*(1-'Look Up Data'!$L34)</f>
        <v>5.4997548399026381E-5</v>
      </c>
      <c r="T28" s="77">
        <f>S28*(1-'Look Up Data'!$L34)</f>
        <v>5.1467383211717472E-5</v>
      </c>
      <c r="U28" s="77">
        <f>T28*(1-'Look Up Data'!$L34)</f>
        <v>4.8163811147419631E-5</v>
      </c>
      <c r="V28" s="77">
        <f>U28*(1-'Look Up Data'!$L34)</f>
        <v>4.5072287718645273E-5</v>
      </c>
      <c r="W28" s="77">
        <f>V28*(1-'Look Up Data'!$L34)</f>
        <v>4.2179202014855077E-5</v>
      </c>
      <c r="X28" s="77">
        <f>W28*(1-'Look Up Data'!$L34)</f>
        <v>3.9471816778317021E-5</v>
      </c>
      <c r="Y28" s="77">
        <f>X28*(1-'Look Up Data'!$L34)</f>
        <v>3.6938212326357171E-5</v>
      </c>
      <c r="Z28" s="77">
        <f>Y28*(1-'Look Up Data'!$L34)</f>
        <v>3.4567234073111259E-5</v>
      </c>
      <c r="AA28" s="77">
        <f>Z28*(1-'Look Up Data'!$L34)</f>
        <v>3.2348443419733409E-5</v>
      </c>
      <c r="AB28" s="77">
        <f>AA28*(1-'Look Up Data'!$L34)</f>
        <v>3.0272071796848551E-5</v>
      </c>
      <c r="AC28" s="77">
        <f>AB28*(1-'Look Up Data'!$L34)</f>
        <v>2.8328977656913353E-5</v>
      </c>
      <c r="AD28" s="77">
        <f>AC28*(1-'Look Up Data'!$L34)</f>
        <v>2.6510606227137807E-5</v>
      </c>
      <c r="AE28" s="77">
        <f>AD28*(1-'Look Up Data'!$L34)</f>
        <v>2.4808951845773536E-5</v>
      </c>
      <c r="AK28" s="50"/>
      <c r="AL28" s="50"/>
      <c r="AM28" s="50"/>
      <c r="AN28" s="50"/>
    </row>
    <row r="29" spans="1:40" s="46" customFormat="1">
      <c r="A29" s="59" t="s">
        <v>45</v>
      </c>
      <c r="B29" s="75">
        <f>'Look Up Data'!E35*'Look Up Data'!$B$16</f>
        <v>2.16900499084816E-7</v>
      </c>
      <c r="C29" s="75">
        <f>'Look Up Data'!F35*'Look Up Data'!$B$16</f>
        <v>2.1278563151579052E-7</v>
      </c>
      <c r="D29" s="75">
        <f>'Look Up Data'!G35*'Look Up Data'!$B$16</f>
        <v>2.0902428547408252E-7</v>
      </c>
      <c r="E29" s="75">
        <f>'Look Up Data'!H35*'Look Up Data'!$B$16</f>
        <v>2.0455478043755E-7</v>
      </c>
      <c r="F29" s="75">
        <f>'Look Up Data'!I35*'Look Up Data'!$B$16</f>
        <v>2.0043361318185401E-7</v>
      </c>
      <c r="G29" s="76">
        <f>F29*(1-'Look Up Data'!$L35)</f>
        <v>1.9651606374122564E-7</v>
      </c>
      <c r="H29" s="77">
        <f>G29*(1-'Look Up Data'!$L35)</f>
        <v>1.926750842599775E-7</v>
      </c>
      <c r="I29" s="77">
        <f>H29*(1-'Look Up Data'!$L35)</f>
        <v>1.8890917814980397E-7</v>
      </c>
      <c r="J29" s="77">
        <f>I29*(1-'Look Up Data'!$L35)</f>
        <v>1.8521687807377394E-7</v>
      </c>
      <c r="K29" s="77">
        <f>J29*(1-'Look Up Data'!$L35)</f>
        <v>1.8159674537460181E-7</v>
      </c>
      <c r="L29" s="77">
        <f>K29*(1-'Look Up Data'!$L35)</f>
        <v>1.7804736951409314E-7</v>
      </c>
      <c r="M29" s="77">
        <f>L29*(1-'Look Up Data'!$L35)</f>
        <v>1.745673675235466E-7</v>
      </c>
      <c r="N29" s="77">
        <f>M29*(1-'Look Up Data'!$L35)</f>
        <v>1.7115538346489794E-7</v>
      </c>
      <c r="O29" s="77">
        <f>N29*(1-'Look Up Data'!$L35)</f>
        <v>1.678100879023962E-7</v>
      </c>
      <c r="P29" s="77">
        <f>O29*(1-'Look Up Data'!$L35)</f>
        <v>1.6453017738460612E-7</v>
      </c>
      <c r="Q29" s="77">
        <f>P29*(1-'Look Up Data'!$L35)</f>
        <v>1.6131437393653504E-7</v>
      </c>
      <c r="R29" s="77">
        <f>Q29*(1-'Look Up Data'!$L35)</f>
        <v>1.5816142456168635E-7</v>
      </c>
      <c r="S29" s="77">
        <f>R29*(1-'Look Up Data'!$L35)</f>
        <v>1.5507010075384555E-7</v>
      </c>
      <c r="T29" s="77">
        <f>S29*(1-'Look Up Data'!$L35)</f>
        <v>1.5203919801840849E-7</v>
      </c>
      <c r="U29" s="77">
        <f>T29*(1-'Look Up Data'!$L35)</f>
        <v>1.4906753540306566E-7</v>
      </c>
      <c r="V29" s="77">
        <f>U29*(1-'Look Up Data'!$L35)</f>
        <v>1.4615395503765916E-7</v>
      </c>
      <c r="W29" s="77">
        <f>V29*(1-'Look Up Data'!$L35)</f>
        <v>1.4329732168303357E-7</v>
      </c>
      <c r="X29" s="77">
        <f>W29*(1-'Look Up Data'!$L35)</f>
        <v>1.4049652228870454E-7</v>
      </c>
      <c r="Y29" s="77">
        <f>X29*(1-'Look Up Data'!$L35)</f>
        <v>1.3775046555917303E-7</v>
      </c>
      <c r="Z29" s="77">
        <f>Y29*(1-'Look Up Data'!$L35)</f>
        <v>1.3505808152871595E-7</v>
      </c>
      <c r="AA29" s="77">
        <f>Z29*(1-'Look Up Data'!$L35)</f>
        <v>1.3241832114448782E-7</v>
      </c>
      <c r="AB29" s="77">
        <f>AA29*(1-'Look Up Data'!$L35)</f>
        <v>1.2983015585777084E-7</v>
      </c>
      <c r="AC29" s="77">
        <f>AB29*(1-'Look Up Data'!$L35)</f>
        <v>1.2729257722321399E-7</v>
      </c>
      <c r="AD29" s="77">
        <f>AC29*(1-'Look Up Data'!$L35)</f>
        <v>1.2480459650590538E-7</v>
      </c>
      <c r="AE29" s="77">
        <f>AD29*(1-'Look Up Data'!$L35)</f>
        <v>1.2236524429612432E-7</v>
      </c>
      <c r="AK29" s="50"/>
      <c r="AL29" s="50"/>
      <c r="AM29" s="50"/>
      <c r="AN29" s="50"/>
    </row>
    <row r="30" spans="1:40" s="46" customFormat="1" ht="16.5">
      <c r="A30" s="59" t="s">
        <v>43</v>
      </c>
      <c r="B30" s="75">
        <f>'Look Up Data'!E36*'Look Up Data'!$B$16</f>
        <v>6.4371869643100044E-2</v>
      </c>
      <c r="C30" s="75">
        <f>'Look Up Data'!F36*'Look Up Data'!$B$16</f>
        <v>6.3228150536820404E-2</v>
      </c>
      <c r="D30" s="75">
        <f>'Look Up Data'!G36*'Look Up Data'!$B$16</f>
        <v>6.216545385342926E-2</v>
      </c>
      <c r="E30" s="75">
        <f>'Look Up Data'!H36*'Look Up Data'!$B$16</f>
        <v>6.088659206653705E-2</v>
      </c>
      <c r="F30" s="75">
        <f>'Look Up Data'!I36*'Look Up Data'!$B$16</f>
        <v>5.9703327654803844E-2</v>
      </c>
      <c r="G30" s="76">
        <f>F30*(1-'Look Up Data'!$L36)</f>
        <v>5.8590086818111432E-2</v>
      </c>
      <c r="H30" s="77">
        <f>G30*(1-'Look Up Data'!$L36)</f>
        <v>5.7497603704801628E-2</v>
      </c>
      <c r="I30" s="77">
        <f>H30*(1-'Look Up Data'!$L36)</f>
        <v>5.6425491261987197E-2</v>
      </c>
      <c r="J30" s="77">
        <f>I30*(1-'Look Up Data'!$L36)</f>
        <v>5.5373369653850653E-2</v>
      </c>
      <c r="K30" s="77">
        <f>J30*(1-'Look Up Data'!$L36)</f>
        <v>5.4340866127073263E-2</v>
      </c>
      <c r="L30" s="77">
        <f>K30*(1-'Look Up Data'!$L36)</f>
        <v>5.3327614878773272E-2</v>
      </c>
      <c r="M30" s="77">
        <f>L30*(1-'Look Up Data'!$L36)</f>
        <v>5.2333256926906588E-2</v>
      </c>
      <c r="N30" s="77">
        <f>M30*(1-'Look Up Data'!$L36)</f>
        <v>5.1357439983084015E-2</v>
      </c>
      <c r="O30" s="77">
        <f>N30*(1-'Look Up Data'!$L36)</f>
        <v>5.0399818327759943E-2</v>
      </c>
      <c r="P30" s="77">
        <f>O30*(1-'Look Up Data'!$L36)</f>
        <v>4.9460052687748307E-2</v>
      </c>
      <c r="Q30" s="77">
        <f>P30*(1-'Look Up Data'!$L36)</f>
        <v>4.8537810116022415E-2</v>
      </c>
      <c r="R30" s="77">
        <f>Q30*(1-'Look Up Data'!$L36)</f>
        <v>4.7632763873756041E-2</v>
      </c>
      <c r="S30" s="77">
        <f>R30*(1-'Look Up Data'!$L36)</f>
        <v>4.6744593314564008E-2</v>
      </c>
      <c r="T30" s="77">
        <f>S30*(1-'Look Up Data'!$L36)</f>
        <v>4.5872983770901245E-2</v>
      </c>
      <c r="U30" s="77">
        <f>T30*(1-'Look Up Data'!$L36)</f>
        <v>4.5017626442580089E-2</v>
      </c>
      <c r="V30" s="77">
        <f>U30*(1-'Look Up Data'!$L36)</f>
        <v>4.4178218287366282E-2</v>
      </c>
      <c r="W30" s="77">
        <f>V30*(1-'Look Up Data'!$L36)</f>
        <v>4.3354461913614965E-2</v>
      </c>
      <c r="X30" s="77">
        <f>W30*(1-'Look Up Data'!$L36)</f>
        <v>4.2546065474908606E-2</v>
      </c>
      <c r="Y30" s="77">
        <f>X30*(1-'Look Up Data'!$L36)</f>
        <v>4.1752742566659513E-2</v>
      </c>
      <c r="Z30" s="77">
        <f>Y30*(1-'Look Up Data'!$L36)</f>
        <v>4.0974212124640322E-2</v>
      </c>
      <c r="AA30" s="77">
        <f>Z30*(1-'Look Up Data'!$L36)</f>
        <v>4.0210198325406524E-2</v>
      </c>
      <c r="AB30" s="77">
        <f>AA30*(1-'Look Up Data'!$L36)</f>
        <v>3.9460430488575712E-2</v>
      </c>
      <c r="AC30" s="77">
        <f>AB30*(1-'Look Up Data'!$L36)</f>
        <v>3.8724642980928974E-2</v>
      </c>
      <c r="AD30" s="77">
        <f>AC30*(1-'Look Up Data'!$L36)</f>
        <v>3.8002575122300396E-2</v>
      </c>
      <c r="AE30" s="77">
        <f>AD30*(1-'Look Up Data'!$L36)</f>
        <v>3.7293971093221426E-2</v>
      </c>
      <c r="AK30" s="50"/>
      <c r="AL30" s="50"/>
      <c r="AM30" s="50"/>
      <c r="AN30" s="50"/>
    </row>
    <row r="31" spans="1:40" s="46" customFormat="1">
      <c r="A31" s="59" t="s">
        <v>53</v>
      </c>
      <c r="B31" s="75">
        <f>'Look Up Data'!E37*'Look Up Data'!$B$16</f>
        <v>4.0229070464997956E-6</v>
      </c>
      <c r="C31" s="75">
        <f>'Look Up Data'!F37*'Look Up Data'!$B$16</f>
        <v>3.5063855597423052E-6</v>
      </c>
      <c r="D31" s="75">
        <f>'Look Up Data'!G37*'Look Up Data'!$B$16</f>
        <v>3.1250962260919154E-6</v>
      </c>
      <c r="E31" s="75">
        <f>'Look Up Data'!H37*'Look Up Data'!$B$16</f>
        <v>2.8001477516435801E-6</v>
      </c>
      <c r="F31" s="75">
        <f>'Look Up Data'!I37*'Look Up Data'!$B$16</f>
        <v>2.5334269742567352E-6</v>
      </c>
      <c r="G31" s="76">
        <f>F31*(1-'Look Up Data'!$L37)</f>
        <v>2.2568385336725069E-6</v>
      </c>
      <c r="H31" s="77">
        <f>G31*(1-'Look Up Data'!$L37)</f>
        <v>2.0104468053843807E-6</v>
      </c>
      <c r="I31" s="77">
        <f>H31*(1-'Look Up Data'!$L37)</f>
        <v>1.7909550448445097E-6</v>
      </c>
      <c r="J31" s="77">
        <f>I31*(1-'Look Up Data'!$L37)</f>
        <v>1.595426431608942E-6</v>
      </c>
      <c r="K31" s="77">
        <f>J31*(1-'Look Up Data'!$L37)</f>
        <v>1.4212447744032748E-6</v>
      </c>
      <c r="L31" s="77">
        <f>K31*(1-'Look Up Data'!$L37)</f>
        <v>1.2660795062368167E-6</v>
      </c>
      <c r="M31" s="77">
        <f>L31*(1-'Look Up Data'!$L37)</f>
        <v>1.1278545011965871E-6</v>
      </c>
      <c r="N31" s="77">
        <f>M31*(1-'Look Up Data'!$L37)</f>
        <v>1.0047202956869184E-6</v>
      </c>
      <c r="O31" s="77">
        <f>N31*(1-'Look Up Data'!$L37)</f>
        <v>8.9502934243222719E-7</v>
      </c>
      <c r="P31" s="77">
        <f>O31*(1-'Look Up Data'!$L37)</f>
        <v>7.9731396613917834E-7</v>
      </c>
      <c r="Q31" s="77">
        <f>P31*(1-'Look Up Data'!$L37)</f>
        <v>7.1026672586292741E-7</v>
      </c>
      <c r="R31" s="77">
        <f>Q31*(1-'Look Up Data'!$L37)</f>
        <v>6.3272292132404656E-7</v>
      </c>
      <c r="S31" s="77">
        <f>R31*(1-'Look Up Data'!$L37)</f>
        <v>5.6364500910900879E-7</v>
      </c>
      <c r="T31" s="77">
        <f>S31*(1-'Look Up Data'!$L37)</f>
        <v>5.0210872024152266E-7</v>
      </c>
      <c r="U31" s="77">
        <f>T31*(1-'Look Up Data'!$L37)</f>
        <v>4.4729069337651324E-7</v>
      </c>
      <c r="V31" s="77">
        <f>U31*(1-'Look Up Data'!$L37)</f>
        <v>3.984574581477204E-7</v>
      </c>
      <c r="W31" s="77">
        <f>V31*(1-'Look Up Data'!$L37)</f>
        <v>3.5495562126506593E-7</v>
      </c>
      <c r="X31" s="77">
        <f>W31*(1-'Look Up Data'!$L37)</f>
        <v>3.1620312405084727E-7</v>
      </c>
      <c r="Y31" s="77">
        <f>X31*(1-'Look Up Data'!$L37)</f>
        <v>2.8168145443976881E-7</v>
      </c>
      <c r="Z31" s="77">
        <f>Y31*(1-'Look Up Data'!$L37)</f>
        <v>2.5092870923863651E-7</v>
      </c>
      <c r="AA31" s="77">
        <f>Z31*(1-'Look Up Data'!$L37)</f>
        <v>2.2353341381809664E-7</v>
      </c>
      <c r="AB31" s="77">
        <f>AA31*(1-'Look Up Data'!$L37)</f>
        <v>1.9912901654331225E-7</v>
      </c>
      <c r="AC31" s="77">
        <f>AB31*(1-'Look Up Data'!$L37)</f>
        <v>1.7738898427854E-7</v>
      </c>
      <c r="AD31" s="77">
        <f>AC31*(1-'Look Up Data'!$L37)</f>
        <v>1.5802243334299704E-7</v>
      </c>
      <c r="AE31" s="77">
        <f>AD31*(1-'Look Up Data'!$L37)</f>
        <v>1.4077023745979513E-7</v>
      </c>
      <c r="AK31" s="50"/>
      <c r="AL31" s="50"/>
      <c r="AM31" s="50"/>
      <c r="AN31" s="50"/>
    </row>
    <row r="32" spans="1:40" s="46" customFormat="1">
      <c r="A32" s="59"/>
      <c r="B32" s="42"/>
      <c r="C32" s="42"/>
      <c r="D32" s="42"/>
      <c r="E32" s="42"/>
      <c r="F32" s="42"/>
      <c r="G32" s="42"/>
      <c r="H32" s="42"/>
      <c r="I32" s="42"/>
      <c r="J32" s="42"/>
      <c r="K32" s="72"/>
      <c r="L32" s="42"/>
      <c r="M32" s="42"/>
      <c r="N32" s="42"/>
      <c r="O32" s="42"/>
      <c r="P32" s="42"/>
      <c r="Q32" s="42"/>
      <c r="R32" s="42"/>
      <c r="S32" s="42"/>
      <c r="T32" s="42"/>
      <c r="U32" s="42"/>
      <c r="V32" s="42"/>
      <c r="W32" s="42"/>
      <c r="X32" s="42"/>
      <c r="Y32" s="42"/>
      <c r="Z32" s="41"/>
      <c r="AA32" s="42"/>
      <c r="AB32" s="42"/>
      <c r="AC32" s="42"/>
      <c r="AD32" s="42"/>
      <c r="AE32" s="42"/>
      <c r="AK32" s="50"/>
      <c r="AL32" s="50"/>
      <c r="AM32" s="50"/>
      <c r="AN32" s="50"/>
    </row>
    <row r="33" spans="1:31" s="46" customFormat="1">
      <c r="A33" s="24"/>
      <c r="B33" s="42"/>
      <c r="C33" s="42"/>
      <c r="D33" s="42"/>
      <c r="E33" s="42"/>
      <c r="F33" s="42"/>
      <c r="G33" s="42"/>
      <c r="H33" s="42"/>
      <c r="I33" s="42"/>
      <c r="J33" s="42"/>
      <c r="K33" s="72"/>
      <c r="L33" s="42"/>
      <c r="M33" s="42"/>
      <c r="N33" s="42"/>
      <c r="O33" s="42"/>
      <c r="P33" s="42"/>
      <c r="Q33" s="42"/>
      <c r="R33" s="42"/>
      <c r="S33" s="42"/>
      <c r="T33" s="42"/>
      <c r="U33" s="42"/>
      <c r="V33" s="42"/>
      <c r="W33" s="42"/>
      <c r="X33" s="42"/>
      <c r="Y33" s="42"/>
      <c r="Z33" s="41"/>
      <c r="AA33" s="42"/>
      <c r="AB33" s="42"/>
      <c r="AC33" s="42"/>
      <c r="AD33" s="42"/>
      <c r="AE33" s="42"/>
    </row>
    <row r="34" spans="1:31">
      <c r="A34" s="17"/>
      <c r="B34" s="8"/>
      <c r="C34" s="8"/>
      <c r="D34" s="8"/>
      <c r="E34" s="8"/>
      <c r="F34" s="70"/>
      <c r="G34" s="9"/>
      <c r="H34" s="9"/>
      <c r="I34" s="9"/>
      <c r="J34" s="9"/>
      <c r="K34" s="9"/>
      <c r="L34" s="9"/>
      <c r="M34" s="9"/>
      <c r="N34" s="9"/>
      <c r="O34" s="9"/>
      <c r="P34" s="9"/>
      <c r="Q34" s="9"/>
      <c r="R34" s="9"/>
      <c r="S34" s="9"/>
      <c r="T34" s="9"/>
      <c r="U34" s="9"/>
      <c r="V34" s="9"/>
      <c r="W34" s="9"/>
      <c r="X34" s="9"/>
      <c r="Y34" s="2"/>
    </row>
    <row r="35" spans="1:31">
      <c r="A35" s="40" t="s">
        <v>58</v>
      </c>
      <c r="B35" s="37"/>
      <c r="C35" s="37"/>
      <c r="D35" s="37"/>
      <c r="E35" s="37"/>
      <c r="F35" s="37"/>
      <c r="G35" s="11"/>
      <c r="H35" s="8"/>
      <c r="I35" s="8"/>
      <c r="J35" s="8"/>
      <c r="K35" s="8"/>
      <c r="L35" s="8"/>
      <c r="M35" s="8"/>
      <c r="N35" s="8"/>
      <c r="O35" s="8"/>
      <c r="P35" s="8"/>
      <c r="Q35" s="8"/>
      <c r="R35" s="8"/>
      <c r="S35" s="8"/>
      <c r="T35" s="8"/>
      <c r="U35" s="8"/>
      <c r="V35" s="8"/>
      <c r="W35" s="8"/>
      <c r="X35" s="8"/>
    </row>
    <row r="36" spans="1:31" s="46" customFormat="1">
      <c r="A36" s="40"/>
      <c r="B36" s="37"/>
      <c r="C36" s="37"/>
      <c r="D36" s="37"/>
      <c r="E36" s="37"/>
      <c r="F36" s="37"/>
      <c r="G36" s="11"/>
      <c r="H36" s="8"/>
      <c r="I36" s="8"/>
      <c r="J36" s="8"/>
      <c r="K36" s="8"/>
      <c r="L36" s="8"/>
      <c r="M36" s="8"/>
      <c r="N36" s="8"/>
      <c r="O36" s="8"/>
      <c r="P36" s="8"/>
      <c r="Q36" s="8"/>
      <c r="R36" s="8"/>
      <c r="S36" s="8"/>
      <c r="T36" s="8"/>
      <c r="U36" s="8"/>
      <c r="V36" s="8"/>
      <c r="W36" s="8"/>
      <c r="X36" s="8"/>
    </row>
    <row r="37" spans="1:31">
      <c r="A37" s="38" t="s">
        <v>38</v>
      </c>
      <c r="B37" s="37"/>
      <c r="C37" s="37"/>
      <c r="D37" s="37"/>
      <c r="E37" s="37"/>
      <c r="F37" s="37"/>
      <c r="G37" s="11"/>
      <c r="H37" s="8"/>
      <c r="I37" s="8"/>
      <c r="J37" s="8"/>
      <c r="K37" s="8"/>
      <c r="L37" s="8"/>
      <c r="M37" s="8"/>
      <c r="N37" s="8"/>
      <c r="O37" s="8"/>
      <c r="P37" s="8"/>
      <c r="Q37" s="8"/>
      <c r="R37" s="8"/>
      <c r="S37" s="8"/>
      <c r="T37" s="8"/>
      <c r="U37" s="8"/>
      <c r="V37" s="8"/>
      <c r="W37" s="8"/>
      <c r="X37" s="8"/>
    </row>
    <row r="38" spans="1:31">
      <c r="A38" s="39" t="s">
        <v>39</v>
      </c>
      <c r="B38" s="37"/>
      <c r="C38" s="37"/>
      <c r="D38" s="37"/>
      <c r="E38" s="37"/>
      <c r="F38" s="37"/>
      <c r="G38" s="11"/>
      <c r="H38" s="8"/>
      <c r="I38" s="8"/>
      <c r="J38" s="8"/>
      <c r="K38" s="8"/>
      <c r="L38" s="8"/>
      <c r="M38" s="8"/>
      <c r="N38" s="8"/>
      <c r="O38" s="8"/>
      <c r="P38" s="8"/>
      <c r="Q38" s="8"/>
      <c r="R38" s="8"/>
      <c r="S38" s="8"/>
      <c r="T38" s="8"/>
      <c r="U38" s="8"/>
      <c r="V38" s="8"/>
      <c r="W38" s="8"/>
      <c r="X38" s="8"/>
    </row>
    <row r="39" spans="1:31">
      <c r="A39" s="37"/>
      <c r="B39" s="37"/>
      <c r="C39" s="37"/>
      <c r="D39" s="37"/>
      <c r="E39" s="37"/>
      <c r="F39" s="37"/>
      <c r="G39" s="11"/>
      <c r="H39" s="15"/>
      <c r="I39" s="15"/>
      <c r="J39" s="15"/>
      <c r="K39" s="15"/>
      <c r="L39" s="15"/>
      <c r="M39" s="15"/>
      <c r="N39" s="15"/>
      <c r="O39" s="15"/>
      <c r="P39" s="15"/>
      <c r="Q39" s="15"/>
      <c r="R39" s="15"/>
      <c r="S39" s="15"/>
      <c r="T39" s="15"/>
      <c r="U39" s="15"/>
      <c r="V39" s="15"/>
      <c r="W39" s="15"/>
      <c r="X39" s="15"/>
      <c r="Y39" s="6"/>
    </row>
    <row r="40" spans="1:31">
      <c r="A40" s="8"/>
      <c r="B40" s="8"/>
      <c r="C40" s="8"/>
      <c r="D40" s="8"/>
      <c r="E40" s="8"/>
      <c r="F40" s="8"/>
      <c r="G40" s="8"/>
      <c r="H40" s="8"/>
      <c r="I40" s="8"/>
      <c r="J40" s="8"/>
      <c r="K40" s="8"/>
      <c r="L40" s="8"/>
      <c r="M40" s="8"/>
      <c r="N40" s="8"/>
      <c r="O40" s="8"/>
      <c r="P40" s="8"/>
      <c r="Q40" s="8"/>
      <c r="R40" s="8"/>
      <c r="S40" s="8"/>
      <c r="T40" s="8"/>
      <c r="U40" s="8"/>
      <c r="V40" s="8"/>
      <c r="W40" s="8"/>
      <c r="X40" s="8"/>
    </row>
    <row r="47" spans="1:31">
      <c r="E47" s="46"/>
    </row>
  </sheetData>
  <hyperlinks>
    <hyperlink ref="A37" r:id="rId1" xr:uid="{E4AF025F-C7CC-49E7-9342-93A04EFFF1A9}"/>
    <hyperlink ref="A38" r:id="rId2" xr:uid="{330ECC24-729A-4E66-836D-175B34D96AA2}"/>
  </hyperlinks>
  <pageMargins left="0.7" right="0.7" top="0.75" bottom="0.75" header="0.3" footer="0.3"/>
  <pageSetup orientation="portrait" r:id="rId3"/>
  <legacyDrawing r:id="rId4"/>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EB6051-F2CD-40C4-8170-27E5BBD05F83}">
  <sheetPr>
    <tabColor theme="9" tint="0.59999389629810485"/>
  </sheetPr>
  <dimension ref="A1:W41"/>
  <sheetViews>
    <sheetView topLeftCell="A13" zoomScale="96" zoomScaleNormal="96" workbookViewId="0">
      <selection activeCell="I9" sqref="I9"/>
    </sheetView>
  </sheetViews>
  <sheetFormatPr defaultColWidth="8.81640625" defaultRowHeight="14.5"/>
  <cols>
    <col min="1" max="1" width="15.54296875" customWidth="1"/>
    <col min="2" max="5" width="10.81640625" customWidth="1"/>
    <col min="6" max="7" width="12.81640625" customWidth="1"/>
    <col min="8" max="21" width="10.81640625" customWidth="1"/>
    <col min="22" max="22" width="11" bestFit="1" customWidth="1"/>
  </cols>
  <sheetData>
    <row r="1" spans="1:23" ht="18.5">
      <c r="A1" s="5" t="s">
        <v>51</v>
      </c>
      <c r="B1" s="46"/>
      <c r="C1" s="46"/>
      <c r="D1" s="46"/>
      <c r="E1" s="46"/>
      <c r="F1" s="46"/>
      <c r="G1" s="46"/>
      <c r="H1" s="46"/>
      <c r="I1" s="46"/>
      <c r="J1" s="46"/>
      <c r="K1" s="46"/>
      <c r="L1" s="46"/>
      <c r="M1" s="46"/>
      <c r="N1" s="46"/>
      <c r="O1" s="46"/>
      <c r="P1" s="46"/>
      <c r="Q1" s="46"/>
      <c r="R1" s="46"/>
      <c r="S1" s="46"/>
      <c r="T1" s="46"/>
      <c r="U1" s="46"/>
      <c r="V1" s="46"/>
      <c r="W1" s="46"/>
    </row>
    <row r="2" spans="1:23">
      <c r="A2" s="46"/>
      <c r="B2" s="54"/>
      <c r="C2" s="46"/>
      <c r="D2" s="46"/>
      <c r="E2" s="46"/>
      <c r="F2" s="46"/>
      <c r="G2" s="46"/>
      <c r="H2" s="46"/>
      <c r="I2" s="46"/>
      <c r="J2" s="46"/>
      <c r="K2" s="46"/>
      <c r="L2" s="46"/>
      <c r="M2" s="46"/>
      <c r="N2" s="46"/>
      <c r="O2" s="46"/>
      <c r="P2" s="46"/>
      <c r="Q2" s="46"/>
      <c r="R2" s="46"/>
      <c r="S2" s="46"/>
      <c r="T2" s="46"/>
      <c r="U2" s="46"/>
      <c r="V2" s="46"/>
      <c r="W2" s="46"/>
    </row>
    <row r="3" spans="1:23" ht="15" thickBot="1">
      <c r="A3" s="26"/>
      <c r="B3" s="46"/>
      <c r="C3" s="21"/>
      <c r="D3" s="46"/>
      <c r="E3" s="46"/>
      <c r="F3" s="46"/>
      <c r="G3" s="46"/>
      <c r="H3" s="46"/>
      <c r="I3" s="46"/>
      <c r="J3" s="46"/>
      <c r="K3" s="46"/>
      <c r="L3" s="46"/>
      <c r="M3" s="46"/>
      <c r="N3" s="46"/>
      <c r="O3" s="46"/>
      <c r="P3" s="46"/>
      <c r="Q3" s="46"/>
      <c r="R3" s="46"/>
      <c r="S3" s="46"/>
      <c r="T3" s="46"/>
      <c r="U3" s="46"/>
      <c r="V3" s="46"/>
      <c r="W3" s="46"/>
    </row>
    <row r="4" spans="1:23" ht="15" thickBot="1">
      <c r="A4" s="46"/>
      <c r="B4" s="46"/>
      <c r="C4" s="46"/>
      <c r="D4" s="46"/>
      <c r="E4" s="46"/>
      <c r="F4" s="46"/>
      <c r="G4" s="46"/>
      <c r="H4" s="46"/>
      <c r="I4" s="46"/>
      <c r="J4" s="46"/>
      <c r="K4" s="296" t="s">
        <v>104</v>
      </c>
      <c r="L4" s="297"/>
      <c r="M4" s="297"/>
      <c r="N4" s="297"/>
      <c r="O4" s="297"/>
      <c r="P4" s="297"/>
      <c r="Q4" s="297"/>
      <c r="R4" s="297"/>
      <c r="S4" s="297"/>
      <c r="T4" s="298"/>
      <c r="U4" s="46"/>
      <c r="V4" s="46"/>
      <c r="W4" s="46"/>
    </row>
    <row r="5" spans="1:23">
      <c r="A5" s="127" t="s">
        <v>105</v>
      </c>
      <c r="B5" s="128"/>
      <c r="C5" s="128"/>
      <c r="D5" s="129"/>
      <c r="E5" s="46"/>
      <c r="F5" s="127" t="s">
        <v>106</v>
      </c>
      <c r="G5" s="129"/>
      <c r="H5" s="46"/>
      <c r="I5" s="46"/>
      <c r="J5" s="46"/>
      <c r="K5" s="299" t="s">
        <v>107</v>
      </c>
      <c r="L5" s="289"/>
      <c r="M5" s="289"/>
      <c r="N5" s="289"/>
      <c r="O5" s="289"/>
      <c r="P5" s="289"/>
      <c r="Q5" s="289"/>
      <c r="R5" s="289"/>
      <c r="S5" s="289"/>
      <c r="T5" s="290"/>
      <c r="U5" s="46"/>
      <c r="V5" s="46"/>
      <c r="W5" s="46"/>
    </row>
    <row r="6" spans="1:23">
      <c r="A6" s="130"/>
      <c r="B6" s="19"/>
      <c r="C6" s="19"/>
      <c r="D6" s="132"/>
      <c r="E6" s="46"/>
      <c r="F6" s="130"/>
      <c r="G6" s="132"/>
      <c r="H6" s="46"/>
      <c r="I6" s="46"/>
      <c r="J6" s="46"/>
      <c r="K6" s="117"/>
      <c r="L6" s="118"/>
      <c r="M6" s="118"/>
      <c r="N6" s="118"/>
      <c r="O6" s="118"/>
      <c r="P6" s="118"/>
      <c r="Q6" s="118"/>
      <c r="R6" s="118"/>
      <c r="S6" s="118"/>
      <c r="T6" s="119"/>
      <c r="U6" s="46"/>
      <c r="V6" s="46"/>
      <c r="W6" s="46"/>
    </row>
    <row r="7" spans="1:23">
      <c r="A7" s="130" t="s">
        <v>108</v>
      </c>
      <c r="B7" s="164">
        <f>M25</f>
        <v>5005</v>
      </c>
      <c r="C7" s="120">
        <f>B7/B11</f>
        <v>9.302973977695167E-3</v>
      </c>
      <c r="D7" s="132"/>
      <c r="E7" s="46"/>
      <c r="F7" s="167">
        <f>'Look Up Data'!H51</f>
        <v>10900000</v>
      </c>
      <c r="G7" s="132"/>
      <c r="H7" s="46"/>
      <c r="I7" s="46"/>
      <c r="J7" s="46"/>
      <c r="K7" s="300" t="s">
        <v>109</v>
      </c>
      <c r="L7" s="301"/>
      <c r="M7" s="302" t="s">
        <v>110</v>
      </c>
      <c r="N7" s="302"/>
      <c r="O7" s="302"/>
      <c r="P7" s="302"/>
      <c r="Q7" s="302"/>
      <c r="R7" s="302"/>
      <c r="S7" s="302"/>
      <c r="T7" s="303"/>
      <c r="U7" s="46"/>
      <c r="V7" s="46"/>
      <c r="W7" s="46"/>
    </row>
    <row r="8" spans="1:23">
      <c r="A8" s="130" t="s">
        <v>111</v>
      </c>
      <c r="B8" s="164">
        <f>O25</f>
        <v>119000</v>
      </c>
      <c r="C8" s="120">
        <f>B8/B11</f>
        <v>0.22118959107806691</v>
      </c>
      <c r="D8" s="132"/>
      <c r="E8" s="46"/>
      <c r="F8" s="168">
        <v>284100</v>
      </c>
      <c r="G8" s="132"/>
      <c r="H8" s="46"/>
      <c r="I8" s="46"/>
      <c r="J8" s="46"/>
      <c r="K8" s="300"/>
      <c r="L8" s="301"/>
      <c r="M8" s="304" t="s">
        <v>112</v>
      </c>
      <c r="N8" s="302"/>
      <c r="O8" s="304" t="s">
        <v>113</v>
      </c>
      <c r="P8" s="302"/>
      <c r="Q8" s="305" t="s">
        <v>114</v>
      </c>
      <c r="R8" s="305"/>
      <c r="S8" s="304" t="s">
        <v>2</v>
      </c>
      <c r="T8" s="303"/>
      <c r="U8" s="46"/>
      <c r="V8" s="46"/>
      <c r="W8" s="46"/>
    </row>
    <row r="9" spans="1:23">
      <c r="A9" s="130" t="s">
        <v>115</v>
      </c>
      <c r="B9" s="164">
        <f>Q25</f>
        <v>414000</v>
      </c>
      <c r="C9" s="120">
        <f>B9/B11</f>
        <v>0.76951672862453535</v>
      </c>
      <c r="D9" s="132"/>
      <c r="E9" s="46"/>
      <c r="F9" s="168">
        <v>4500</v>
      </c>
      <c r="G9" s="132"/>
      <c r="H9" s="46"/>
      <c r="I9" s="46"/>
      <c r="J9" s="46"/>
      <c r="K9" s="300"/>
      <c r="L9" s="301"/>
      <c r="M9" s="121" t="s">
        <v>116</v>
      </c>
      <c r="N9" s="121" t="s">
        <v>117</v>
      </c>
      <c r="O9" s="121" t="s">
        <v>116</v>
      </c>
      <c r="P9" s="121" t="s">
        <v>117</v>
      </c>
      <c r="Q9" s="121" t="s">
        <v>116</v>
      </c>
      <c r="R9" s="121" t="s">
        <v>117</v>
      </c>
      <c r="S9" s="121" t="s">
        <v>116</v>
      </c>
      <c r="T9" s="122" t="s">
        <v>117</v>
      </c>
      <c r="U9" s="46"/>
      <c r="V9" s="46"/>
      <c r="W9" s="46"/>
    </row>
    <row r="10" spans="1:23">
      <c r="A10" s="130"/>
      <c r="B10" s="19"/>
      <c r="C10" s="19"/>
      <c r="D10" s="132"/>
      <c r="E10" s="46"/>
      <c r="F10" s="167"/>
      <c r="G10" s="132"/>
      <c r="H10" s="46"/>
      <c r="I10" s="46"/>
      <c r="J10" s="46"/>
      <c r="K10" s="306" t="s">
        <v>118</v>
      </c>
      <c r="L10" s="123" t="s">
        <v>119</v>
      </c>
      <c r="M10" s="124">
        <v>2153</v>
      </c>
      <c r="N10" s="125">
        <v>43</v>
      </c>
      <c r="O10" s="124">
        <v>50000</v>
      </c>
      <c r="P10" s="125">
        <v>42.1</v>
      </c>
      <c r="Q10" s="124">
        <v>121000</v>
      </c>
      <c r="R10" s="125">
        <v>29.3</v>
      </c>
      <c r="S10" s="124">
        <v>173000</v>
      </c>
      <c r="T10" s="126">
        <v>32.299999999999997</v>
      </c>
      <c r="U10" s="46"/>
      <c r="V10" s="46"/>
      <c r="W10" s="46"/>
    </row>
    <row r="11" spans="1:23" ht="15" thickBot="1">
      <c r="A11" s="142" t="s">
        <v>120</v>
      </c>
      <c r="B11" s="165">
        <f>S25</f>
        <v>538000</v>
      </c>
      <c r="C11" s="166">
        <v>1</v>
      </c>
      <c r="D11" s="135"/>
      <c r="E11" s="46"/>
      <c r="F11" s="169"/>
      <c r="G11" s="135"/>
      <c r="H11" s="46"/>
      <c r="I11" s="46"/>
      <c r="J11" s="46"/>
      <c r="K11" s="307"/>
      <c r="L11" s="123" t="s">
        <v>121</v>
      </c>
      <c r="M11" s="124">
        <v>364</v>
      </c>
      <c r="N11" s="125">
        <v>7.3</v>
      </c>
      <c r="O11" s="124">
        <v>11000</v>
      </c>
      <c r="P11" s="125">
        <v>9</v>
      </c>
      <c r="Q11" s="124">
        <v>53000</v>
      </c>
      <c r="R11" s="125">
        <v>12.8</v>
      </c>
      <c r="S11" s="124">
        <v>64000</v>
      </c>
      <c r="T11" s="126">
        <v>11.9</v>
      </c>
      <c r="U11" s="46"/>
      <c r="V11" s="46"/>
      <c r="W11" s="46"/>
    </row>
    <row r="12" spans="1:23">
      <c r="A12" s="46"/>
      <c r="B12" s="46"/>
      <c r="C12" s="46"/>
      <c r="D12" s="46"/>
      <c r="E12" s="46"/>
      <c r="F12" s="46"/>
      <c r="G12" s="46"/>
      <c r="H12" s="46"/>
      <c r="I12" s="46"/>
      <c r="J12" s="46"/>
      <c r="K12" s="307"/>
      <c r="L12" s="123" t="s">
        <v>122</v>
      </c>
      <c r="M12" s="124">
        <v>238</v>
      </c>
      <c r="N12" s="125">
        <v>4.8</v>
      </c>
      <c r="O12" s="124">
        <v>13000</v>
      </c>
      <c r="P12" s="125">
        <v>10.6</v>
      </c>
      <c r="Q12" s="124">
        <v>57000</v>
      </c>
      <c r="R12" s="125">
        <v>13.7</v>
      </c>
      <c r="S12" s="124">
        <v>70000</v>
      </c>
      <c r="T12" s="126">
        <v>12.9</v>
      </c>
      <c r="U12" s="46"/>
      <c r="V12" s="46"/>
      <c r="W12" s="46"/>
    </row>
    <row r="13" spans="1:23" ht="15" thickBot="1">
      <c r="A13" s="46"/>
      <c r="B13" s="46"/>
      <c r="C13" s="46"/>
      <c r="D13" s="46"/>
      <c r="E13" s="46"/>
      <c r="F13" s="46"/>
      <c r="G13" s="46"/>
      <c r="H13" s="46"/>
      <c r="I13" s="46"/>
      <c r="J13" s="46"/>
      <c r="K13" s="307"/>
      <c r="L13" s="123" t="s">
        <v>123</v>
      </c>
      <c r="M13" s="124">
        <v>904</v>
      </c>
      <c r="N13" s="125">
        <v>18.100000000000001</v>
      </c>
      <c r="O13" s="124">
        <v>25000</v>
      </c>
      <c r="P13" s="125">
        <v>21.4</v>
      </c>
      <c r="Q13" s="124">
        <v>83000</v>
      </c>
      <c r="R13" s="125">
        <v>20.100000000000001</v>
      </c>
      <c r="S13" s="124">
        <v>110000</v>
      </c>
      <c r="T13" s="126">
        <v>20.399999999999999</v>
      </c>
      <c r="U13" s="46"/>
      <c r="V13" s="46"/>
      <c r="W13" s="46"/>
    </row>
    <row r="14" spans="1:23">
      <c r="A14" s="127" t="s">
        <v>124</v>
      </c>
      <c r="B14" s="128"/>
      <c r="C14" s="128"/>
      <c r="D14" s="128"/>
      <c r="E14" s="128"/>
      <c r="F14" s="128"/>
      <c r="G14" s="128"/>
      <c r="H14" s="128"/>
      <c r="I14" s="129"/>
      <c r="J14" s="46"/>
      <c r="K14" s="307"/>
      <c r="L14" s="123" t="s">
        <v>125</v>
      </c>
      <c r="M14" s="124">
        <v>77</v>
      </c>
      <c r="N14" s="125">
        <v>1.5</v>
      </c>
      <c r="O14" s="124">
        <v>0</v>
      </c>
      <c r="P14" s="125">
        <v>0</v>
      </c>
      <c r="Q14" s="124">
        <v>1000</v>
      </c>
      <c r="R14" s="125">
        <v>0.1</v>
      </c>
      <c r="S14" s="124">
        <v>1000</v>
      </c>
      <c r="T14" s="126">
        <v>0.1</v>
      </c>
      <c r="U14" s="46"/>
      <c r="V14" s="46"/>
      <c r="W14" s="46"/>
    </row>
    <row r="15" spans="1:23" ht="15" thickBot="1">
      <c r="A15" s="130"/>
      <c r="B15" s="131" t="s">
        <v>126</v>
      </c>
      <c r="C15" s="46"/>
      <c r="D15" s="46"/>
      <c r="E15" s="46"/>
      <c r="F15" s="46"/>
      <c r="G15" s="46"/>
      <c r="H15" s="46"/>
      <c r="I15" s="132"/>
      <c r="J15" s="46"/>
      <c r="K15" s="307"/>
      <c r="L15" s="123" t="s">
        <v>2</v>
      </c>
      <c r="M15" s="124">
        <v>3736</v>
      </c>
      <c r="N15" s="125">
        <v>74.599999999999994</v>
      </c>
      <c r="O15" s="124">
        <v>99000</v>
      </c>
      <c r="P15" s="125">
        <v>83.1</v>
      </c>
      <c r="Q15" s="124">
        <v>315000</v>
      </c>
      <c r="R15" s="125">
        <v>76.099999999999994</v>
      </c>
      <c r="S15" s="124">
        <v>417000</v>
      </c>
      <c r="T15" s="126">
        <v>77.599999999999994</v>
      </c>
      <c r="U15" s="46"/>
      <c r="V15" s="46"/>
      <c r="W15" s="46"/>
    </row>
    <row r="16" spans="1:23" ht="36.5" thickBot="1">
      <c r="A16" s="133">
        <f>F7*C7+F8*C8+F9*C9</f>
        <v>167705.20446096652</v>
      </c>
      <c r="B16" s="134"/>
      <c r="C16" s="134"/>
      <c r="D16" s="134"/>
      <c r="E16" s="134"/>
      <c r="F16" s="134"/>
      <c r="G16" s="134"/>
      <c r="H16" s="134"/>
      <c r="I16" s="135"/>
      <c r="J16" s="46"/>
      <c r="K16" s="308" t="s">
        <v>127</v>
      </c>
      <c r="L16" s="136" t="s">
        <v>128</v>
      </c>
      <c r="M16" s="124">
        <v>211</v>
      </c>
      <c r="N16" s="125">
        <v>4.2</v>
      </c>
      <c r="O16" s="124">
        <v>6000</v>
      </c>
      <c r="P16" s="125">
        <v>4.8</v>
      </c>
      <c r="Q16" s="124">
        <v>41000</v>
      </c>
      <c r="R16" s="125">
        <v>10</v>
      </c>
      <c r="S16" s="124">
        <v>47000</v>
      </c>
      <c r="T16" s="126">
        <v>8.8000000000000007</v>
      </c>
      <c r="U16" s="46"/>
      <c r="V16" s="46"/>
      <c r="W16" s="46"/>
    </row>
    <row r="17" spans="1:23">
      <c r="A17" s="46"/>
      <c r="B17" s="46"/>
      <c r="C17" s="46"/>
      <c r="D17" s="46"/>
      <c r="E17" s="46"/>
      <c r="F17" s="46"/>
      <c r="G17" s="46"/>
      <c r="H17" s="46"/>
      <c r="I17" s="46"/>
      <c r="J17" s="46"/>
      <c r="K17" s="307"/>
      <c r="L17" s="123" t="s">
        <v>2</v>
      </c>
      <c r="M17" s="124">
        <v>211</v>
      </c>
      <c r="N17" s="125">
        <v>4.2</v>
      </c>
      <c r="O17" s="124">
        <v>6000</v>
      </c>
      <c r="P17" s="125">
        <v>4.8</v>
      </c>
      <c r="Q17" s="124">
        <v>41000</v>
      </c>
      <c r="R17" s="125">
        <v>10</v>
      </c>
      <c r="S17" s="124">
        <v>47000</v>
      </c>
      <c r="T17" s="126">
        <v>8.8000000000000007</v>
      </c>
      <c r="U17" s="46"/>
      <c r="V17" s="46"/>
      <c r="W17" s="46"/>
    </row>
    <row r="18" spans="1:23" ht="15" thickBot="1">
      <c r="A18" s="46"/>
      <c r="B18" s="46"/>
      <c r="C18" s="46"/>
      <c r="D18" s="46"/>
      <c r="E18" s="46"/>
      <c r="F18" s="46"/>
      <c r="G18" s="46"/>
      <c r="H18" s="46"/>
      <c r="I18" s="46"/>
      <c r="J18" s="46"/>
      <c r="K18" s="308" t="s">
        <v>129</v>
      </c>
      <c r="L18" s="123" t="s">
        <v>130</v>
      </c>
      <c r="M18" s="124">
        <v>524</v>
      </c>
      <c r="N18" s="125">
        <v>10.5</v>
      </c>
      <c r="O18" s="124">
        <v>3000</v>
      </c>
      <c r="P18" s="125">
        <v>2.2000000000000002</v>
      </c>
      <c r="Q18" s="124" t="s">
        <v>17</v>
      </c>
      <c r="R18" s="137" t="s">
        <v>17</v>
      </c>
      <c r="S18" s="124">
        <v>3000</v>
      </c>
      <c r="T18" s="126">
        <v>0.6</v>
      </c>
      <c r="U18" s="46"/>
      <c r="V18" s="46"/>
      <c r="W18" s="46"/>
    </row>
    <row r="19" spans="1:23" ht="15" thickBot="1">
      <c r="A19" s="127" t="s">
        <v>131</v>
      </c>
      <c r="B19" s="128"/>
      <c r="C19" s="128"/>
      <c r="D19" s="128"/>
      <c r="E19" s="128"/>
      <c r="F19" s="138">
        <f>F21/F22</f>
        <v>1.7930344942509582</v>
      </c>
      <c r="G19" s="129"/>
      <c r="H19" s="46"/>
      <c r="I19" s="46"/>
      <c r="J19" s="46"/>
      <c r="K19" s="307"/>
      <c r="L19" s="123" t="s">
        <v>132</v>
      </c>
      <c r="M19" s="124">
        <v>111</v>
      </c>
      <c r="N19" s="125">
        <v>2.2000000000000002</v>
      </c>
      <c r="O19" s="124">
        <v>4000</v>
      </c>
      <c r="P19" s="125">
        <v>3.7</v>
      </c>
      <c r="Q19" s="124">
        <v>45000</v>
      </c>
      <c r="R19" s="125">
        <v>10.8</v>
      </c>
      <c r="S19" s="124">
        <v>49000</v>
      </c>
      <c r="T19" s="126">
        <v>9.1999999999999993</v>
      </c>
      <c r="U19" s="46"/>
      <c r="V19" s="46"/>
      <c r="W19" s="46"/>
    </row>
    <row r="20" spans="1:23" ht="13.75" customHeight="1">
      <c r="A20" s="130"/>
      <c r="B20" s="19"/>
      <c r="C20" s="19"/>
      <c r="D20" s="19"/>
      <c r="E20" s="139"/>
      <c r="F20" s="140"/>
      <c r="G20" s="132"/>
      <c r="H20" s="46"/>
      <c r="I20" s="46"/>
      <c r="J20" s="46"/>
      <c r="K20" s="307"/>
      <c r="L20" s="123" t="s">
        <v>2</v>
      </c>
      <c r="M20" s="124">
        <v>635</v>
      </c>
      <c r="N20" s="125">
        <v>12.7</v>
      </c>
      <c r="O20" s="124">
        <v>7000</v>
      </c>
      <c r="P20" s="125">
        <v>5.9</v>
      </c>
      <c r="Q20" s="124">
        <v>45000</v>
      </c>
      <c r="R20" s="125">
        <v>10.8</v>
      </c>
      <c r="S20" s="124">
        <v>53000</v>
      </c>
      <c r="T20" s="126">
        <v>9.8000000000000007</v>
      </c>
      <c r="U20" s="46"/>
      <c r="V20" s="46"/>
      <c r="W20" s="46"/>
    </row>
    <row r="21" spans="1:23">
      <c r="A21" s="130" t="s">
        <v>133</v>
      </c>
      <c r="B21" s="19"/>
      <c r="C21" s="19"/>
      <c r="D21" s="19"/>
      <c r="E21" s="139"/>
      <c r="F21" s="141">
        <f>B11</f>
        <v>538000</v>
      </c>
      <c r="G21" s="132"/>
      <c r="H21" s="46"/>
      <c r="I21" s="46"/>
      <c r="J21" s="46"/>
      <c r="K21" s="308" t="s">
        <v>134</v>
      </c>
      <c r="L21" s="123" t="s">
        <v>134</v>
      </c>
      <c r="M21" s="124">
        <v>421</v>
      </c>
      <c r="N21" s="125">
        <v>8.4</v>
      </c>
      <c r="O21" s="124">
        <v>7000</v>
      </c>
      <c r="P21" s="125">
        <v>6.2</v>
      </c>
      <c r="Q21" s="124">
        <v>13000</v>
      </c>
      <c r="R21" s="125">
        <v>3.1</v>
      </c>
      <c r="S21" s="124">
        <v>21000</v>
      </c>
      <c r="T21" s="126">
        <v>3.8</v>
      </c>
      <c r="U21" s="46"/>
      <c r="V21" s="46"/>
      <c r="W21" s="46"/>
    </row>
    <row r="22" spans="1:23" s="22" customFormat="1" ht="15" thickBot="1">
      <c r="A22" s="142" t="s">
        <v>135</v>
      </c>
      <c r="B22" s="134"/>
      <c r="C22" s="134"/>
      <c r="D22" s="134"/>
      <c r="E22" s="143"/>
      <c r="F22" s="163">
        <v>300050</v>
      </c>
      <c r="G22" s="135"/>
      <c r="H22" s="46"/>
      <c r="I22" s="46"/>
      <c r="J22" s="46"/>
      <c r="K22" s="307"/>
      <c r="L22" s="123" t="s">
        <v>2</v>
      </c>
      <c r="M22" s="124">
        <v>421</v>
      </c>
      <c r="N22" s="125">
        <v>8.4</v>
      </c>
      <c r="O22" s="124">
        <v>7000</v>
      </c>
      <c r="P22" s="125">
        <v>6.2</v>
      </c>
      <c r="Q22" s="124">
        <v>13000</v>
      </c>
      <c r="R22" s="125">
        <v>3.1</v>
      </c>
      <c r="S22" s="124">
        <v>21000</v>
      </c>
      <c r="T22" s="126">
        <v>3.8</v>
      </c>
      <c r="U22" s="46"/>
      <c r="V22" s="46"/>
      <c r="W22" s="46"/>
    </row>
    <row r="23" spans="1:23" s="22" customFormat="1">
      <c r="A23" s="46"/>
      <c r="B23" s="46"/>
      <c r="C23" s="46"/>
      <c r="D23" s="46"/>
      <c r="E23" s="46"/>
      <c r="F23" s="46"/>
      <c r="G23" s="46"/>
      <c r="H23" s="46"/>
      <c r="I23" s="46"/>
      <c r="J23" s="46"/>
      <c r="K23" s="308" t="s">
        <v>136</v>
      </c>
      <c r="L23" s="123" t="s">
        <v>136</v>
      </c>
      <c r="M23" s="124">
        <v>2</v>
      </c>
      <c r="N23" s="125">
        <v>0</v>
      </c>
      <c r="O23" s="124" t="s">
        <v>17</v>
      </c>
      <c r="P23" s="137" t="s">
        <v>17</v>
      </c>
      <c r="Q23" s="124" t="s">
        <v>17</v>
      </c>
      <c r="R23" s="137" t="s">
        <v>17</v>
      </c>
      <c r="S23" s="124">
        <v>0</v>
      </c>
      <c r="T23" s="126">
        <v>0</v>
      </c>
      <c r="U23" s="46"/>
      <c r="V23" s="46"/>
      <c r="W23" s="46"/>
    </row>
    <row r="24" spans="1:23" s="22" customFormat="1">
      <c r="A24" s="46"/>
      <c r="B24" s="46"/>
      <c r="C24" s="46"/>
      <c r="D24" s="46"/>
      <c r="E24" s="46"/>
      <c r="F24" s="46"/>
      <c r="G24" s="46"/>
      <c r="H24" s="46"/>
      <c r="I24" s="46"/>
      <c r="J24" s="46"/>
      <c r="K24" s="307"/>
      <c r="L24" s="123" t="s">
        <v>2</v>
      </c>
      <c r="M24" s="124">
        <v>2</v>
      </c>
      <c r="N24" s="125">
        <v>0</v>
      </c>
      <c r="O24" s="124" t="s">
        <v>17</v>
      </c>
      <c r="P24" s="137" t="s">
        <v>17</v>
      </c>
      <c r="Q24" s="124" t="s">
        <v>17</v>
      </c>
      <c r="R24" s="137" t="s">
        <v>17</v>
      </c>
      <c r="S24" s="124">
        <v>0</v>
      </c>
      <c r="T24" s="126">
        <v>0</v>
      </c>
      <c r="U24" s="46"/>
      <c r="V24" s="46"/>
      <c r="W24" s="46"/>
    </row>
    <row r="25" spans="1:23" s="22" customFormat="1">
      <c r="A25" s="46"/>
      <c r="B25" s="46"/>
      <c r="C25" s="46"/>
      <c r="D25" s="46"/>
      <c r="E25" s="46"/>
      <c r="F25" s="46"/>
      <c r="G25" s="7"/>
      <c r="H25" s="46"/>
      <c r="I25" s="46"/>
      <c r="J25" s="46"/>
      <c r="K25" s="144" t="s">
        <v>2</v>
      </c>
      <c r="L25" s="123" t="s">
        <v>2</v>
      </c>
      <c r="M25" s="145">
        <v>5005</v>
      </c>
      <c r="N25" s="146">
        <v>100</v>
      </c>
      <c r="O25" s="145">
        <v>119000</v>
      </c>
      <c r="P25" s="146">
        <v>100</v>
      </c>
      <c r="Q25" s="145">
        <v>414000</v>
      </c>
      <c r="R25" s="146">
        <v>100</v>
      </c>
      <c r="S25" s="145">
        <v>538000</v>
      </c>
      <c r="T25" s="147">
        <v>100</v>
      </c>
      <c r="U25" s="46"/>
      <c r="V25" s="46"/>
      <c r="W25" s="46"/>
    </row>
    <row r="26" spans="1:23" s="22" customFormat="1">
      <c r="A26" s="46"/>
      <c r="B26" s="46"/>
      <c r="C26" s="46"/>
      <c r="D26" s="46"/>
      <c r="E26" s="46"/>
      <c r="F26" s="46"/>
      <c r="G26" s="46"/>
      <c r="H26" s="46"/>
      <c r="I26" s="46"/>
      <c r="J26" s="46"/>
      <c r="K26" s="117"/>
      <c r="L26" s="118"/>
      <c r="M26" s="118"/>
      <c r="N26" s="118"/>
      <c r="O26" s="118"/>
      <c r="P26" s="118"/>
      <c r="Q26" s="118"/>
      <c r="R26" s="118"/>
      <c r="S26" s="118"/>
      <c r="T26" s="119"/>
      <c r="U26" s="46"/>
      <c r="V26" s="46"/>
      <c r="W26" s="46"/>
    </row>
    <row r="27" spans="1:23" s="22" customFormat="1">
      <c r="A27" s="46"/>
      <c r="B27" s="46"/>
      <c r="C27" s="46"/>
      <c r="D27" s="46"/>
      <c r="E27" s="46"/>
      <c r="F27" s="46"/>
      <c r="G27" s="46"/>
      <c r="H27" s="46"/>
      <c r="I27" s="46"/>
      <c r="J27" s="46"/>
      <c r="K27" s="288" t="s">
        <v>137</v>
      </c>
      <c r="L27" s="289"/>
      <c r="M27" s="289"/>
      <c r="N27" s="289"/>
      <c r="O27" s="289"/>
      <c r="P27" s="289"/>
      <c r="Q27" s="289"/>
      <c r="R27" s="289"/>
      <c r="S27" s="289"/>
      <c r="T27" s="290"/>
      <c r="U27" s="46"/>
      <c r="V27" s="46"/>
      <c r="W27" s="46"/>
    </row>
    <row r="28" spans="1:23" s="22" customFormat="1">
      <c r="A28" s="46"/>
      <c r="B28" s="46"/>
      <c r="C28" s="46"/>
      <c r="D28" s="46"/>
      <c r="E28" s="46"/>
      <c r="F28" s="46"/>
      <c r="G28" s="46"/>
      <c r="H28" s="46"/>
      <c r="I28" s="46"/>
      <c r="J28" s="46"/>
      <c r="K28" s="288" t="s">
        <v>138</v>
      </c>
      <c r="L28" s="289"/>
      <c r="M28" s="289"/>
      <c r="N28" s="289"/>
      <c r="O28" s="289"/>
      <c r="P28" s="289"/>
      <c r="Q28" s="289"/>
      <c r="R28" s="289"/>
      <c r="S28" s="289"/>
      <c r="T28" s="290"/>
      <c r="U28" s="46"/>
      <c r="V28" s="46"/>
      <c r="W28" s="46"/>
    </row>
    <row r="29" spans="1:23" s="22" customFormat="1" ht="15" thickBot="1">
      <c r="A29" s="46"/>
      <c r="B29" s="46"/>
      <c r="C29" s="46"/>
      <c r="D29" s="46"/>
      <c r="E29" s="46"/>
      <c r="F29" s="46"/>
      <c r="G29" s="46"/>
      <c r="H29" s="46"/>
      <c r="I29" s="46"/>
      <c r="J29" s="46"/>
      <c r="K29" s="291" t="s">
        <v>139</v>
      </c>
      <c r="L29" s="292"/>
      <c r="M29" s="292"/>
      <c r="N29" s="292"/>
      <c r="O29" s="292"/>
      <c r="P29" s="292"/>
      <c r="Q29" s="292"/>
      <c r="R29" s="292"/>
      <c r="S29" s="292"/>
      <c r="T29" s="293"/>
      <c r="U29" s="46"/>
      <c r="V29" s="46"/>
      <c r="W29" s="46"/>
    </row>
    <row r="30" spans="1:23" s="22" customFormat="1">
      <c r="A30" s="46"/>
      <c r="B30" s="46"/>
      <c r="C30" s="46"/>
      <c r="D30" s="46"/>
      <c r="E30" s="46"/>
      <c r="F30" s="46"/>
      <c r="G30" s="46"/>
      <c r="H30" s="46"/>
      <c r="I30" s="46"/>
      <c r="J30" s="148"/>
      <c r="K30" s="149"/>
      <c r="L30" s="150"/>
      <c r="M30" s="151"/>
      <c r="N30" s="152"/>
      <c r="O30" s="151"/>
      <c r="P30" s="152"/>
      <c r="Q30" s="151"/>
      <c r="R30" s="152"/>
      <c r="S30" s="153"/>
      <c r="T30" s="154"/>
      <c r="U30" s="148"/>
      <c r="V30" s="46"/>
      <c r="W30" s="46"/>
    </row>
    <row r="31" spans="1:23" s="22" customFormat="1">
      <c r="A31" s="46"/>
      <c r="B31" s="46"/>
      <c r="C31" s="46"/>
      <c r="D31" s="46"/>
      <c r="E31" s="46"/>
      <c r="F31" s="46"/>
      <c r="G31" s="46"/>
      <c r="H31" s="46"/>
      <c r="I31" s="46"/>
      <c r="J31" s="148"/>
      <c r="K31" s="294" t="s">
        <v>140</v>
      </c>
      <c r="L31" s="294"/>
      <c r="M31" s="294"/>
      <c r="N31" s="294"/>
      <c r="O31" s="294"/>
      <c r="P31" s="294"/>
      <c r="Q31" s="294"/>
      <c r="R31" s="155"/>
      <c r="S31" s="156"/>
      <c r="T31" s="155"/>
      <c r="U31" s="148"/>
      <c r="V31" s="46"/>
      <c r="W31" s="46"/>
    </row>
    <row r="32" spans="1:23" s="22" customFormat="1">
      <c r="A32" s="46"/>
      <c r="B32" s="46"/>
      <c r="C32" s="46"/>
      <c r="D32" s="46"/>
      <c r="E32" s="46"/>
      <c r="F32" s="46"/>
      <c r="G32" s="46"/>
      <c r="H32" s="46"/>
      <c r="I32" s="46"/>
      <c r="J32" s="148"/>
      <c r="K32" s="295" t="s">
        <v>141</v>
      </c>
      <c r="L32" s="294"/>
      <c r="M32" s="294"/>
      <c r="N32" s="294"/>
      <c r="O32" s="294"/>
      <c r="P32" s="294"/>
      <c r="Q32" s="294"/>
      <c r="R32" s="155"/>
      <c r="S32" s="156"/>
      <c r="T32" s="155"/>
      <c r="U32" s="148"/>
      <c r="V32" s="46"/>
      <c r="W32" s="46"/>
    </row>
    <row r="33" spans="1:23" s="22" customFormat="1">
      <c r="A33" s="46"/>
      <c r="B33" s="46"/>
      <c r="C33" s="46"/>
      <c r="D33" s="46"/>
      <c r="E33" s="46"/>
      <c r="F33" s="46"/>
      <c r="G33" s="46"/>
      <c r="H33" s="46"/>
      <c r="I33" s="46"/>
      <c r="J33" s="148"/>
      <c r="K33" s="157"/>
      <c r="L33" s="158"/>
      <c r="M33" s="156"/>
      <c r="N33" s="155"/>
      <c r="O33" s="156"/>
      <c r="P33" s="155"/>
      <c r="Q33" s="156"/>
      <c r="R33" s="155"/>
      <c r="S33" s="156"/>
      <c r="T33" s="155"/>
      <c r="U33" s="148"/>
      <c r="V33" s="46"/>
      <c r="W33" s="46"/>
    </row>
    <row r="34" spans="1:23" s="22" customFormat="1">
      <c r="A34" s="159"/>
      <c r="B34" s="46"/>
      <c r="C34" s="46"/>
      <c r="D34" s="46"/>
      <c r="E34" s="46"/>
      <c r="F34" s="46"/>
      <c r="G34" s="46"/>
      <c r="H34" s="46"/>
      <c r="I34" s="46"/>
      <c r="J34" s="148"/>
      <c r="K34" s="160"/>
      <c r="L34" s="158"/>
      <c r="M34" s="156"/>
      <c r="N34" s="155"/>
      <c r="O34" s="156"/>
      <c r="P34" s="161"/>
      <c r="Q34" s="156"/>
      <c r="R34" s="161"/>
      <c r="S34" s="156"/>
      <c r="T34" s="155"/>
      <c r="U34" s="148"/>
      <c r="V34" s="46"/>
      <c r="W34" s="46"/>
    </row>
    <row r="35" spans="1:23" s="22" customFormat="1">
      <c r="A35" s="46"/>
      <c r="B35" s="46"/>
      <c r="C35" s="46"/>
      <c r="D35" s="46"/>
      <c r="E35" s="46"/>
      <c r="F35" s="46"/>
      <c r="G35" s="46"/>
      <c r="H35" s="46"/>
      <c r="I35" s="46"/>
      <c r="J35" s="148"/>
      <c r="K35" s="157"/>
      <c r="L35" s="158"/>
      <c r="M35" s="156"/>
      <c r="N35" s="155"/>
      <c r="O35" s="156"/>
      <c r="P35" s="161"/>
      <c r="Q35" s="156"/>
      <c r="R35" s="161"/>
      <c r="S35" s="156"/>
      <c r="T35" s="155"/>
      <c r="U35" s="148"/>
      <c r="V35" s="46"/>
      <c r="W35" s="46"/>
    </row>
    <row r="36" spans="1:23">
      <c r="A36" s="86"/>
      <c r="B36" s="46"/>
      <c r="C36" s="46"/>
      <c r="D36" s="46"/>
      <c r="E36" s="46"/>
      <c r="F36" s="46"/>
      <c r="G36" s="46"/>
      <c r="H36" s="46"/>
      <c r="I36" s="46"/>
      <c r="J36" s="46"/>
      <c r="K36" s="46"/>
      <c r="L36" s="46"/>
      <c r="M36" s="46"/>
      <c r="N36" s="46"/>
      <c r="O36" s="46"/>
      <c r="P36" s="46"/>
      <c r="Q36" s="46"/>
      <c r="R36" s="46"/>
      <c r="S36" s="46"/>
      <c r="T36" s="46"/>
      <c r="U36" s="46"/>
      <c r="V36" s="46"/>
      <c r="W36" s="46"/>
    </row>
    <row r="37" spans="1:23">
      <c r="A37" s="27"/>
      <c r="B37" s="46"/>
      <c r="C37" s="46"/>
      <c r="D37" s="46"/>
      <c r="E37" s="46"/>
      <c r="F37" s="46"/>
      <c r="G37" s="46"/>
      <c r="H37" s="46"/>
      <c r="I37" s="46"/>
      <c r="J37" s="46"/>
      <c r="K37" s="46"/>
      <c r="L37" s="46"/>
      <c r="M37" s="46"/>
      <c r="N37" s="46"/>
      <c r="O37" s="46"/>
      <c r="P37" s="46"/>
      <c r="Q37" s="46"/>
      <c r="R37" s="46"/>
      <c r="S37" s="46"/>
      <c r="T37" s="46"/>
      <c r="U37" s="46"/>
      <c r="V37" s="46"/>
      <c r="W37" s="46"/>
    </row>
    <row r="38" spans="1:23">
      <c r="A38" s="46"/>
      <c r="B38" s="46"/>
      <c r="C38" s="46"/>
      <c r="D38" s="46"/>
      <c r="E38" s="46"/>
      <c r="F38" s="46"/>
      <c r="G38" s="46"/>
      <c r="H38" s="46"/>
      <c r="I38" s="46"/>
      <c r="J38" s="46"/>
      <c r="K38" s="46"/>
      <c r="L38" s="46"/>
      <c r="M38" s="46"/>
      <c r="N38" s="46"/>
      <c r="O38" s="46"/>
      <c r="P38" s="46"/>
      <c r="Q38" s="46"/>
      <c r="R38" s="46"/>
      <c r="S38" s="46"/>
      <c r="T38" s="46"/>
      <c r="U38" s="46"/>
      <c r="V38" s="46"/>
      <c r="W38" s="46"/>
    </row>
    <row r="39" spans="1:23">
      <c r="A39" s="96"/>
      <c r="B39" s="46">
        <v>2024</v>
      </c>
      <c r="C39" s="46">
        <f>B39+1</f>
        <v>2025</v>
      </c>
      <c r="D39" s="46">
        <f t="shared" ref="D39:U39" si="0">C39+1</f>
        <v>2026</v>
      </c>
      <c r="E39" s="46">
        <f t="shared" si="0"/>
        <v>2027</v>
      </c>
      <c r="F39" s="46">
        <f t="shared" si="0"/>
        <v>2028</v>
      </c>
      <c r="G39" s="46">
        <f t="shared" si="0"/>
        <v>2029</v>
      </c>
      <c r="H39" s="46">
        <f t="shared" si="0"/>
        <v>2030</v>
      </c>
      <c r="I39" s="46">
        <f t="shared" si="0"/>
        <v>2031</v>
      </c>
      <c r="J39" s="46">
        <f t="shared" si="0"/>
        <v>2032</v>
      </c>
      <c r="K39" s="46">
        <f t="shared" si="0"/>
        <v>2033</v>
      </c>
      <c r="L39" s="46">
        <f t="shared" si="0"/>
        <v>2034</v>
      </c>
      <c r="M39" s="46">
        <f t="shared" si="0"/>
        <v>2035</v>
      </c>
      <c r="N39" s="46">
        <f t="shared" si="0"/>
        <v>2036</v>
      </c>
      <c r="O39" s="46">
        <f t="shared" si="0"/>
        <v>2037</v>
      </c>
      <c r="P39" s="81">
        <f t="shared" si="0"/>
        <v>2038</v>
      </c>
      <c r="Q39" s="46">
        <f t="shared" si="0"/>
        <v>2039</v>
      </c>
      <c r="R39" s="46">
        <f t="shared" si="0"/>
        <v>2040</v>
      </c>
      <c r="S39" s="46">
        <f t="shared" si="0"/>
        <v>2041</v>
      </c>
      <c r="T39" s="46">
        <f t="shared" si="0"/>
        <v>2042</v>
      </c>
      <c r="U39" s="46">
        <f t="shared" si="0"/>
        <v>2043</v>
      </c>
      <c r="V39" s="46"/>
      <c r="W39" s="46"/>
    </row>
    <row r="40" spans="1:23">
      <c r="A40" s="97"/>
      <c r="B40" s="82">
        <f>'Truck VMT VHT reductions'!B12/1000000*A16</f>
        <v>0</v>
      </c>
      <c r="C40" s="82">
        <f>B40</f>
        <v>0</v>
      </c>
      <c r="D40" s="82">
        <f t="shared" ref="D40:U40" si="1">C40</f>
        <v>0</v>
      </c>
      <c r="E40" s="82">
        <f t="shared" si="1"/>
        <v>0</v>
      </c>
      <c r="F40" s="82">
        <f t="shared" si="1"/>
        <v>0</v>
      </c>
      <c r="G40" s="82">
        <f t="shared" si="1"/>
        <v>0</v>
      </c>
      <c r="H40" s="82">
        <f t="shared" si="1"/>
        <v>0</v>
      </c>
      <c r="I40" s="82">
        <f t="shared" si="1"/>
        <v>0</v>
      </c>
      <c r="J40" s="82">
        <f t="shared" si="1"/>
        <v>0</v>
      </c>
      <c r="K40" s="82">
        <f t="shared" si="1"/>
        <v>0</v>
      </c>
      <c r="L40" s="82">
        <f t="shared" si="1"/>
        <v>0</v>
      </c>
      <c r="M40" s="82">
        <f t="shared" si="1"/>
        <v>0</v>
      </c>
      <c r="N40" s="82">
        <f t="shared" si="1"/>
        <v>0</v>
      </c>
      <c r="O40" s="82">
        <f t="shared" si="1"/>
        <v>0</v>
      </c>
      <c r="P40" s="82">
        <f t="shared" si="1"/>
        <v>0</v>
      </c>
      <c r="Q40" s="82">
        <f t="shared" si="1"/>
        <v>0</v>
      </c>
      <c r="R40" s="82">
        <f t="shared" si="1"/>
        <v>0</v>
      </c>
      <c r="S40" s="82">
        <f t="shared" si="1"/>
        <v>0</v>
      </c>
      <c r="T40" s="82">
        <f t="shared" si="1"/>
        <v>0</v>
      </c>
      <c r="U40" s="82">
        <f t="shared" si="1"/>
        <v>0</v>
      </c>
      <c r="V40" s="11"/>
      <c r="W40" s="46"/>
    </row>
    <row r="41" spans="1:23" s="46" customFormat="1">
      <c r="A41" s="97"/>
      <c r="B41" s="84">
        <f t="shared" ref="B41:N41" si="2">C41*(1/$M$24)</f>
        <v>0</v>
      </c>
      <c r="C41" s="84">
        <f t="shared" si="2"/>
        <v>0</v>
      </c>
      <c r="D41" s="84">
        <f t="shared" si="2"/>
        <v>0</v>
      </c>
      <c r="E41" s="84">
        <f t="shared" si="2"/>
        <v>0</v>
      </c>
      <c r="F41" s="84">
        <f t="shared" si="2"/>
        <v>0</v>
      </c>
      <c r="G41" s="84">
        <f t="shared" si="2"/>
        <v>0</v>
      </c>
      <c r="H41" s="84">
        <f t="shared" si="2"/>
        <v>0</v>
      </c>
      <c r="I41" s="84">
        <f t="shared" si="2"/>
        <v>0</v>
      </c>
      <c r="J41" s="84">
        <f t="shared" si="2"/>
        <v>0</v>
      </c>
      <c r="K41" s="84">
        <f t="shared" si="2"/>
        <v>0</v>
      </c>
      <c r="L41" s="84">
        <f t="shared" si="2"/>
        <v>0</v>
      </c>
      <c r="M41" s="84">
        <f t="shared" si="2"/>
        <v>0</v>
      </c>
      <c r="N41" s="84">
        <f t="shared" si="2"/>
        <v>0</v>
      </c>
      <c r="O41" s="84">
        <f t="shared" ref="O41" si="3">P41*(1/$M$24)</f>
        <v>0</v>
      </c>
      <c r="P41" s="85">
        <f t="shared" ref="P41" si="4">A33</f>
        <v>0</v>
      </c>
      <c r="Q41" s="84">
        <f t="shared" ref="Q41:U41" si="5">P41*($C25)</f>
        <v>0</v>
      </c>
      <c r="R41" s="84">
        <f t="shared" si="5"/>
        <v>0</v>
      </c>
      <c r="S41" s="84">
        <f t="shared" si="5"/>
        <v>0</v>
      </c>
      <c r="T41" s="84">
        <f t="shared" si="5"/>
        <v>0</v>
      </c>
      <c r="U41" s="84">
        <f t="shared" si="5"/>
        <v>0</v>
      </c>
      <c r="V41" s="11"/>
    </row>
  </sheetData>
  <mergeCells count="18">
    <mergeCell ref="K10:K15"/>
    <mergeCell ref="K16:K17"/>
    <mergeCell ref="K18:K20"/>
    <mergeCell ref="K21:K22"/>
    <mergeCell ref="K23:K24"/>
    <mergeCell ref="K4:T4"/>
    <mergeCell ref="K5:T5"/>
    <mergeCell ref="K7:L9"/>
    <mergeCell ref="M7:T7"/>
    <mergeCell ref="M8:N8"/>
    <mergeCell ref="O8:P8"/>
    <mergeCell ref="Q8:R8"/>
    <mergeCell ref="S8:T8"/>
    <mergeCell ref="K27:T27"/>
    <mergeCell ref="K28:T28"/>
    <mergeCell ref="K29:T29"/>
    <mergeCell ref="K31:Q31"/>
    <mergeCell ref="K32:Q32"/>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383E14-5509-443A-9B35-01DEEE673D46}">
  <sheetPr>
    <tabColor theme="5" tint="-0.249977111117893"/>
  </sheetPr>
  <dimension ref="A1:A2"/>
  <sheetViews>
    <sheetView workbookViewId="0">
      <selection activeCell="I17" sqref="I17"/>
    </sheetView>
  </sheetViews>
  <sheetFormatPr defaultColWidth="8.81640625" defaultRowHeight="14.5"/>
  <sheetData>
    <row r="1" spans="1:1" s="46" customFormat="1"/>
    <row r="2" spans="1:1">
      <c r="A2" s="48" t="s">
        <v>69</v>
      </c>
    </row>
  </sheetData>
  <pageMargins left="0.7" right="0.7" top="0.75" bottom="0.75" header="0.3" footer="0.3"/>
  <pageSetup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A4322D-A662-44AC-9490-AB52EFDDAC5E}">
  <sheetPr>
    <tabColor theme="9" tint="0.59999389629810485"/>
  </sheetPr>
  <dimension ref="A1:U6"/>
  <sheetViews>
    <sheetView workbookViewId="0">
      <selection activeCell="Q15" sqref="Q15"/>
    </sheetView>
  </sheetViews>
  <sheetFormatPr defaultRowHeight="14.5"/>
  <cols>
    <col min="2" max="2" width="9.54296875" bestFit="1" customWidth="1"/>
  </cols>
  <sheetData>
    <row r="1" spans="1:21" ht="18.5">
      <c r="A1" s="5" t="s">
        <v>96</v>
      </c>
    </row>
    <row r="5" spans="1:21">
      <c r="B5" s="46">
        <v>2024</v>
      </c>
      <c r="C5" s="46">
        <f>B5+1</f>
        <v>2025</v>
      </c>
      <c r="D5" s="46">
        <f t="shared" ref="D5:U5" si="0">C5+1</f>
        <v>2026</v>
      </c>
      <c r="E5" s="46">
        <f t="shared" si="0"/>
        <v>2027</v>
      </c>
      <c r="F5" s="46">
        <f t="shared" si="0"/>
        <v>2028</v>
      </c>
      <c r="G5" s="46">
        <f t="shared" si="0"/>
        <v>2029</v>
      </c>
      <c r="H5" s="46">
        <f t="shared" si="0"/>
        <v>2030</v>
      </c>
      <c r="I5" s="46">
        <f t="shared" si="0"/>
        <v>2031</v>
      </c>
      <c r="J5" s="46">
        <f t="shared" si="0"/>
        <v>2032</v>
      </c>
      <c r="K5" s="46">
        <f t="shared" si="0"/>
        <v>2033</v>
      </c>
      <c r="L5" s="46">
        <f t="shared" si="0"/>
        <v>2034</v>
      </c>
      <c r="M5" s="46">
        <f t="shared" si="0"/>
        <v>2035</v>
      </c>
      <c r="N5" s="46">
        <f t="shared" si="0"/>
        <v>2036</v>
      </c>
      <c r="O5" s="46">
        <f t="shared" si="0"/>
        <v>2037</v>
      </c>
      <c r="P5" s="81">
        <f t="shared" si="0"/>
        <v>2038</v>
      </c>
      <c r="Q5" s="46">
        <f t="shared" si="0"/>
        <v>2039</v>
      </c>
      <c r="R5" s="46">
        <f t="shared" si="0"/>
        <v>2040</v>
      </c>
      <c r="S5" s="46">
        <f t="shared" si="0"/>
        <v>2041</v>
      </c>
      <c r="T5" s="46">
        <f t="shared" si="0"/>
        <v>2042</v>
      </c>
      <c r="U5" s="46">
        <f t="shared" si="0"/>
        <v>2043</v>
      </c>
    </row>
    <row r="6" spans="1:21">
      <c r="B6" s="82">
        <f>'Truck VMT VHT reductions'!$B$12*'Look Up Data'!$B$20</f>
        <v>0</v>
      </c>
      <c r="C6" s="82">
        <f>B6</f>
        <v>0</v>
      </c>
      <c r="D6" s="82">
        <f t="shared" ref="D6:U6" si="1">C6</f>
        <v>0</v>
      </c>
      <c r="E6" s="82">
        <f t="shared" si="1"/>
        <v>0</v>
      </c>
      <c r="F6" s="82">
        <f t="shared" si="1"/>
        <v>0</v>
      </c>
      <c r="G6" s="82">
        <f t="shared" si="1"/>
        <v>0</v>
      </c>
      <c r="H6" s="82">
        <f t="shared" si="1"/>
        <v>0</v>
      </c>
      <c r="I6" s="82">
        <f t="shared" si="1"/>
        <v>0</v>
      </c>
      <c r="J6" s="82">
        <f t="shared" si="1"/>
        <v>0</v>
      </c>
      <c r="K6" s="82">
        <f t="shared" si="1"/>
        <v>0</v>
      </c>
      <c r="L6" s="82">
        <f t="shared" si="1"/>
        <v>0</v>
      </c>
      <c r="M6" s="82">
        <f t="shared" si="1"/>
        <v>0</v>
      </c>
      <c r="N6" s="82">
        <f t="shared" si="1"/>
        <v>0</v>
      </c>
      <c r="O6" s="82">
        <f t="shared" si="1"/>
        <v>0</v>
      </c>
      <c r="P6" s="82">
        <f t="shared" si="1"/>
        <v>0</v>
      </c>
      <c r="Q6" s="82">
        <f t="shared" si="1"/>
        <v>0</v>
      </c>
      <c r="R6" s="82">
        <f t="shared" si="1"/>
        <v>0</v>
      </c>
      <c r="S6" s="82">
        <f t="shared" si="1"/>
        <v>0</v>
      </c>
      <c r="T6" s="82">
        <f t="shared" si="1"/>
        <v>0</v>
      </c>
      <c r="U6" s="82">
        <f t="shared" si="1"/>
        <v>0</v>
      </c>
    </row>
  </sheetData>
  <pageMargins left="0.7" right="0.7" top="0.75" bottom="0.75" header="0.3" footer="0.3"/>
  <pageSetup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A1929F-4C6D-4D83-B7EC-B0934686FF42}">
  <sheetPr>
    <tabColor rgb="FFFFC000"/>
  </sheetPr>
  <dimension ref="A1:AV65"/>
  <sheetViews>
    <sheetView zoomScaleNormal="100" workbookViewId="0">
      <pane xSplit="1" topLeftCell="B1" activePane="topRight" state="frozen"/>
      <selection activeCell="A12" sqref="A12"/>
      <selection pane="topRight" sqref="A1:XFD1048576"/>
    </sheetView>
  </sheetViews>
  <sheetFormatPr defaultColWidth="8.81640625" defaultRowHeight="14.5"/>
  <cols>
    <col min="1" max="1" width="45.453125" style="49" customWidth="1"/>
    <col min="2" max="3" width="22.81640625" style="49" bestFit="1" customWidth="1"/>
    <col min="4" max="5" width="18" style="49" bestFit="1" customWidth="1"/>
    <col min="6" max="9" width="13.54296875" style="49" bestFit="1" customWidth="1"/>
    <col min="10" max="47" width="12.1796875" style="49" bestFit="1" customWidth="1"/>
    <col min="48" max="48" width="9.1796875" style="49" bestFit="1" customWidth="1"/>
    <col min="49" max="51" width="10.54296875" style="49" customWidth="1"/>
    <col min="52" max="16384" width="8.81640625" style="49"/>
  </cols>
  <sheetData>
    <row r="1" spans="1:42" ht="18.5">
      <c r="A1" s="267" t="s">
        <v>259</v>
      </c>
      <c r="C1" s="49" t="s">
        <v>18</v>
      </c>
    </row>
    <row r="2" spans="1:42">
      <c r="A2" s="30" t="s">
        <v>5</v>
      </c>
      <c r="B2" s="49">
        <v>7.0000000000000007E-2</v>
      </c>
      <c r="C2" s="95" t="s">
        <v>34</v>
      </c>
    </row>
    <row r="3" spans="1:42">
      <c r="A3" s="30" t="s">
        <v>46</v>
      </c>
      <c r="B3" s="49">
        <v>0.03</v>
      </c>
      <c r="C3" s="95" t="s">
        <v>34</v>
      </c>
    </row>
    <row r="4" spans="1:42" hidden="1">
      <c r="A4" s="49" t="s">
        <v>21</v>
      </c>
      <c r="B4" s="49">
        <v>300</v>
      </c>
      <c r="F4" s="268"/>
      <c r="G4" s="268"/>
      <c r="H4" s="268"/>
      <c r="I4" s="268"/>
      <c r="J4" s="268"/>
      <c r="K4" s="268"/>
      <c r="L4" s="268"/>
      <c r="M4" s="268"/>
      <c r="N4" s="268"/>
      <c r="O4" s="268"/>
      <c r="P4" s="268"/>
      <c r="Q4" s="268"/>
      <c r="R4" s="268"/>
      <c r="S4" s="268"/>
      <c r="T4" s="268"/>
      <c r="U4" s="268"/>
      <c r="V4" s="268"/>
      <c r="W4" s="268"/>
      <c r="X4" s="268"/>
      <c r="Y4" s="268"/>
      <c r="Z4" s="268"/>
      <c r="AA4" s="268"/>
      <c r="AB4" s="268"/>
      <c r="AC4" s="268"/>
      <c r="AD4" s="268"/>
      <c r="AE4" s="268"/>
      <c r="AF4" s="268"/>
      <c r="AG4" s="268"/>
      <c r="AH4" s="268"/>
      <c r="AI4" s="268"/>
      <c r="AJ4" s="268"/>
      <c r="AK4" s="268"/>
      <c r="AL4" s="268"/>
      <c r="AM4" s="268"/>
      <c r="AN4" s="268"/>
      <c r="AO4" s="268"/>
      <c r="AP4" s="268"/>
    </row>
    <row r="5" spans="1:42">
      <c r="A5" s="49" t="s">
        <v>92</v>
      </c>
      <c r="B5" s="49">
        <v>1.48</v>
      </c>
      <c r="C5" s="95" t="s">
        <v>34</v>
      </c>
      <c r="F5" s="268"/>
      <c r="G5" s="268"/>
      <c r="H5" s="268"/>
      <c r="I5" s="268"/>
      <c r="J5" s="268"/>
      <c r="K5" s="268"/>
      <c r="L5" s="268"/>
      <c r="M5" s="268"/>
      <c r="N5" s="268"/>
      <c r="O5" s="268"/>
      <c r="P5" s="268"/>
      <c r="Q5" s="268"/>
      <c r="R5" s="268"/>
      <c r="S5" s="268"/>
      <c r="T5" s="268"/>
      <c r="U5" s="268"/>
      <c r="V5" s="268"/>
      <c r="W5" s="268"/>
      <c r="X5" s="268"/>
      <c r="Y5" s="268"/>
      <c r="Z5" s="268"/>
      <c r="AA5" s="268"/>
      <c r="AB5" s="268"/>
      <c r="AC5" s="268"/>
      <c r="AD5" s="268"/>
      <c r="AE5" s="268"/>
      <c r="AF5" s="268"/>
      <c r="AG5" s="268"/>
      <c r="AH5" s="268"/>
      <c r="AI5" s="268"/>
      <c r="AJ5" s="268"/>
      <c r="AK5" s="268"/>
      <c r="AL5" s="268"/>
      <c r="AM5" s="268"/>
      <c r="AN5" s="268"/>
      <c r="AO5" s="268"/>
      <c r="AP5" s="268"/>
    </row>
    <row r="6" spans="1:42">
      <c r="A6" s="49" t="s">
        <v>188</v>
      </c>
      <c r="B6" s="269">
        <v>0.5</v>
      </c>
      <c r="C6" s="95"/>
      <c r="F6" s="268"/>
      <c r="G6" s="268"/>
      <c r="H6" s="268"/>
      <c r="I6" s="268"/>
      <c r="J6" s="268"/>
      <c r="K6" s="268"/>
      <c r="L6" s="268"/>
      <c r="M6" s="268"/>
      <c r="N6" s="268"/>
      <c r="O6" s="268"/>
      <c r="P6" s="268"/>
      <c r="Q6" s="268"/>
      <c r="R6" s="268"/>
      <c r="S6" s="268"/>
      <c r="T6" s="268"/>
      <c r="U6" s="268"/>
      <c r="V6" s="268"/>
      <c r="W6" s="268"/>
      <c r="X6" s="268"/>
      <c r="Y6" s="268"/>
      <c r="Z6" s="268"/>
      <c r="AA6" s="268"/>
      <c r="AB6" s="268"/>
      <c r="AC6" s="268"/>
      <c r="AD6" s="268"/>
      <c r="AE6" s="268"/>
      <c r="AF6" s="268"/>
      <c r="AG6" s="268"/>
      <c r="AH6" s="268"/>
      <c r="AI6" s="268"/>
      <c r="AJ6" s="268"/>
      <c r="AK6" s="268"/>
      <c r="AL6" s="268"/>
      <c r="AM6" s="268"/>
      <c r="AN6" s="268"/>
      <c r="AO6" s="268"/>
      <c r="AP6" s="268"/>
    </row>
    <row r="7" spans="1:42" ht="29">
      <c r="A7" s="190" t="s">
        <v>180</v>
      </c>
      <c r="B7" s="18">
        <v>17.899999999999999</v>
      </c>
      <c r="C7" s="95" t="s">
        <v>34</v>
      </c>
      <c r="F7" s="268"/>
      <c r="G7" s="268"/>
      <c r="H7" s="268"/>
      <c r="I7" s="268"/>
      <c r="J7" s="268"/>
      <c r="K7" s="268"/>
      <c r="L7" s="268"/>
      <c r="M7" s="268"/>
      <c r="N7" s="268"/>
      <c r="O7" s="268"/>
      <c r="P7" s="268"/>
      <c r="Q7" s="268"/>
      <c r="R7" s="268"/>
      <c r="S7" s="268"/>
      <c r="T7" s="268"/>
      <c r="U7" s="268"/>
      <c r="V7" s="268"/>
      <c r="W7" s="268"/>
      <c r="X7" s="268"/>
      <c r="Y7" s="268"/>
      <c r="Z7" s="268"/>
      <c r="AA7" s="268"/>
      <c r="AB7" s="268"/>
      <c r="AC7" s="268"/>
      <c r="AD7" s="268"/>
      <c r="AE7" s="268"/>
      <c r="AF7" s="268"/>
      <c r="AG7" s="268"/>
      <c r="AH7" s="268"/>
      <c r="AI7" s="268"/>
      <c r="AJ7" s="268"/>
      <c r="AK7" s="268"/>
      <c r="AL7" s="268"/>
      <c r="AM7" s="268"/>
      <c r="AN7" s="268"/>
      <c r="AO7" s="268"/>
      <c r="AP7" s="268"/>
    </row>
    <row r="8" spans="1:42">
      <c r="A8" s="190" t="s">
        <v>185</v>
      </c>
      <c r="B8" s="18">
        <v>33</v>
      </c>
      <c r="C8" s="95" t="s">
        <v>34</v>
      </c>
      <c r="F8" s="268"/>
      <c r="G8" s="268"/>
      <c r="H8" s="268"/>
      <c r="I8" s="268"/>
      <c r="J8" s="268"/>
      <c r="K8" s="268"/>
      <c r="L8" s="268"/>
      <c r="M8" s="268"/>
      <c r="N8" s="268"/>
      <c r="O8" s="268"/>
      <c r="P8" s="268"/>
      <c r="Q8" s="268"/>
      <c r="R8" s="268"/>
      <c r="S8" s="268"/>
      <c r="T8" s="268"/>
      <c r="U8" s="268"/>
      <c r="V8" s="268"/>
      <c r="W8" s="268"/>
      <c r="X8" s="268"/>
      <c r="Y8" s="268"/>
      <c r="Z8" s="268"/>
      <c r="AA8" s="268"/>
      <c r="AB8" s="268"/>
      <c r="AC8" s="268"/>
      <c r="AD8" s="268"/>
      <c r="AE8" s="268"/>
      <c r="AF8" s="268"/>
      <c r="AG8" s="268"/>
      <c r="AH8" s="268"/>
      <c r="AI8" s="268"/>
      <c r="AJ8" s="268"/>
      <c r="AK8" s="268"/>
      <c r="AL8" s="268"/>
      <c r="AM8" s="268"/>
      <c r="AN8" s="268"/>
      <c r="AO8" s="268"/>
      <c r="AP8" s="268"/>
    </row>
    <row r="9" spans="1:42">
      <c r="A9" s="190" t="s">
        <v>195</v>
      </c>
      <c r="B9" s="18">
        <v>35</v>
      </c>
      <c r="C9" s="95" t="s">
        <v>260</v>
      </c>
      <c r="F9" s="268"/>
      <c r="G9" s="268"/>
      <c r="H9" s="268"/>
      <c r="I9" s="268"/>
      <c r="J9" s="268"/>
      <c r="K9" s="268"/>
      <c r="L9" s="268"/>
      <c r="M9" s="268"/>
      <c r="N9" s="268"/>
      <c r="O9" s="268"/>
      <c r="P9" s="268"/>
      <c r="Q9" s="268"/>
      <c r="R9" s="268"/>
      <c r="S9" s="268"/>
      <c r="T9" s="268"/>
      <c r="U9" s="268"/>
      <c r="V9" s="268"/>
      <c r="W9" s="268"/>
      <c r="X9" s="268"/>
      <c r="Y9" s="268"/>
      <c r="Z9" s="268"/>
      <c r="AA9" s="268"/>
      <c r="AB9" s="268"/>
      <c r="AC9" s="268"/>
      <c r="AD9" s="268"/>
      <c r="AE9" s="268"/>
      <c r="AF9" s="268"/>
      <c r="AG9" s="268"/>
      <c r="AH9" s="268"/>
      <c r="AI9" s="268"/>
      <c r="AJ9" s="268"/>
      <c r="AK9" s="268"/>
      <c r="AL9" s="268"/>
      <c r="AM9" s="268"/>
      <c r="AN9" s="268"/>
      <c r="AO9" s="268"/>
      <c r="AP9" s="268"/>
    </row>
    <row r="10" spans="1:42">
      <c r="A10" s="8" t="s">
        <v>83</v>
      </c>
      <c r="B10" s="270">
        <v>0.25</v>
      </c>
      <c r="C10" s="8" t="s">
        <v>84</v>
      </c>
      <c r="D10" s="8"/>
      <c r="E10" s="8"/>
      <c r="F10" s="8"/>
      <c r="G10" s="8"/>
      <c r="H10" s="8"/>
      <c r="I10" s="8"/>
      <c r="J10" s="268"/>
      <c r="K10" s="268"/>
      <c r="L10" s="268"/>
      <c r="M10" s="268"/>
      <c r="N10" s="268"/>
      <c r="O10" s="268"/>
      <c r="P10" s="268"/>
      <c r="Q10" s="268"/>
      <c r="R10" s="268"/>
      <c r="S10" s="268"/>
      <c r="T10" s="268"/>
      <c r="U10" s="268"/>
      <c r="V10" s="268"/>
      <c r="W10" s="268"/>
      <c r="X10" s="268"/>
      <c r="Y10" s="268"/>
      <c r="Z10" s="268"/>
      <c r="AA10" s="268"/>
      <c r="AB10" s="268"/>
      <c r="AC10" s="268"/>
      <c r="AD10" s="268"/>
      <c r="AE10" s="268"/>
      <c r="AF10" s="268"/>
      <c r="AG10" s="268"/>
      <c r="AH10" s="268"/>
      <c r="AI10" s="268"/>
      <c r="AJ10" s="268"/>
      <c r="AK10" s="268"/>
      <c r="AL10" s="268"/>
      <c r="AM10" s="268"/>
      <c r="AN10" s="268"/>
      <c r="AO10" s="268"/>
      <c r="AP10" s="268"/>
    </row>
    <row r="11" spans="1:42" ht="29">
      <c r="A11" s="221" t="s">
        <v>85</v>
      </c>
      <c r="B11" s="270">
        <v>0.45</v>
      </c>
      <c r="C11" s="8" t="s">
        <v>84</v>
      </c>
      <c r="D11" s="8"/>
      <c r="E11" s="8"/>
      <c r="F11" s="8"/>
      <c r="G11" s="8"/>
      <c r="H11" s="8"/>
      <c r="I11" s="8"/>
      <c r="J11" s="268"/>
      <c r="K11" s="268"/>
      <c r="L11" s="268"/>
      <c r="M11" s="268"/>
      <c r="N11" s="268"/>
      <c r="O11" s="268"/>
      <c r="P11" s="268"/>
      <c r="Q11" s="268"/>
      <c r="R11" s="268"/>
      <c r="S11" s="268"/>
      <c r="T11" s="268"/>
      <c r="U11" s="268"/>
      <c r="V11" s="268"/>
      <c r="W11" s="268"/>
      <c r="X11" s="268"/>
      <c r="Y11" s="268"/>
      <c r="Z11" s="268"/>
      <c r="AA11" s="268"/>
      <c r="AB11" s="268"/>
      <c r="AC11" s="268"/>
      <c r="AD11" s="268"/>
      <c r="AE11" s="268"/>
      <c r="AF11" s="268"/>
      <c r="AG11" s="268"/>
      <c r="AH11" s="268"/>
      <c r="AI11" s="268"/>
      <c r="AJ11" s="268"/>
      <c r="AK11" s="268"/>
      <c r="AL11" s="268"/>
      <c r="AM11" s="268"/>
      <c r="AN11" s="268"/>
      <c r="AO11" s="268"/>
      <c r="AP11" s="268"/>
    </row>
    <row r="12" spans="1:42">
      <c r="A12" s="221" t="s">
        <v>86</v>
      </c>
      <c r="B12" s="18">
        <v>2.1059999999999999</v>
      </c>
      <c r="C12" s="8" t="s">
        <v>87</v>
      </c>
      <c r="D12" s="8"/>
      <c r="E12" s="8"/>
      <c r="F12" s="8"/>
      <c r="G12" s="8"/>
      <c r="H12" s="8"/>
      <c r="I12" s="8"/>
      <c r="J12" s="268"/>
      <c r="K12" s="268"/>
      <c r="L12" s="268"/>
      <c r="M12" s="268"/>
      <c r="N12" s="268"/>
      <c r="O12" s="268"/>
      <c r="P12" s="268"/>
      <c r="Q12" s="268"/>
      <c r="R12" s="268"/>
      <c r="S12" s="268"/>
      <c r="T12" s="268"/>
      <c r="U12" s="268"/>
      <c r="V12" s="268"/>
      <c r="W12" s="268"/>
      <c r="X12" s="268"/>
      <c r="Y12" s="268"/>
      <c r="Z12" s="268"/>
      <c r="AA12" s="268"/>
      <c r="AB12" s="268"/>
      <c r="AC12" s="268"/>
      <c r="AD12" s="268"/>
      <c r="AE12" s="268"/>
      <c r="AF12" s="268"/>
      <c r="AG12" s="268"/>
      <c r="AH12" s="268"/>
      <c r="AI12" s="268"/>
      <c r="AJ12" s="268"/>
      <c r="AK12" s="268"/>
      <c r="AL12" s="268"/>
      <c r="AM12" s="268"/>
      <c r="AN12" s="268"/>
      <c r="AO12" s="268"/>
      <c r="AP12" s="268"/>
    </row>
    <row r="13" spans="1:42">
      <c r="A13" s="221" t="s">
        <v>88</v>
      </c>
      <c r="B13" s="18">
        <v>2</v>
      </c>
      <c r="C13" s="8"/>
      <c r="D13" s="8"/>
      <c r="E13" s="8"/>
      <c r="F13" s="8"/>
      <c r="G13" s="8"/>
      <c r="H13" s="8"/>
      <c r="I13" s="8"/>
      <c r="J13" s="268"/>
      <c r="K13" s="268"/>
      <c r="L13" s="268"/>
      <c r="M13" s="268"/>
      <c r="N13" s="268"/>
      <c r="O13" s="268"/>
      <c r="P13" s="268"/>
      <c r="Q13" s="268"/>
      <c r="R13" s="268"/>
      <c r="S13" s="268"/>
      <c r="T13" s="268"/>
      <c r="U13" s="268"/>
      <c r="V13" s="268"/>
      <c r="W13" s="268"/>
      <c r="X13" s="268"/>
      <c r="Y13" s="268"/>
      <c r="Z13" s="268"/>
      <c r="AA13" s="268"/>
      <c r="AB13" s="268"/>
      <c r="AC13" s="268"/>
      <c r="AD13" s="268"/>
      <c r="AE13" s="268"/>
      <c r="AF13" s="268"/>
      <c r="AG13" s="268"/>
      <c r="AH13" s="268"/>
      <c r="AI13" s="268"/>
      <c r="AJ13" s="268"/>
      <c r="AK13" s="268"/>
      <c r="AL13" s="268"/>
      <c r="AM13" s="268"/>
      <c r="AN13" s="268"/>
      <c r="AO13" s="268"/>
      <c r="AP13" s="268"/>
    </row>
    <row r="14" spans="1:42">
      <c r="A14" s="49" t="s">
        <v>20</v>
      </c>
      <c r="B14" s="25">
        <v>3600</v>
      </c>
      <c r="F14" s="268"/>
      <c r="G14" s="268"/>
      <c r="H14" s="268"/>
      <c r="I14" s="268"/>
      <c r="J14" s="268"/>
      <c r="K14" s="268"/>
      <c r="L14" s="268"/>
      <c r="M14" s="268"/>
      <c r="N14" s="268"/>
      <c r="O14" s="268"/>
      <c r="P14" s="268"/>
      <c r="Q14" s="268"/>
      <c r="R14" s="268"/>
      <c r="S14" s="268"/>
      <c r="T14" s="268"/>
      <c r="U14" s="268"/>
      <c r="V14" s="268"/>
      <c r="W14" s="268"/>
      <c r="X14" s="268"/>
      <c r="Y14" s="268"/>
      <c r="Z14" s="268"/>
      <c r="AA14" s="268"/>
      <c r="AB14" s="268"/>
      <c r="AC14" s="268"/>
      <c r="AD14" s="268"/>
      <c r="AE14" s="268"/>
      <c r="AF14" s="268"/>
      <c r="AG14" s="268"/>
      <c r="AH14" s="268"/>
      <c r="AI14" s="268"/>
      <c r="AJ14" s="268"/>
      <c r="AK14" s="268"/>
      <c r="AL14" s="268"/>
      <c r="AM14" s="268"/>
      <c r="AN14" s="268"/>
      <c r="AO14" s="268"/>
      <c r="AP14" s="268"/>
    </row>
    <row r="15" spans="1:42">
      <c r="A15" s="49" t="s">
        <v>40</v>
      </c>
      <c r="B15" s="25">
        <v>1000000</v>
      </c>
      <c r="E15" s="271"/>
      <c r="F15" s="272"/>
      <c r="G15" s="272">
        <v>1.0225988700564972</v>
      </c>
      <c r="H15" s="272"/>
      <c r="I15" s="272"/>
      <c r="J15" s="268"/>
      <c r="K15" s="268"/>
      <c r="L15" s="268"/>
      <c r="M15" s="268"/>
      <c r="N15" s="268"/>
      <c r="O15" s="268"/>
      <c r="P15" s="268"/>
      <c r="Q15" s="268"/>
      <c r="R15" s="268"/>
      <c r="S15" s="268"/>
      <c r="T15" s="268"/>
      <c r="U15" s="268"/>
      <c r="V15" s="268"/>
      <c r="W15" s="268"/>
      <c r="X15" s="268"/>
      <c r="Y15" s="268"/>
      <c r="Z15" s="268"/>
      <c r="AA15" s="268"/>
      <c r="AB15" s="268"/>
      <c r="AC15" s="268"/>
      <c r="AD15" s="268"/>
      <c r="AE15" s="268"/>
      <c r="AF15" s="268"/>
      <c r="AG15" s="268"/>
      <c r="AH15" s="268"/>
      <c r="AI15" s="268"/>
      <c r="AJ15" s="268"/>
      <c r="AK15" s="268"/>
      <c r="AL15" s="268"/>
      <c r="AM15" s="268"/>
      <c r="AN15" s="268"/>
      <c r="AO15" s="268"/>
      <c r="AP15" s="268"/>
    </row>
    <row r="16" spans="1:42">
      <c r="A16" s="49" t="s">
        <v>55</v>
      </c>
      <c r="B16" s="55">
        <v>1E-3</v>
      </c>
      <c r="E16" s="271"/>
      <c r="F16" s="272"/>
      <c r="G16" s="272"/>
      <c r="H16" s="272"/>
      <c r="I16" s="272"/>
      <c r="J16" s="268"/>
      <c r="K16" s="268"/>
      <c r="L16" s="268"/>
      <c r="M16" s="268"/>
      <c r="N16" s="268"/>
      <c r="O16" s="268"/>
      <c r="P16" s="268"/>
      <c r="Q16" s="268"/>
      <c r="R16" s="268"/>
      <c r="S16" s="268"/>
      <c r="T16" s="268"/>
      <c r="U16" s="268"/>
      <c r="V16" s="268"/>
      <c r="W16" s="268"/>
      <c r="X16" s="268"/>
      <c r="Y16" s="268"/>
      <c r="Z16" s="268"/>
      <c r="AA16" s="268"/>
      <c r="AB16" s="268"/>
      <c r="AC16" s="268"/>
      <c r="AD16" s="268"/>
      <c r="AE16" s="268"/>
      <c r="AF16" s="268"/>
      <c r="AG16" s="268"/>
      <c r="AH16" s="268"/>
      <c r="AI16" s="268"/>
      <c r="AJ16" s="268"/>
      <c r="AK16" s="268"/>
      <c r="AL16" s="268"/>
      <c r="AM16" s="268"/>
      <c r="AN16" s="268"/>
      <c r="AO16" s="268"/>
      <c r="AP16" s="268"/>
    </row>
    <row r="17" spans="1:48">
      <c r="A17" s="49" t="s">
        <v>59</v>
      </c>
      <c r="B17" s="56">
        <v>0.90718474000000004</v>
      </c>
      <c r="J17" s="268"/>
      <c r="K17" s="268"/>
      <c r="L17" s="268"/>
      <c r="M17" s="268"/>
      <c r="N17" s="268"/>
      <c r="O17" s="268"/>
      <c r="P17" s="268"/>
      <c r="Q17" s="268"/>
      <c r="R17" s="268"/>
      <c r="S17" s="268"/>
      <c r="T17" s="268"/>
      <c r="U17" s="268"/>
      <c r="V17" s="268"/>
      <c r="W17" s="268"/>
      <c r="X17" s="268"/>
      <c r="Y17" s="268"/>
      <c r="Z17" s="268"/>
      <c r="AA17" s="268"/>
      <c r="AB17" s="268"/>
      <c r="AC17" s="268"/>
      <c r="AD17" s="268"/>
      <c r="AE17" s="268"/>
      <c r="AF17" s="268"/>
      <c r="AG17" s="268"/>
      <c r="AH17" s="268"/>
      <c r="AI17" s="268"/>
      <c r="AJ17" s="268"/>
      <c r="AK17" s="268"/>
      <c r="AL17" s="268"/>
      <c r="AM17" s="268"/>
      <c r="AN17" s="268"/>
      <c r="AO17" s="268"/>
      <c r="AP17" s="268"/>
    </row>
    <row r="18" spans="1:48">
      <c r="A18" s="273" t="s">
        <v>90</v>
      </c>
      <c r="B18" s="274">
        <v>2</v>
      </c>
      <c r="C18" s="8"/>
      <c r="F18" s="268"/>
      <c r="G18" s="268"/>
      <c r="H18" s="268"/>
      <c r="I18" s="268"/>
      <c r="J18" s="268"/>
      <c r="K18" s="268"/>
      <c r="L18" s="268"/>
      <c r="M18" s="268"/>
      <c r="N18" s="268"/>
      <c r="O18" s="268"/>
      <c r="P18" s="268"/>
      <c r="Q18" s="268"/>
      <c r="R18" s="268"/>
      <c r="S18" s="268"/>
      <c r="T18" s="268"/>
      <c r="U18" s="268"/>
      <c r="V18" s="268"/>
      <c r="W18" s="268"/>
      <c r="X18" s="268"/>
      <c r="Y18" s="268"/>
      <c r="Z18" s="268"/>
      <c r="AA18" s="268"/>
      <c r="AB18" s="268"/>
      <c r="AC18" s="268"/>
      <c r="AD18" s="268"/>
      <c r="AE18" s="268"/>
      <c r="AF18" s="268"/>
      <c r="AG18" s="268"/>
      <c r="AH18" s="268"/>
      <c r="AI18" s="268"/>
      <c r="AJ18" s="268"/>
      <c r="AK18" s="268"/>
      <c r="AL18" s="268"/>
      <c r="AM18" s="268"/>
      <c r="AN18" s="268"/>
      <c r="AO18" s="268"/>
      <c r="AP18" s="268"/>
    </row>
    <row r="19" spans="1:48">
      <c r="A19" s="275" t="s">
        <v>143</v>
      </c>
      <c r="B19" s="8"/>
      <c r="C19" s="8"/>
      <c r="F19" s="268"/>
      <c r="G19" s="268"/>
      <c r="H19" s="268"/>
      <c r="I19" s="268"/>
      <c r="J19" s="268"/>
      <c r="K19" s="268"/>
      <c r="L19" s="268"/>
      <c r="M19" s="268"/>
      <c r="N19" s="268"/>
      <c r="O19" s="268"/>
      <c r="P19" s="268"/>
      <c r="Q19" s="268"/>
      <c r="R19" s="268"/>
      <c r="S19" s="268"/>
      <c r="T19" s="268"/>
      <c r="U19" s="268"/>
      <c r="V19" s="268"/>
      <c r="W19" s="268"/>
      <c r="X19" s="268"/>
      <c r="Y19" s="268"/>
      <c r="Z19" s="268"/>
      <c r="AA19" s="268"/>
      <c r="AB19" s="268"/>
      <c r="AC19" s="268"/>
      <c r="AD19" s="268"/>
      <c r="AE19" s="268"/>
      <c r="AF19" s="268"/>
      <c r="AG19" s="268"/>
      <c r="AH19" s="268"/>
      <c r="AI19" s="268"/>
      <c r="AJ19" s="268"/>
      <c r="AK19" s="268"/>
      <c r="AL19" s="268"/>
      <c r="AM19" s="268"/>
      <c r="AN19" s="268"/>
      <c r="AO19" s="268"/>
      <c r="AP19" s="268"/>
    </row>
    <row r="20" spans="1:48">
      <c r="A20" s="276" t="s">
        <v>144</v>
      </c>
      <c r="B20" s="15">
        <v>0.05</v>
      </c>
      <c r="C20" s="174" t="s">
        <v>145</v>
      </c>
      <c r="F20" s="268"/>
      <c r="G20" s="268"/>
      <c r="H20" s="268"/>
      <c r="I20" s="268"/>
      <c r="J20" s="268"/>
      <c r="K20" s="268"/>
      <c r="L20" s="268"/>
      <c r="M20" s="268"/>
      <c r="N20" s="268"/>
      <c r="O20" s="268"/>
      <c r="P20" s="268"/>
      <c r="Q20" s="268"/>
      <c r="R20" s="268"/>
      <c r="S20" s="268"/>
      <c r="T20" s="268"/>
      <c r="U20" s="268"/>
      <c r="V20" s="268"/>
      <c r="W20" s="268"/>
      <c r="X20" s="268"/>
      <c r="Y20" s="268"/>
      <c r="Z20" s="268"/>
      <c r="AA20" s="268"/>
      <c r="AB20" s="268"/>
      <c r="AC20" s="268"/>
      <c r="AD20" s="268"/>
      <c r="AE20" s="268"/>
      <c r="AF20" s="268"/>
      <c r="AG20" s="268"/>
      <c r="AH20" s="268"/>
      <c r="AI20" s="268"/>
      <c r="AJ20" s="268"/>
      <c r="AK20" s="268"/>
      <c r="AL20" s="268"/>
      <c r="AM20" s="268"/>
      <c r="AN20" s="268"/>
      <c r="AO20" s="268"/>
      <c r="AP20" s="268"/>
    </row>
    <row r="21" spans="1:48">
      <c r="B21" s="25"/>
      <c r="F21" s="268"/>
      <c r="G21" s="268"/>
      <c r="H21" s="268"/>
      <c r="I21" s="268"/>
      <c r="J21" s="268"/>
      <c r="K21" s="268"/>
      <c r="L21" s="268"/>
      <c r="M21" s="268"/>
      <c r="N21" s="268"/>
      <c r="O21" s="268"/>
      <c r="P21" s="268"/>
      <c r="Q21" s="268"/>
      <c r="R21" s="268"/>
      <c r="S21" s="268"/>
      <c r="T21" s="268"/>
      <c r="U21" s="268"/>
      <c r="V21" s="268"/>
      <c r="W21" s="268"/>
      <c r="X21" s="268"/>
      <c r="Y21" s="268"/>
      <c r="Z21" s="268"/>
      <c r="AA21" s="268"/>
      <c r="AB21" s="268"/>
      <c r="AC21" s="268"/>
      <c r="AD21" s="268"/>
      <c r="AE21" s="268"/>
      <c r="AF21" s="268"/>
      <c r="AG21" s="268"/>
      <c r="AH21" s="268"/>
      <c r="AI21" s="268"/>
      <c r="AJ21" s="268"/>
      <c r="AK21" s="268"/>
      <c r="AL21" s="268"/>
      <c r="AM21" s="268"/>
      <c r="AN21" s="268"/>
      <c r="AO21" s="268"/>
      <c r="AP21" s="268"/>
    </row>
    <row r="22" spans="1:48" ht="15" thickBot="1">
      <c r="A22" s="49" t="s">
        <v>66</v>
      </c>
    </row>
    <row r="23" spans="1:48" ht="58">
      <c r="A23" s="106" t="s">
        <v>29</v>
      </c>
      <c r="B23" s="49" t="s">
        <v>18</v>
      </c>
      <c r="C23" s="49" t="s">
        <v>19</v>
      </c>
      <c r="D23" s="49" t="s">
        <v>64</v>
      </c>
      <c r="E23" s="49">
        <v>2021</v>
      </c>
      <c r="F23" s="49">
        <v>2022</v>
      </c>
      <c r="G23" s="49">
        <v>2023</v>
      </c>
      <c r="H23" s="49">
        <v>2024</v>
      </c>
      <c r="I23" s="49">
        <v>2025</v>
      </c>
      <c r="K23" s="190" t="s">
        <v>67</v>
      </c>
      <c r="L23" s="277" t="s">
        <v>68</v>
      </c>
      <c r="M23" s="79"/>
      <c r="N23" s="80"/>
    </row>
    <row r="24" spans="1:48">
      <c r="A24" s="14" t="s">
        <v>62</v>
      </c>
      <c r="B24" s="49" t="s">
        <v>56</v>
      </c>
      <c r="C24" s="49" t="s">
        <v>57</v>
      </c>
      <c r="D24" s="14" t="s">
        <v>65</v>
      </c>
      <c r="E24" s="70">
        <v>8.5450060466600447E-3</v>
      </c>
      <c r="F24" s="70">
        <v>7.6511092891687008E-3</v>
      </c>
      <c r="G24" s="70">
        <v>6.8653120412397999E-3</v>
      </c>
      <c r="H24" s="57">
        <v>5.8059735779865994E-3</v>
      </c>
      <c r="I24" s="57">
        <v>5.1281335448992351E-3</v>
      </c>
      <c r="K24" s="57">
        <v>8.542181254402024E-4</v>
      </c>
      <c r="L24" s="278">
        <v>0.11983977626253994</v>
      </c>
      <c r="M24" s="28">
        <v>0.60013223125847293</v>
      </c>
      <c r="N24" s="279">
        <v>0.60013223125847281</v>
      </c>
      <c r="O24" s="28"/>
      <c r="P24" s="78"/>
      <c r="Q24" s="28"/>
      <c r="R24" s="28"/>
      <c r="S24" s="28"/>
      <c r="T24" s="28"/>
      <c r="U24" s="28"/>
      <c r="V24" s="28"/>
      <c r="W24" s="28"/>
      <c r="X24" s="28"/>
      <c r="Y24" s="28"/>
      <c r="Z24" s="28"/>
      <c r="AA24" s="28"/>
      <c r="AB24" s="28"/>
      <c r="AC24" s="28"/>
      <c r="AD24" s="28"/>
      <c r="AE24" s="28"/>
      <c r="AF24" s="28"/>
      <c r="AG24" s="28"/>
      <c r="AH24" s="28"/>
      <c r="AI24" s="28"/>
      <c r="AJ24" s="28"/>
      <c r="AK24" s="28"/>
      <c r="AL24" s="28"/>
      <c r="AM24" s="28"/>
      <c r="AN24" s="28"/>
      <c r="AO24" s="28"/>
      <c r="AP24" s="28"/>
      <c r="AQ24" s="28"/>
      <c r="AR24" s="28"/>
      <c r="AS24" s="28"/>
      <c r="AT24" s="28"/>
      <c r="AU24" s="28"/>
      <c r="AV24" s="28"/>
    </row>
    <row r="25" spans="1:48">
      <c r="A25" s="14" t="s">
        <v>63</v>
      </c>
      <c r="B25" s="49" t="s">
        <v>56</v>
      </c>
      <c r="C25" s="49" t="s">
        <v>57</v>
      </c>
      <c r="D25" s="14" t="s">
        <v>65</v>
      </c>
      <c r="E25" s="70">
        <v>7.2132926660796009E-5</v>
      </c>
      <c r="F25" s="70">
        <v>7.0433727530917151E-5</v>
      </c>
      <c r="G25" s="70">
        <v>6.8766260104465349E-5</v>
      </c>
      <c r="H25" s="57">
        <v>6.7192586141458398E-5</v>
      </c>
      <c r="I25" s="57">
        <v>6.5667366300210453E-5</v>
      </c>
      <c r="K25" s="57">
        <v>1.616390090146389E-6</v>
      </c>
      <c r="L25" s="278">
        <v>2.3203687761114922E-2</v>
      </c>
      <c r="M25" s="28">
        <v>0.91036603310177955</v>
      </c>
      <c r="N25" s="279">
        <v>0.91036603310177966</v>
      </c>
      <c r="O25" s="28"/>
      <c r="P25" s="28"/>
      <c r="Q25" s="28"/>
      <c r="R25" s="28"/>
      <c r="S25" s="28"/>
      <c r="T25" s="28"/>
      <c r="U25" s="28"/>
      <c r="V25" s="28"/>
      <c r="W25" s="28"/>
      <c r="X25" s="28"/>
      <c r="Y25" s="28"/>
      <c r="Z25" s="28"/>
      <c r="AA25" s="28"/>
      <c r="AB25" s="28"/>
      <c r="AC25" s="28"/>
      <c r="AD25" s="28"/>
      <c r="AE25" s="28"/>
      <c r="AF25" s="28"/>
      <c r="AG25" s="28"/>
      <c r="AH25" s="28"/>
      <c r="AI25" s="28"/>
      <c r="AJ25" s="28"/>
      <c r="AK25" s="28"/>
      <c r="AL25" s="28"/>
      <c r="AM25" s="28"/>
      <c r="AN25" s="28"/>
      <c r="AO25" s="28"/>
      <c r="AP25" s="28"/>
      <c r="AQ25" s="28"/>
      <c r="AR25" s="28"/>
      <c r="AS25" s="28"/>
      <c r="AT25" s="28"/>
      <c r="AU25" s="28"/>
      <c r="AV25" s="28"/>
    </row>
    <row r="26" spans="1:48">
      <c r="A26" s="14" t="s">
        <v>52</v>
      </c>
      <c r="B26" s="49" t="s">
        <v>56</v>
      </c>
      <c r="C26" s="49" t="s">
        <v>57</v>
      </c>
      <c r="D26" s="14" t="s">
        <v>65</v>
      </c>
      <c r="E26" s="70">
        <v>12.037928675379451</v>
      </c>
      <c r="F26" s="70">
        <v>11.759562571592529</v>
      </c>
      <c r="G26" s="70">
        <v>11.486911543557891</v>
      </c>
      <c r="H26" s="57">
        <v>11.228309927087855</v>
      </c>
      <c r="I26" s="57">
        <v>10.978736079207595</v>
      </c>
      <c r="K26" s="57">
        <v>0.26479814904296406</v>
      </c>
      <c r="L26" s="278">
        <v>2.2762453174597019E-2</v>
      </c>
      <c r="M26" s="28">
        <v>0.91201205583331224</v>
      </c>
      <c r="N26" s="279">
        <v>0.91201205583331235</v>
      </c>
      <c r="O26" s="28"/>
      <c r="P26" s="28"/>
      <c r="Q26" s="28"/>
      <c r="R26" s="28"/>
      <c r="S26" s="28"/>
      <c r="T26" s="28"/>
      <c r="U26" s="28"/>
      <c r="V26" s="28"/>
      <c r="W26" s="28"/>
      <c r="X26" s="28"/>
      <c r="Y26" s="28"/>
      <c r="Z26" s="28"/>
      <c r="AA26" s="28"/>
      <c r="AB26" s="28"/>
      <c r="AC26" s="28"/>
      <c r="AD26" s="28"/>
      <c r="AE26" s="28"/>
      <c r="AF26" s="28"/>
      <c r="AG26" s="28"/>
      <c r="AH26" s="28"/>
      <c r="AI26" s="28"/>
      <c r="AJ26" s="28"/>
      <c r="AK26" s="28"/>
      <c r="AL26" s="28"/>
      <c r="AM26" s="28"/>
      <c r="AN26" s="28"/>
      <c r="AO26" s="28"/>
      <c r="AP26" s="28"/>
      <c r="AQ26" s="28"/>
      <c r="AR26" s="28"/>
      <c r="AS26" s="28"/>
      <c r="AT26" s="28"/>
      <c r="AU26" s="28"/>
      <c r="AV26" s="28"/>
    </row>
    <row r="27" spans="1:48">
      <c r="A27" s="14" t="s">
        <v>37</v>
      </c>
      <c r="B27" s="49" t="s">
        <v>56</v>
      </c>
      <c r="C27" s="49" t="s">
        <v>57</v>
      </c>
      <c r="D27" s="14" t="s">
        <v>65</v>
      </c>
      <c r="E27" s="70">
        <v>3.0632565713118853E-4</v>
      </c>
      <c r="F27" s="70">
        <v>2.9959116902102101E-4</v>
      </c>
      <c r="G27" s="70">
        <v>2.9424032121831299E-4</v>
      </c>
      <c r="H27" s="57">
        <v>2.8992620044270603E-4</v>
      </c>
      <c r="I27" s="57">
        <v>2.829435071876085E-4</v>
      </c>
      <c r="K27" s="57">
        <v>5.8455374858950069E-6</v>
      </c>
      <c r="L27" s="278">
        <v>1.9654658045603068E-2</v>
      </c>
      <c r="M27" s="28">
        <v>0.92366897973039763</v>
      </c>
      <c r="N27" s="279">
        <v>0.9236689797303973</v>
      </c>
      <c r="O27" s="28"/>
      <c r="P27" s="28"/>
      <c r="Q27" s="28"/>
      <c r="R27" s="28"/>
      <c r="S27" s="28"/>
      <c r="T27" s="28"/>
      <c r="U27" s="28"/>
      <c r="V27" s="28"/>
      <c r="W27" s="28"/>
      <c r="X27" s="28"/>
      <c r="Y27" s="28"/>
      <c r="Z27" s="28"/>
      <c r="AA27" s="28"/>
      <c r="AB27" s="28"/>
      <c r="AC27" s="28"/>
      <c r="AD27" s="28"/>
      <c r="AE27" s="28"/>
      <c r="AF27" s="28"/>
      <c r="AG27" s="28"/>
      <c r="AH27" s="28"/>
      <c r="AI27" s="28"/>
      <c r="AJ27" s="28"/>
      <c r="AK27" s="28"/>
      <c r="AL27" s="28"/>
      <c r="AM27" s="28"/>
      <c r="AN27" s="28"/>
      <c r="AO27" s="28"/>
      <c r="AP27" s="28"/>
      <c r="AQ27" s="28"/>
      <c r="AR27" s="28"/>
      <c r="AS27" s="28"/>
      <c r="AT27" s="28"/>
      <c r="AU27" s="28"/>
      <c r="AV27" s="28"/>
    </row>
    <row r="28" spans="1:48">
      <c r="A28" s="106" t="s">
        <v>30</v>
      </c>
      <c r="D28" s="14"/>
      <c r="E28" s="70"/>
      <c r="F28" s="70"/>
      <c r="G28" s="70"/>
      <c r="H28" s="57"/>
      <c r="I28" s="57"/>
      <c r="K28" s="57"/>
      <c r="L28" s="280"/>
      <c r="M28" s="28"/>
      <c r="N28" s="279"/>
      <c r="O28" s="28"/>
      <c r="P28" s="28"/>
      <c r="Q28" s="28"/>
      <c r="R28" s="28"/>
      <c r="S28" s="28"/>
      <c r="T28" s="28"/>
      <c r="U28" s="28"/>
      <c r="V28" s="28"/>
      <c r="W28" s="28"/>
      <c r="X28" s="28"/>
      <c r="Y28" s="28"/>
      <c r="Z28" s="28"/>
      <c r="AA28" s="28"/>
      <c r="AB28" s="28"/>
      <c r="AC28" s="28"/>
      <c r="AD28" s="28"/>
      <c r="AE28" s="28"/>
      <c r="AF28" s="28"/>
      <c r="AG28" s="28"/>
      <c r="AH28" s="28"/>
      <c r="AI28" s="28"/>
      <c r="AJ28" s="28"/>
      <c r="AK28" s="28"/>
      <c r="AL28" s="28"/>
      <c r="AM28" s="28"/>
      <c r="AN28" s="28"/>
      <c r="AO28" s="28"/>
      <c r="AP28" s="28"/>
      <c r="AQ28" s="28"/>
      <c r="AR28" s="28"/>
      <c r="AS28" s="28"/>
      <c r="AT28" s="28"/>
      <c r="AU28" s="28"/>
      <c r="AV28" s="28"/>
    </row>
    <row r="29" spans="1:48">
      <c r="A29" s="14" t="s">
        <v>62</v>
      </c>
      <c r="B29" s="49" t="s">
        <v>56</v>
      </c>
      <c r="C29" s="49" t="s">
        <v>57</v>
      </c>
      <c r="D29" s="14" t="s">
        <v>60</v>
      </c>
      <c r="E29" s="70">
        <v>3.4463585429905769E-2</v>
      </c>
      <c r="F29" s="70">
        <v>3.1572070532242535E-2</v>
      </c>
      <c r="G29" s="70">
        <v>2.9019750254825966E-2</v>
      </c>
      <c r="H29" s="57">
        <v>2.7160774592576754E-2</v>
      </c>
      <c r="I29" s="57">
        <v>2.5496414369442097E-2</v>
      </c>
      <c r="K29" s="57">
        <v>2.2417927651159179E-3</v>
      </c>
      <c r="L29" s="278">
        <v>7.2573154722788691E-2</v>
      </c>
      <c r="M29" s="28">
        <v>0.73980736627935373</v>
      </c>
      <c r="N29" s="279">
        <v>0.73980736627935362</v>
      </c>
      <c r="O29" s="28"/>
      <c r="P29" s="28"/>
      <c r="Q29" s="28"/>
      <c r="R29" s="28"/>
      <c r="S29" s="28"/>
      <c r="T29" s="28"/>
      <c r="U29" s="28"/>
      <c r="V29" s="28"/>
      <c r="W29" s="28"/>
      <c r="X29" s="28"/>
      <c r="Y29" s="28"/>
      <c r="Z29" s="28"/>
      <c r="AA29" s="28"/>
      <c r="AB29" s="28"/>
      <c r="AC29" s="28"/>
      <c r="AD29" s="28"/>
      <c r="AE29" s="28"/>
      <c r="AF29" s="28"/>
      <c r="AG29" s="28"/>
      <c r="AH29" s="28"/>
      <c r="AI29" s="28"/>
      <c r="AJ29" s="28"/>
      <c r="AK29" s="28"/>
      <c r="AL29" s="28"/>
      <c r="AM29" s="28"/>
      <c r="AN29" s="28"/>
      <c r="AO29" s="28"/>
      <c r="AP29" s="28"/>
      <c r="AQ29" s="28"/>
      <c r="AR29" s="28"/>
      <c r="AS29" s="28"/>
      <c r="AT29" s="28"/>
      <c r="AU29" s="28"/>
      <c r="AV29" s="28"/>
    </row>
    <row r="30" spans="1:48">
      <c r="A30" s="14" t="s">
        <v>63</v>
      </c>
      <c r="B30" s="49" t="s">
        <v>56</v>
      </c>
      <c r="C30" s="49" t="s">
        <v>57</v>
      </c>
      <c r="D30" s="14" t="s">
        <v>60</v>
      </c>
      <c r="E30" s="70">
        <v>1.0167331237615703E-4</v>
      </c>
      <c r="F30" s="70">
        <v>1.001949873501705E-4</v>
      </c>
      <c r="G30" s="70">
        <v>9.8684556941726128E-5</v>
      </c>
      <c r="H30" s="57">
        <v>9.706183439254594E-5</v>
      </c>
      <c r="I30" s="57">
        <v>9.5575135860508111E-5</v>
      </c>
      <c r="K30" s="57">
        <v>1.5245441289122303E-6</v>
      </c>
      <c r="L30" s="278">
        <v>1.5344099155383262E-2</v>
      </c>
      <c r="M30" s="28">
        <v>0.94002185654099946</v>
      </c>
      <c r="N30" s="279">
        <v>0.94002185654099935</v>
      </c>
      <c r="O30" s="28"/>
      <c r="P30" s="28"/>
      <c r="Q30" s="28"/>
      <c r="R30" s="28"/>
      <c r="S30" s="28"/>
      <c r="T30" s="28"/>
      <c r="U30" s="28"/>
      <c r="V30" s="28"/>
      <c r="W30" s="28"/>
      <c r="X30" s="28"/>
      <c r="Y30" s="28"/>
      <c r="Z30" s="28"/>
      <c r="AA30" s="28"/>
      <c r="AB30" s="28"/>
      <c r="AC30" s="28"/>
      <c r="AD30" s="28"/>
      <c r="AE30" s="28"/>
      <c r="AF30" s="28"/>
      <c r="AG30" s="28"/>
      <c r="AH30" s="28"/>
      <c r="AI30" s="28"/>
      <c r="AJ30" s="28"/>
      <c r="AK30" s="28"/>
      <c r="AL30" s="28"/>
      <c r="AM30" s="28"/>
      <c r="AN30" s="28"/>
      <c r="AO30" s="28"/>
      <c r="AP30" s="28"/>
      <c r="AQ30" s="28"/>
      <c r="AR30" s="28"/>
      <c r="AS30" s="28"/>
      <c r="AT30" s="28"/>
      <c r="AU30" s="28"/>
      <c r="AV30" s="28"/>
    </row>
    <row r="31" spans="1:48">
      <c r="A31" s="14" t="s">
        <v>52</v>
      </c>
      <c r="B31" s="49" t="s">
        <v>56</v>
      </c>
      <c r="C31" s="49" t="s">
        <v>57</v>
      </c>
      <c r="D31" s="14" t="s">
        <v>60</v>
      </c>
      <c r="E31" s="70">
        <v>23.361559574991535</v>
      </c>
      <c r="F31" s="70">
        <v>23.023153573541567</v>
      </c>
      <c r="G31" s="70">
        <v>22.677212438268267</v>
      </c>
      <c r="H31" s="57">
        <v>22.313964601471767</v>
      </c>
      <c r="I31" s="57">
        <v>21.96827626278403</v>
      </c>
      <c r="K31" s="57">
        <v>0.34832082805187614</v>
      </c>
      <c r="L31" s="278">
        <v>1.5255560177574345E-2</v>
      </c>
      <c r="M31" s="28">
        <v>0.9403600043167063</v>
      </c>
      <c r="N31" s="279">
        <v>0.9403600043167063</v>
      </c>
      <c r="O31" s="28"/>
      <c r="P31" s="28"/>
      <c r="Q31" s="28"/>
      <c r="R31" s="28"/>
      <c r="S31" s="28"/>
      <c r="T31" s="28"/>
      <c r="U31" s="28"/>
      <c r="V31" s="28"/>
      <c r="W31" s="28"/>
      <c r="X31" s="28"/>
      <c r="Y31" s="28"/>
      <c r="Z31" s="28"/>
      <c r="AA31" s="28"/>
      <c r="AB31" s="28"/>
      <c r="AC31" s="28"/>
      <c r="AD31" s="28"/>
      <c r="AE31" s="28"/>
      <c r="AF31" s="28"/>
      <c r="AG31" s="28"/>
      <c r="AH31" s="28"/>
      <c r="AI31" s="28"/>
      <c r="AJ31" s="28"/>
      <c r="AK31" s="28"/>
      <c r="AL31" s="28"/>
      <c r="AM31" s="28"/>
      <c r="AN31" s="28"/>
      <c r="AO31" s="28"/>
      <c r="AP31" s="28"/>
      <c r="AQ31" s="28"/>
      <c r="AR31" s="28"/>
      <c r="AS31" s="28"/>
      <c r="AT31" s="28"/>
      <c r="AU31" s="28"/>
      <c r="AV31" s="28"/>
    </row>
    <row r="32" spans="1:48">
      <c r="A32" s="14" t="s">
        <v>37</v>
      </c>
      <c r="B32" s="49" t="s">
        <v>56</v>
      </c>
      <c r="C32" s="49" t="s">
        <v>57</v>
      </c>
      <c r="D32" s="14" t="s">
        <v>60</v>
      </c>
      <c r="E32" s="70">
        <v>1.1573209875234117E-3</v>
      </c>
      <c r="F32" s="70">
        <v>1.019083501418952E-3</v>
      </c>
      <c r="G32" s="70">
        <v>9.1323582477745302E-4</v>
      </c>
      <c r="H32" s="57">
        <v>8.7119567033948234E-4</v>
      </c>
      <c r="I32" s="57">
        <v>7.7832435653827964E-4</v>
      </c>
      <c r="K32" s="57">
        <v>9.4749157746283006E-5</v>
      </c>
      <c r="L32" s="278">
        <v>9.4420259278590657E-2</v>
      </c>
      <c r="M32" s="28">
        <v>0.67252245913542186</v>
      </c>
      <c r="N32" s="279">
        <v>0.67252245913542186</v>
      </c>
      <c r="O32" s="28"/>
      <c r="P32" s="28"/>
      <c r="Q32" s="28"/>
      <c r="R32" s="28"/>
      <c r="S32" s="28"/>
      <c r="T32" s="28"/>
      <c r="U32" s="28"/>
      <c r="V32" s="28"/>
      <c r="W32" s="28"/>
      <c r="X32" s="28"/>
      <c r="Y32" s="28"/>
      <c r="Z32" s="28"/>
      <c r="AA32" s="28"/>
      <c r="AB32" s="28"/>
      <c r="AC32" s="28"/>
      <c r="AD32" s="28"/>
      <c r="AE32" s="28"/>
      <c r="AF32" s="28"/>
      <c r="AG32" s="28"/>
      <c r="AH32" s="28"/>
      <c r="AI32" s="28"/>
      <c r="AJ32" s="28"/>
      <c r="AK32" s="28"/>
      <c r="AL32" s="28"/>
      <c r="AM32" s="28"/>
      <c r="AN32" s="28"/>
      <c r="AO32" s="28"/>
      <c r="AP32" s="28"/>
      <c r="AQ32" s="28"/>
      <c r="AR32" s="28"/>
      <c r="AS32" s="28"/>
      <c r="AT32" s="28"/>
      <c r="AU32" s="28"/>
      <c r="AV32" s="28"/>
    </row>
    <row r="33" spans="1:48">
      <c r="A33" s="106" t="s">
        <v>31</v>
      </c>
      <c r="D33" s="14"/>
      <c r="E33" s="70"/>
      <c r="F33" s="70"/>
      <c r="G33" s="70"/>
      <c r="H33" s="57"/>
      <c r="I33" s="57"/>
      <c r="K33" s="57"/>
      <c r="L33" s="280"/>
      <c r="M33" s="28"/>
      <c r="N33" s="279"/>
      <c r="O33" s="28"/>
      <c r="P33" s="28"/>
      <c r="Q33" s="28"/>
      <c r="R33" s="28"/>
      <c r="S33" s="28"/>
      <c r="T33" s="28"/>
      <c r="U33" s="28"/>
      <c r="V33" s="28"/>
      <c r="W33" s="28"/>
      <c r="X33" s="28"/>
      <c r="Y33" s="28"/>
      <c r="Z33" s="28"/>
      <c r="AA33" s="28"/>
      <c r="AB33" s="28"/>
      <c r="AC33" s="28"/>
      <c r="AD33" s="28"/>
      <c r="AE33" s="28"/>
      <c r="AF33" s="28"/>
      <c r="AG33" s="28"/>
      <c r="AH33" s="28"/>
      <c r="AI33" s="28"/>
      <c r="AJ33" s="28"/>
      <c r="AK33" s="28"/>
      <c r="AL33" s="28"/>
      <c r="AM33" s="28"/>
      <c r="AN33" s="28"/>
      <c r="AO33" s="28"/>
      <c r="AP33" s="28"/>
      <c r="AQ33" s="28"/>
      <c r="AR33" s="28"/>
      <c r="AS33" s="28"/>
      <c r="AT33" s="28"/>
      <c r="AU33" s="28"/>
      <c r="AV33" s="28"/>
    </row>
    <row r="34" spans="1:48">
      <c r="A34" s="14" t="s">
        <v>62</v>
      </c>
      <c r="B34" s="49" t="s">
        <v>56</v>
      </c>
      <c r="C34" s="49" t="s">
        <v>57</v>
      </c>
      <c r="D34" s="14" t="s">
        <v>61</v>
      </c>
      <c r="E34" s="70">
        <v>0.16987695171033151</v>
      </c>
      <c r="F34" s="70">
        <v>0.15683592590047502</v>
      </c>
      <c r="G34" s="70">
        <v>0.1462970413405105</v>
      </c>
      <c r="H34" s="57">
        <v>0.13760244045116049</v>
      </c>
      <c r="I34" s="57">
        <v>0.13028352121936951</v>
      </c>
      <c r="K34" s="57">
        <v>9.8983576227405015E-3</v>
      </c>
      <c r="L34" s="278">
        <v>6.4187682725352246E-2</v>
      </c>
      <c r="M34" s="28">
        <v>0.7669287676030625</v>
      </c>
      <c r="N34" s="279">
        <v>0.7669287676030625</v>
      </c>
      <c r="O34" s="28"/>
      <c r="P34" s="28"/>
      <c r="Q34" s="28"/>
      <c r="R34" s="28"/>
      <c r="S34" s="28"/>
      <c r="T34" s="28"/>
      <c r="U34" s="28"/>
      <c r="V34" s="28"/>
      <c r="W34" s="28"/>
      <c r="X34" s="28"/>
      <c r="Y34" s="28"/>
      <c r="Z34" s="28"/>
      <c r="AA34" s="28"/>
      <c r="AB34" s="28"/>
      <c r="AC34" s="28"/>
      <c r="AD34" s="28"/>
      <c r="AE34" s="28"/>
      <c r="AF34" s="28"/>
      <c r="AG34" s="28"/>
      <c r="AH34" s="28"/>
      <c r="AI34" s="28"/>
      <c r="AJ34" s="28"/>
      <c r="AK34" s="28"/>
      <c r="AL34" s="28"/>
      <c r="AM34" s="28"/>
      <c r="AN34" s="28"/>
      <c r="AO34" s="28"/>
      <c r="AP34" s="28"/>
      <c r="AQ34" s="28"/>
      <c r="AR34" s="28"/>
      <c r="AS34" s="28"/>
      <c r="AT34" s="28"/>
      <c r="AU34" s="28"/>
      <c r="AV34" s="28"/>
    </row>
    <row r="35" spans="1:48">
      <c r="A35" s="14" t="s">
        <v>63</v>
      </c>
      <c r="B35" s="49" t="s">
        <v>56</v>
      </c>
      <c r="C35" s="49" t="s">
        <v>57</v>
      </c>
      <c r="D35" s="14" t="s">
        <v>61</v>
      </c>
      <c r="E35" s="70">
        <v>2.16900499084816E-4</v>
      </c>
      <c r="F35" s="70">
        <v>2.1278563151579051E-4</v>
      </c>
      <c r="G35" s="70">
        <v>2.0902428547408251E-4</v>
      </c>
      <c r="H35" s="57">
        <v>2.0455478043755E-4</v>
      </c>
      <c r="I35" s="57">
        <v>2.00433613181854E-4</v>
      </c>
      <c r="K35" s="57">
        <v>4.1167214757404982E-6</v>
      </c>
      <c r="L35" s="278">
        <v>1.9545371549401613E-2</v>
      </c>
      <c r="M35" s="28">
        <v>0.92408092202442171</v>
      </c>
      <c r="N35" s="279">
        <v>0.92408092202442171</v>
      </c>
      <c r="O35" s="28"/>
      <c r="P35" s="28"/>
      <c r="Q35" s="28"/>
      <c r="R35" s="28"/>
      <c r="S35" s="28"/>
      <c r="T35" s="28"/>
      <c r="U35" s="28"/>
      <c r="V35" s="28"/>
      <c r="W35" s="28"/>
      <c r="X35" s="28"/>
      <c r="Y35" s="28"/>
      <c r="Z35" s="28"/>
      <c r="AA35" s="28"/>
      <c r="AB35" s="28"/>
      <c r="AC35" s="28"/>
      <c r="AD35" s="28"/>
      <c r="AE35" s="28"/>
      <c r="AF35" s="28"/>
      <c r="AG35" s="28"/>
      <c r="AH35" s="28"/>
      <c r="AI35" s="28"/>
      <c r="AJ35" s="28"/>
      <c r="AK35" s="28"/>
      <c r="AL35" s="28"/>
      <c r="AM35" s="28"/>
      <c r="AN35" s="28"/>
      <c r="AO35" s="28"/>
      <c r="AP35" s="28"/>
      <c r="AQ35" s="28"/>
      <c r="AR35" s="28"/>
      <c r="AS35" s="28"/>
      <c r="AT35" s="28"/>
      <c r="AU35" s="28"/>
      <c r="AV35" s="28"/>
    </row>
    <row r="36" spans="1:48">
      <c r="A36" s="14" t="s">
        <v>52</v>
      </c>
      <c r="B36" s="49" t="s">
        <v>56</v>
      </c>
      <c r="C36" s="49" t="s">
        <v>57</v>
      </c>
      <c r="D36" s="14" t="s">
        <v>61</v>
      </c>
      <c r="E36" s="70">
        <v>64.371869643100041</v>
      </c>
      <c r="F36" s="70">
        <v>63.228150536820401</v>
      </c>
      <c r="G36" s="70">
        <v>62.165453853429256</v>
      </c>
      <c r="H36" s="57">
        <v>60.886592066537048</v>
      </c>
      <c r="I36" s="57">
        <v>59.703327654803843</v>
      </c>
      <c r="K36" s="57">
        <v>1.1671354970740495</v>
      </c>
      <c r="L36" s="278">
        <v>1.8646210863304202E-2</v>
      </c>
      <c r="M36" s="28">
        <v>0.92747543275998956</v>
      </c>
      <c r="N36" s="279">
        <v>0.92747543275998967</v>
      </c>
      <c r="O36" s="28"/>
      <c r="P36" s="28"/>
      <c r="Q36" s="28"/>
      <c r="R36" s="28"/>
      <c r="S36" s="28"/>
      <c r="T36" s="28"/>
      <c r="U36" s="28"/>
      <c r="V36" s="28"/>
      <c r="W36" s="28"/>
      <c r="X36" s="28"/>
      <c r="Y36" s="28"/>
      <c r="Z36" s="28"/>
      <c r="AA36" s="28"/>
      <c r="AB36" s="28"/>
      <c r="AC36" s="28"/>
      <c r="AD36" s="28"/>
      <c r="AE36" s="28"/>
      <c r="AF36" s="28"/>
      <c r="AG36" s="28"/>
      <c r="AH36" s="28"/>
      <c r="AI36" s="28"/>
      <c r="AJ36" s="28"/>
      <c r="AK36" s="28"/>
      <c r="AL36" s="28"/>
      <c r="AM36" s="28"/>
      <c r="AN36" s="28"/>
      <c r="AO36" s="28"/>
      <c r="AP36" s="28"/>
      <c r="AQ36" s="28"/>
      <c r="AR36" s="28"/>
      <c r="AS36" s="28"/>
      <c r="AT36" s="28"/>
      <c r="AU36" s="28"/>
      <c r="AV36" s="28"/>
    </row>
    <row r="37" spans="1:48" ht="15" thickBot="1">
      <c r="A37" s="14" t="s">
        <v>37</v>
      </c>
      <c r="B37" s="49" t="s">
        <v>56</v>
      </c>
      <c r="C37" s="49" t="s">
        <v>57</v>
      </c>
      <c r="D37" s="14" t="s">
        <v>61</v>
      </c>
      <c r="E37" s="70">
        <v>4.0229070464997954E-3</v>
      </c>
      <c r="F37" s="70">
        <v>3.5063855597423049E-3</v>
      </c>
      <c r="G37" s="70">
        <v>3.1250962260919151E-3</v>
      </c>
      <c r="H37" s="57">
        <v>2.8001477516435801E-3</v>
      </c>
      <c r="I37" s="57">
        <v>2.5334269742567353E-3</v>
      </c>
      <c r="K37" s="57">
        <v>3.7237001806076503E-4</v>
      </c>
      <c r="L37" s="281">
        <v>0.10917561208385518</v>
      </c>
      <c r="M37" s="282">
        <v>0.62975031363476075</v>
      </c>
      <c r="N37" s="283">
        <v>0.62975031363476075</v>
      </c>
      <c r="O37" s="28"/>
      <c r="P37" s="28"/>
      <c r="Q37" s="28"/>
      <c r="R37" s="28"/>
      <c r="S37" s="28"/>
      <c r="T37" s="28"/>
      <c r="U37" s="28"/>
      <c r="V37" s="28"/>
      <c r="W37" s="28"/>
      <c r="X37" s="28"/>
      <c r="Y37" s="28"/>
      <c r="Z37" s="28"/>
      <c r="AA37" s="28"/>
      <c r="AB37" s="28"/>
      <c r="AC37" s="28"/>
      <c r="AD37" s="28"/>
      <c r="AE37" s="28"/>
      <c r="AF37" s="28"/>
      <c r="AG37" s="28"/>
      <c r="AH37" s="28"/>
      <c r="AI37" s="28"/>
      <c r="AJ37" s="28"/>
      <c r="AK37" s="28"/>
      <c r="AL37" s="28"/>
      <c r="AM37" s="28"/>
      <c r="AN37" s="28"/>
      <c r="AO37" s="28"/>
      <c r="AP37" s="28"/>
      <c r="AQ37" s="28"/>
      <c r="AR37" s="28"/>
      <c r="AS37" s="28"/>
      <c r="AT37" s="28"/>
      <c r="AU37" s="28"/>
      <c r="AV37" s="28"/>
    </row>
    <row r="38" spans="1:48">
      <c r="A38" s="14"/>
      <c r="E38" s="28"/>
      <c r="F38" s="28"/>
      <c r="G38" s="28"/>
      <c r="H38" s="28"/>
      <c r="I38" s="28"/>
      <c r="J38" s="28"/>
      <c r="K38" s="28"/>
      <c r="L38" s="28"/>
      <c r="M38" s="28"/>
      <c r="N38" s="28"/>
      <c r="O38" s="28"/>
      <c r="P38" s="28"/>
      <c r="Q38" s="28"/>
      <c r="R38" s="28"/>
      <c r="S38" s="28"/>
      <c r="T38" s="28"/>
      <c r="U38" s="28"/>
      <c r="V38" s="28"/>
      <c r="W38" s="28"/>
      <c r="X38" s="28"/>
      <c r="Y38" s="28"/>
      <c r="Z38" s="28"/>
      <c r="AA38" s="28"/>
      <c r="AB38" s="28"/>
      <c r="AC38" s="28"/>
      <c r="AD38" s="28"/>
      <c r="AE38" s="28"/>
      <c r="AF38" s="28"/>
      <c r="AG38" s="28"/>
      <c r="AH38" s="28"/>
      <c r="AI38" s="28"/>
      <c r="AJ38" s="28"/>
      <c r="AK38" s="28"/>
      <c r="AL38" s="28"/>
      <c r="AM38" s="28"/>
      <c r="AN38" s="28"/>
      <c r="AO38" s="28"/>
      <c r="AP38" s="28"/>
      <c r="AQ38" s="28"/>
      <c r="AR38" s="28"/>
      <c r="AS38" s="28"/>
      <c r="AT38" s="28"/>
      <c r="AU38" s="28"/>
      <c r="AV38" s="28"/>
    </row>
    <row r="39" spans="1:48">
      <c r="A39" s="49" t="s">
        <v>32</v>
      </c>
      <c r="B39" s="49" t="s">
        <v>18</v>
      </c>
      <c r="C39" s="49" t="s">
        <v>19</v>
      </c>
      <c r="D39" s="49">
        <v>2020</v>
      </c>
      <c r="E39" s="49">
        <v>2021</v>
      </c>
      <c r="F39" s="49">
        <v>2022</v>
      </c>
      <c r="G39" s="49">
        <v>2023</v>
      </c>
      <c r="H39" s="49">
        <v>2024</v>
      </c>
      <c r="I39" s="49">
        <v>2025</v>
      </c>
      <c r="J39" s="49">
        <v>2026</v>
      </c>
      <c r="K39" s="49">
        <v>2027</v>
      </c>
      <c r="L39" s="49">
        <v>2028</v>
      </c>
      <c r="M39" s="49">
        <v>2029</v>
      </c>
      <c r="N39" s="49">
        <v>2030</v>
      </c>
      <c r="O39" s="49">
        <v>2031</v>
      </c>
      <c r="P39" s="49">
        <v>2032</v>
      </c>
      <c r="Q39" s="49">
        <v>2033</v>
      </c>
      <c r="R39" s="49">
        <v>2034</v>
      </c>
      <c r="S39" s="49">
        <v>2035</v>
      </c>
      <c r="T39" s="49">
        <v>2036</v>
      </c>
      <c r="U39" s="49">
        <v>2037</v>
      </c>
      <c r="V39" s="49">
        <v>2038</v>
      </c>
      <c r="W39" s="49">
        <v>2039</v>
      </c>
      <c r="X39" s="49">
        <v>2040</v>
      </c>
      <c r="Y39" s="49">
        <v>2041</v>
      </c>
      <c r="Z39" s="49">
        <v>2042</v>
      </c>
      <c r="AA39" s="49">
        <v>2043</v>
      </c>
      <c r="AB39" s="49">
        <v>2044</v>
      </c>
      <c r="AC39" s="49">
        <v>2045</v>
      </c>
      <c r="AD39" s="49">
        <v>2046</v>
      </c>
      <c r="AE39" s="49">
        <v>2047</v>
      </c>
      <c r="AF39" s="49">
        <v>2048</v>
      </c>
      <c r="AG39" s="49">
        <v>2049</v>
      </c>
      <c r="AH39" s="49">
        <v>2050</v>
      </c>
    </row>
    <row r="40" spans="1:48">
      <c r="A40" s="14" t="s">
        <v>8</v>
      </c>
      <c r="B40" s="95" t="s">
        <v>34</v>
      </c>
      <c r="C40" s="49" t="s">
        <v>42</v>
      </c>
      <c r="D40" s="8">
        <v>15700</v>
      </c>
      <c r="E40" s="8">
        <v>15900</v>
      </c>
      <c r="F40" s="8">
        <v>16100</v>
      </c>
      <c r="G40" s="8">
        <v>16400</v>
      </c>
      <c r="H40" s="8">
        <v>16600</v>
      </c>
      <c r="I40" s="8">
        <v>16800</v>
      </c>
      <c r="J40" s="8">
        <v>17000</v>
      </c>
      <c r="K40" s="8">
        <v>17300</v>
      </c>
      <c r="L40" s="8">
        <v>17500</v>
      </c>
      <c r="M40" s="8">
        <v>17700</v>
      </c>
      <c r="N40" s="8">
        <v>17700</v>
      </c>
      <c r="O40" s="8">
        <v>18000</v>
      </c>
      <c r="P40" s="8">
        <v>18000</v>
      </c>
      <c r="Q40" s="8">
        <v>18000</v>
      </c>
      <c r="R40" s="8">
        <v>18000</v>
      </c>
      <c r="S40" s="8">
        <v>18000</v>
      </c>
      <c r="T40" s="8">
        <v>18000</v>
      </c>
      <c r="U40" s="8">
        <v>18000</v>
      </c>
      <c r="V40" s="8">
        <v>18000</v>
      </c>
      <c r="W40" s="8">
        <v>18000</v>
      </c>
      <c r="X40" s="8">
        <v>18000</v>
      </c>
      <c r="Y40" s="8">
        <v>18000</v>
      </c>
      <c r="Z40" s="8">
        <v>18000</v>
      </c>
      <c r="AA40" s="8">
        <v>18000</v>
      </c>
      <c r="AB40" s="8">
        <v>18000</v>
      </c>
      <c r="AC40" s="8">
        <v>18000</v>
      </c>
      <c r="AD40" s="8">
        <v>18000</v>
      </c>
      <c r="AE40" s="8">
        <v>18000</v>
      </c>
      <c r="AF40" s="8">
        <v>18000</v>
      </c>
      <c r="AG40" s="8">
        <v>18000</v>
      </c>
      <c r="AH40" s="8">
        <v>18000</v>
      </c>
      <c r="AI40" s="28"/>
      <c r="AJ40" s="28"/>
      <c r="AK40" s="28"/>
      <c r="AL40" s="28"/>
      <c r="AM40" s="28"/>
      <c r="AN40" s="28"/>
      <c r="AO40" s="28"/>
      <c r="AP40" s="28"/>
      <c r="AQ40" s="28"/>
      <c r="AR40" s="28"/>
      <c r="AS40" s="28"/>
      <c r="AT40" s="28"/>
      <c r="AU40" s="28"/>
      <c r="AV40" s="28"/>
    </row>
    <row r="41" spans="1:48">
      <c r="A41" s="14" t="s">
        <v>6</v>
      </c>
      <c r="B41" s="95" t="s">
        <v>34</v>
      </c>
      <c r="C41" s="49" t="s">
        <v>42</v>
      </c>
      <c r="D41" s="8">
        <v>40400</v>
      </c>
      <c r="E41" s="8">
        <v>41300</v>
      </c>
      <c r="F41" s="8">
        <v>42100</v>
      </c>
      <c r="G41" s="8">
        <v>43000</v>
      </c>
      <c r="H41" s="8">
        <v>43900</v>
      </c>
      <c r="I41" s="8">
        <v>44900</v>
      </c>
      <c r="J41" s="8">
        <v>45500</v>
      </c>
      <c r="K41" s="8">
        <v>46200</v>
      </c>
      <c r="L41" s="8">
        <v>46900</v>
      </c>
      <c r="M41" s="8">
        <v>47600</v>
      </c>
      <c r="N41" s="8">
        <v>48200</v>
      </c>
      <c r="O41" s="8">
        <v>48200</v>
      </c>
      <c r="P41" s="8">
        <v>48200</v>
      </c>
      <c r="Q41" s="8">
        <v>48200</v>
      </c>
      <c r="R41" s="8">
        <v>48200</v>
      </c>
      <c r="S41" s="8">
        <v>48200</v>
      </c>
      <c r="T41" s="8">
        <v>48200</v>
      </c>
      <c r="U41" s="8">
        <v>48200</v>
      </c>
      <c r="V41" s="8">
        <v>48200</v>
      </c>
      <c r="W41" s="8">
        <v>48200</v>
      </c>
      <c r="X41" s="8">
        <v>48200</v>
      </c>
      <c r="Y41" s="8">
        <v>48200</v>
      </c>
      <c r="Z41" s="8">
        <v>48200</v>
      </c>
      <c r="AA41" s="8">
        <v>48200</v>
      </c>
      <c r="AB41" s="8">
        <v>48200</v>
      </c>
      <c r="AC41" s="8">
        <v>48200</v>
      </c>
      <c r="AD41" s="8">
        <v>48200</v>
      </c>
      <c r="AE41" s="8">
        <v>48200</v>
      </c>
      <c r="AF41" s="8">
        <v>48200</v>
      </c>
      <c r="AG41" s="8">
        <v>48200</v>
      </c>
      <c r="AH41" s="8">
        <v>48200</v>
      </c>
      <c r="AI41" s="28"/>
      <c r="AJ41" s="28"/>
      <c r="AK41" s="28"/>
      <c r="AL41" s="28"/>
      <c r="AM41" s="28"/>
      <c r="AN41" s="28"/>
      <c r="AO41" s="28"/>
      <c r="AP41" s="28"/>
      <c r="AQ41" s="28"/>
      <c r="AR41" s="28"/>
      <c r="AS41" s="28"/>
      <c r="AT41" s="28"/>
      <c r="AU41" s="28"/>
      <c r="AV41" s="28"/>
    </row>
    <row r="42" spans="1:48" ht="16.5">
      <c r="A42" s="14" t="s">
        <v>7</v>
      </c>
      <c r="B42" s="95" t="s">
        <v>34</v>
      </c>
      <c r="C42" s="49" t="s">
        <v>42</v>
      </c>
      <c r="D42" s="49">
        <v>50</v>
      </c>
      <c r="E42" s="49">
        <v>52</v>
      </c>
      <c r="F42" s="49">
        <v>53</v>
      </c>
      <c r="G42" s="28">
        <v>54</v>
      </c>
      <c r="H42" s="28">
        <v>55</v>
      </c>
      <c r="I42" s="28">
        <v>56</v>
      </c>
      <c r="J42" s="28">
        <v>57</v>
      </c>
      <c r="K42" s="28">
        <v>58</v>
      </c>
      <c r="L42" s="28">
        <v>59</v>
      </c>
      <c r="M42" s="28">
        <v>60</v>
      </c>
      <c r="N42" s="28">
        <v>61</v>
      </c>
      <c r="O42" s="28">
        <v>62</v>
      </c>
      <c r="P42" s="28">
        <v>63</v>
      </c>
      <c r="Q42" s="28">
        <v>64</v>
      </c>
      <c r="R42" s="28">
        <v>66</v>
      </c>
      <c r="S42" s="28">
        <v>67</v>
      </c>
      <c r="T42" s="28">
        <v>68</v>
      </c>
      <c r="U42" s="28">
        <v>69</v>
      </c>
      <c r="V42" s="28">
        <v>70</v>
      </c>
      <c r="W42" s="28">
        <v>71</v>
      </c>
      <c r="X42" s="28">
        <v>72</v>
      </c>
      <c r="Y42" s="28">
        <v>73</v>
      </c>
      <c r="Z42" s="28">
        <v>75</v>
      </c>
      <c r="AA42" s="28">
        <v>76</v>
      </c>
      <c r="AB42" s="28">
        <v>77</v>
      </c>
      <c r="AC42" s="28">
        <v>78</v>
      </c>
      <c r="AD42" s="28">
        <v>79</v>
      </c>
      <c r="AE42" s="28">
        <v>80</v>
      </c>
      <c r="AF42" s="28">
        <v>81</v>
      </c>
      <c r="AG42" s="28">
        <v>83</v>
      </c>
      <c r="AH42" s="28">
        <v>84</v>
      </c>
      <c r="AI42" s="28"/>
      <c r="AJ42" s="28"/>
      <c r="AK42" s="28"/>
      <c r="AL42" s="28"/>
      <c r="AM42" s="28"/>
      <c r="AN42" s="28"/>
      <c r="AO42" s="28"/>
      <c r="AP42" s="28"/>
      <c r="AQ42" s="28"/>
      <c r="AR42" s="28"/>
      <c r="AS42" s="28"/>
      <c r="AT42" s="28"/>
      <c r="AU42" s="28"/>
      <c r="AV42" s="28"/>
    </row>
    <row r="43" spans="1:48">
      <c r="A43" s="14" t="s">
        <v>37</v>
      </c>
      <c r="B43" s="95" t="s">
        <v>34</v>
      </c>
      <c r="C43" s="49" t="s">
        <v>42</v>
      </c>
      <c r="D43" s="8">
        <v>729300</v>
      </c>
      <c r="E43" s="8">
        <v>742300</v>
      </c>
      <c r="F43" s="8">
        <v>755500</v>
      </c>
      <c r="G43" s="8">
        <v>769000</v>
      </c>
      <c r="H43" s="8">
        <v>782700</v>
      </c>
      <c r="I43" s="8">
        <v>796600</v>
      </c>
      <c r="J43" s="8">
        <v>807500</v>
      </c>
      <c r="K43" s="8">
        <v>818600</v>
      </c>
      <c r="L43" s="8">
        <v>829800</v>
      </c>
      <c r="M43" s="8">
        <v>841200</v>
      </c>
      <c r="N43" s="8">
        <v>852700</v>
      </c>
      <c r="O43" s="8">
        <v>852700</v>
      </c>
      <c r="P43" s="8">
        <v>852700</v>
      </c>
      <c r="Q43" s="8">
        <v>852700</v>
      </c>
      <c r="R43" s="8">
        <v>852700</v>
      </c>
      <c r="S43" s="8">
        <v>852700</v>
      </c>
      <c r="T43" s="8">
        <v>852700</v>
      </c>
      <c r="U43" s="8">
        <v>852700</v>
      </c>
      <c r="V43" s="8">
        <v>852700</v>
      </c>
      <c r="W43" s="8">
        <v>852700</v>
      </c>
      <c r="X43" s="8">
        <v>852700</v>
      </c>
      <c r="Y43" s="8">
        <v>852700</v>
      </c>
      <c r="Z43" s="8">
        <v>852700</v>
      </c>
      <c r="AA43" s="8">
        <v>852700</v>
      </c>
      <c r="AB43" s="8">
        <v>852700</v>
      </c>
      <c r="AC43" s="8">
        <v>852700</v>
      </c>
      <c r="AD43" s="8">
        <v>852700</v>
      </c>
      <c r="AE43" s="8">
        <v>852700</v>
      </c>
      <c r="AF43" s="8">
        <v>852700</v>
      </c>
      <c r="AG43" s="8">
        <v>852700</v>
      </c>
      <c r="AH43" s="8">
        <v>852700</v>
      </c>
      <c r="AI43" s="28"/>
      <c r="AJ43" s="28"/>
      <c r="AK43" s="28"/>
      <c r="AL43" s="28"/>
      <c r="AM43" s="28"/>
      <c r="AN43" s="28"/>
      <c r="AO43" s="28"/>
      <c r="AP43" s="28"/>
      <c r="AQ43" s="28"/>
      <c r="AR43" s="28"/>
      <c r="AS43" s="28"/>
      <c r="AT43" s="28"/>
      <c r="AU43" s="28"/>
      <c r="AV43" s="28"/>
    </row>
    <row r="44" spans="1:48">
      <c r="A44" s="14"/>
    </row>
    <row r="45" spans="1:48">
      <c r="A45" s="14"/>
    </row>
    <row r="46" spans="1:48">
      <c r="A46" s="24" t="s">
        <v>49</v>
      </c>
      <c r="B46" s="49" t="s">
        <v>18</v>
      </c>
      <c r="C46" s="49" t="s">
        <v>19</v>
      </c>
      <c r="D46" s="49">
        <v>2020</v>
      </c>
      <c r="E46" s="49">
        <v>2021</v>
      </c>
      <c r="F46" s="49">
        <v>2022</v>
      </c>
      <c r="G46" s="49">
        <v>2023</v>
      </c>
      <c r="H46" s="49">
        <v>2024</v>
      </c>
      <c r="I46" s="49">
        <v>2025</v>
      </c>
      <c r="J46" s="49">
        <v>2026</v>
      </c>
      <c r="K46" s="49">
        <v>2027</v>
      </c>
      <c r="L46" s="49">
        <v>2028</v>
      </c>
      <c r="M46" s="49">
        <v>2029</v>
      </c>
      <c r="N46" s="49">
        <v>2030</v>
      </c>
      <c r="O46" s="49">
        <v>2031</v>
      </c>
      <c r="P46" s="49">
        <v>2032</v>
      </c>
      <c r="Q46" s="49">
        <v>2033</v>
      </c>
      <c r="R46" s="49">
        <v>2034</v>
      </c>
      <c r="S46" s="49">
        <v>2035</v>
      </c>
      <c r="T46" s="49">
        <v>2036</v>
      </c>
      <c r="U46" s="49">
        <v>2037</v>
      </c>
      <c r="V46" s="49">
        <v>2038</v>
      </c>
      <c r="W46" s="49">
        <v>2039</v>
      </c>
      <c r="X46" s="49">
        <v>2040</v>
      </c>
      <c r="Y46" s="49">
        <v>2041</v>
      </c>
      <c r="Z46" s="49">
        <v>2042</v>
      </c>
      <c r="AA46" s="49">
        <v>2043</v>
      </c>
      <c r="AB46" s="49">
        <v>2044</v>
      </c>
      <c r="AC46" s="49">
        <v>2045</v>
      </c>
      <c r="AD46" s="49">
        <v>2046</v>
      </c>
      <c r="AE46" s="49">
        <v>2047</v>
      </c>
      <c r="AF46" s="49">
        <v>2048</v>
      </c>
      <c r="AG46" s="49">
        <v>2049</v>
      </c>
      <c r="AH46" s="49">
        <v>2050</v>
      </c>
      <c r="AI46" s="49">
        <v>2051</v>
      </c>
      <c r="AJ46" s="49">
        <v>2052</v>
      </c>
    </row>
    <row r="47" spans="1:48">
      <c r="A47" s="14" t="s">
        <v>9</v>
      </c>
      <c r="B47" s="95" t="s">
        <v>34</v>
      </c>
      <c r="C47" s="49" t="s">
        <v>33</v>
      </c>
      <c r="D47" s="284">
        <v>3700</v>
      </c>
      <c r="E47" s="284">
        <v>3700</v>
      </c>
      <c r="F47" s="284">
        <v>3700</v>
      </c>
      <c r="G47" s="284">
        <v>3700</v>
      </c>
      <c r="H47" s="284">
        <v>3700</v>
      </c>
      <c r="I47" s="284">
        <v>3700</v>
      </c>
      <c r="J47" s="284">
        <v>3700</v>
      </c>
      <c r="K47" s="284">
        <v>3700</v>
      </c>
      <c r="L47" s="284">
        <v>3700</v>
      </c>
      <c r="M47" s="284">
        <v>3700</v>
      </c>
      <c r="N47" s="284">
        <v>3700</v>
      </c>
      <c r="O47" s="284">
        <v>3700</v>
      </c>
      <c r="P47" s="284">
        <v>3700</v>
      </c>
      <c r="Q47" s="284">
        <v>3700</v>
      </c>
      <c r="R47" s="284">
        <v>3700</v>
      </c>
      <c r="S47" s="284">
        <v>3700</v>
      </c>
      <c r="T47" s="284">
        <v>3700</v>
      </c>
      <c r="U47" s="284">
        <v>3700</v>
      </c>
      <c r="V47" s="284">
        <v>3700</v>
      </c>
      <c r="W47" s="284">
        <v>3700</v>
      </c>
      <c r="X47" s="284">
        <v>3700</v>
      </c>
      <c r="Y47" s="284">
        <v>3700</v>
      </c>
      <c r="Z47" s="284">
        <v>3700</v>
      </c>
      <c r="AA47" s="284">
        <v>3700</v>
      </c>
      <c r="AB47" s="284">
        <v>3700</v>
      </c>
      <c r="AC47" s="284">
        <v>3700</v>
      </c>
      <c r="AD47" s="284">
        <v>3700</v>
      </c>
      <c r="AE47" s="284">
        <v>3700</v>
      </c>
      <c r="AF47" s="284">
        <v>3700</v>
      </c>
      <c r="AG47" s="284">
        <v>3700</v>
      </c>
      <c r="AH47" s="284">
        <v>3700</v>
      </c>
      <c r="AI47" s="284">
        <v>3700</v>
      </c>
      <c r="AJ47" s="284">
        <v>3700</v>
      </c>
      <c r="AK47" s="284"/>
      <c r="AL47" s="284"/>
      <c r="AM47" s="284"/>
      <c r="AN47" s="284"/>
      <c r="AO47" s="284"/>
      <c r="AP47" s="284"/>
      <c r="AQ47" s="284"/>
      <c r="AR47" s="284"/>
      <c r="AS47" s="284"/>
      <c r="AT47" s="284"/>
      <c r="AU47" s="284"/>
    </row>
    <row r="48" spans="1:48">
      <c r="A48" s="14" t="s">
        <v>10</v>
      </c>
      <c r="B48" s="95" t="s">
        <v>34</v>
      </c>
      <c r="C48" s="49" t="s">
        <v>33</v>
      </c>
      <c r="D48" s="284">
        <v>72500</v>
      </c>
      <c r="E48" s="284">
        <v>72500</v>
      </c>
      <c r="F48" s="284">
        <v>72500</v>
      </c>
      <c r="G48" s="284">
        <v>72500</v>
      </c>
      <c r="H48" s="284">
        <v>72500</v>
      </c>
      <c r="I48" s="284">
        <v>72500</v>
      </c>
      <c r="J48" s="284">
        <v>72500</v>
      </c>
      <c r="K48" s="284">
        <v>72500</v>
      </c>
      <c r="L48" s="284">
        <v>72500</v>
      </c>
      <c r="M48" s="284">
        <v>72500</v>
      </c>
      <c r="N48" s="284">
        <v>72500</v>
      </c>
      <c r="O48" s="284">
        <v>72500</v>
      </c>
      <c r="P48" s="284">
        <v>72500</v>
      </c>
      <c r="Q48" s="284">
        <v>72500</v>
      </c>
      <c r="R48" s="284">
        <v>72500</v>
      </c>
      <c r="S48" s="284">
        <v>72500</v>
      </c>
      <c r="T48" s="284">
        <v>72500</v>
      </c>
      <c r="U48" s="284">
        <v>72500</v>
      </c>
      <c r="V48" s="284">
        <v>72500</v>
      </c>
      <c r="W48" s="284">
        <v>72500</v>
      </c>
      <c r="X48" s="284">
        <v>72500</v>
      </c>
      <c r="Y48" s="284">
        <v>72500</v>
      </c>
      <c r="Z48" s="284">
        <v>72500</v>
      </c>
      <c r="AA48" s="284">
        <v>72500</v>
      </c>
      <c r="AB48" s="284">
        <v>72500</v>
      </c>
      <c r="AC48" s="284">
        <v>72500</v>
      </c>
      <c r="AD48" s="284">
        <v>72500</v>
      </c>
      <c r="AE48" s="284">
        <v>72500</v>
      </c>
      <c r="AF48" s="284">
        <v>72500</v>
      </c>
      <c r="AG48" s="284">
        <v>72500</v>
      </c>
      <c r="AH48" s="284">
        <v>72500</v>
      </c>
      <c r="AI48" s="284">
        <v>72500</v>
      </c>
      <c r="AJ48" s="284">
        <v>72500</v>
      </c>
      <c r="AK48" s="284"/>
      <c r="AL48" s="284"/>
      <c r="AM48" s="284"/>
      <c r="AN48" s="284"/>
      <c r="AO48" s="284"/>
      <c r="AP48" s="284"/>
      <c r="AQ48" s="284"/>
      <c r="AR48" s="284"/>
      <c r="AS48" s="284"/>
      <c r="AT48" s="284"/>
      <c r="AU48" s="284"/>
    </row>
    <row r="49" spans="1:48">
      <c r="A49" s="14" t="s">
        <v>11</v>
      </c>
      <c r="B49" s="95" t="s">
        <v>34</v>
      </c>
      <c r="C49" s="49" t="s">
        <v>33</v>
      </c>
      <c r="D49" s="284">
        <v>142000</v>
      </c>
      <c r="E49" s="284">
        <v>142000</v>
      </c>
      <c r="F49" s="284">
        <v>142000</v>
      </c>
      <c r="G49" s="284">
        <v>142000</v>
      </c>
      <c r="H49" s="284">
        <v>142000</v>
      </c>
      <c r="I49" s="284">
        <v>142000</v>
      </c>
      <c r="J49" s="284">
        <v>142000</v>
      </c>
      <c r="K49" s="284">
        <v>142000</v>
      </c>
      <c r="L49" s="284">
        <v>142000</v>
      </c>
      <c r="M49" s="284">
        <v>142000</v>
      </c>
      <c r="N49" s="284">
        <v>142000</v>
      </c>
      <c r="O49" s="284">
        <v>142000</v>
      </c>
      <c r="P49" s="284">
        <v>142000</v>
      </c>
      <c r="Q49" s="284">
        <v>142000</v>
      </c>
      <c r="R49" s="284">
        <v>142000</v>
      </c>
      <c r="S49" s="284">
        <v>142000</v>
      </c>
      <c r="T49" s="284">
        <v>142000</v>
      </c>
      <c r="U49" s="284">
        <v>142000</v>
      </c>
      <c r="V49" s="284">
        <v>142000</v>
      </c>
      <c r="W49" s="284">
        <v>142000</v>
      </c>
      <c r="X49" s="284">
        <v>142000</v>
      </c>
      <c r="Y49" s="284">
        <v>142000</v>
      </c>
      <c r="Z49" s="284">
        <v>142000</v>
      </c>
      <c r="AA49" s="284">
        <v>142000</v>
      </c>
      <c r="AB49" s="284">
        <v>142000</v>
      </c>
      <c r="AC49" s="284">
        <v>142000</v>
      </c>
      <c r="AD49" s="284">
        <v>142000</v>
      </c>
      <c r="AE49" s="284">
        <v>142000</v>
      </c>
      <c r="AF49" s="284">
        <v>142000</v>
      </c>
      <c r="AG49" s="284">
        <v>142000</v>
      </c>
      <c r="AH49" s="284">
        <v>142000</v>
      </c>
      <c r="AI49" s="284">
        <v>142000</v>
      </c>
      <c r="AJ49" s="284">
        <v>142000</v>
      </c>
      <c r="AK49" s="284"/>
      <c r="AL49" s="284"/>
      <c r="AM49" s="284"/>
      <c r="AN49" s="284"/>
      <c r="AO49" s="284"/>
      <c r="AP49" s="284"/>
      <c r="AQ49" s="284"/>
      <c r="AR49" s="284"/>
      <c r="AS49" s="284"/>
      <c r="AT49" s="284"/>
      <c r="AU49" s="284"/>
    </row>
    <row r="50" spans="1:48">
      <c r="A50" s="14" t="s">
        <v>12</v>
      </c>
      <c r="B50" s="95" t="s">
        <v>34</v>
      </c>
      <c r="C50" s="49" t="s">
        <v>33</v>
      </c>
      <c r="D50" s="284">
        <v>521300</v>
      </c>
      <c r="E50" s="284">
        <v>521300</v>
      </c>
      <c r="F50" s="284">
        <v>521300</v>
      </c>
      <c r="G50" s="284">
        <v>521300</v>
      </c>
      <c r="H50" s="284">
        <v>521300</v>
      </c>
      <c r="I50" s="284">
        <v>521300</v>
      </c>
      <c r="J50" s="284">
        <v>521300</v>
      </c>
      <c r="K50" s="284">
        <v>521300</v>
      </c>
      <c r="L50" s="284">
        <v>521300</v>
      </c>
      <c r="M50" s="284">
        <v>521300</v>
      </c>
      <c r="N50" s="284">
        <v>521300</v>
      </c>
      <c r="O50" s="284">
        <v>521300</v>
      </c>
      <c r="P50" s="284">
        <v>521300</v>
      </c>
      <c r="Q50" s="284">
        <v>521300</v>
      </c>
      <c r="R50" s="284">
        <v>521300</v>
      </c>
      <c r="S50" s="284">
        <v>521300</v>
      </c>
      <c r="T50" s="284">
        <v>521300</v>
      </c>
      <c r="U50" s="284">
        <v>521300</v>
      </c>
      <c r="V50" s="284">
        <v>521300</v>
      </c>
      <c r="W50" s="284">
        <v>521300</v>
      </c>
      <c r="X50" s="284">
        <v>521300</v>
      </c>
      <c r="Y50" s="284">
        <v>521300</v>
      </c>
      <c r="Z50" s="284">
        <v>521300</v>
      </c>
      <c r="AA50" s="284">
        <v>521300</v>
      </c>
      <c r="AB50" s="284">
        <v>521300</v>
      </c>
      <c r="AC50" s="284">
        <v>521300</v>
      </c>
      <c r="AD50" s="284">
        <v>521300</v>
      </c>
      <c r="AE50" s="284">
        <v>521300</v>
      </c>
      <c r="AF50" s="284">
        <v>521300</v>
      </c>
      <c r="AG50" s="284">
        <v>521300</v>
      </c>
      <c r="AH50" s="284">
        <v>521300</v>
      </c>
      <c r="AI50" s="284">
        <v>521300</v>
      </c>
      <c r="AJ50" s="284">
        <v>521300</v>
      </c>
      <c r="AK50" s="284"/>
      <c r="AL50" s="284"/>
      <c r="AM50" s="284"/>
      <c r="AN50" s="284"/>
      <c r="AO50" s="284"/>
      <c r="AP50" s="284"/>
      <c r="AQ50" s="284"/>
      <c r="AR50" s="284"/>
      <c r="AS50" s="284"/>
      <c r="AT50" s="284"/>
      <c r="AU50" s="284"/>
    </row>
    <row r="51" spans="1:48">
      <c r="A51" s="14" t="s">
        <v>13</v>
      </c>
      <c r="B51" s="95" t="s">
        <v>34</v>
      </c>
      <c r="C51" s="49" t="s">
        <v>33</v>
      </c>
      <c r="D51" s="284">
        <v>10900000</v>
      </c>
      <c r="E51" s="284">
        <v>10900000</v>
      </c>
      <c r="F51" s="284">
        <v>10900000</v>
      </c>
      <c r="G51" s="284">
        <v>10900000</v>
      </c>
      <c r="H51" s="284">
        <v>10900000</v>
      </c>
      <c r="I51" s="284">
        <v>10900000</v>
      </c>
      <c r="J51" s="284">
        <v>10900000</v>
      </c>
      <c r="K51" s="284">
        <v>10900000</v>
      </c>
      <c r="L51" s="284">
        <v>10900000</v>
      </c>
      <c r="M51" s="284">
        <v>10900000</v>
      </c>
      <c r="N51" s="284">
        <v>10900000</v>
      </c>
      <c r="O51" s="284">
        <v>10900000</v>
      </c>
      <c r="P51" s="284">
        <v>10900000</v>
      </c>
      <c r="Q51" s="284">
        <v>10900000</v>
      </c>
      <c r="R51" s="284">
        <v>10900000</v>
      </c>
      <c r="S51" s="284">
        <v>10900000</v>
      </c>
      <c r="T51" s="284">
        <v>10900000</v>
      </c>
      <c r="U51" s="284">
        <v>10900000</v>
      </c>
      <c r="V51" s="284">
        <v>10900000</v>
      </c>
      <c r="W51" s="284">
        <v>10900000</v>
      </c>
      <c r="X51" s="284">
        <v>10900000</v>
      </c>
      <c r="Y51" s="284">
        <v>10900000</v>
      </c>
      <c r="Z51" s="284">
        <v>10900000</v>
      </c>
      <c r="AA51" s="284">
        <v>10900000</v>
      </c>
      <c r="AB51" s="284">
        <v>10900000</v>
      </c>
      <c r="AC51" s="284">
        <v>10900000</v>
      </c>
      <c r="AD51" s="284">
        <v>10900000</v>
      </c>
      <c r="AE51" s="284">
        <v>10900000</v>
      </c>
      <c r="AF51" s="284">
        <v>10900000</v>
      </c>
      <c r="AG51" s="284">
        <v>10900000</v>
      </c>
      <c r="AH51" s="284">
        <v>10900000</v>
      </c>
      <c r="AI51" s="284">
        <v>10900000</v>
      </c>
      <c r="AJ51" s="284">
        <v>10900000</v>
      </c>
      <c r="AK51" s="284"/>
      <c r="AL51" s="284"/>
      <c r="AM51" s="284"/>
      <c r="AN51" s="284"/>
      <c r="AO51" s="284"/>
      <c r="AP51" s="284"/>
      <c r="AQ51" s="284"/>
      <c r="AR51" s="284"/>
      <c r="AS51" s="284"/>
      <c r="AT51" s="284"/>
      <c r="AU51" s="284"/>
    </row>
    <row r="53" spans="1:48">
      <c r="A53" s="24" t="s">
        <v>50</v>
      </c>
      <c r="D53" s="49">
        <v>2020</v>
      </c>
      <c r="E53" s="49">
        <v>2021</v>
      </c>
      <c r="F53" s="49">
        <v>2022</v>
      </c>
      <c r="G53" s="49">
        <v>2023</v>
      </c>
      <c r="H53" s="49">
        <v>2024</v>
      </c>
      <c r="I53" s="49">
        <v>2025</v>
      </c>
      <c r="J53" s="49">
        <v>2026</v>
      </c>
      <c r="K53" s="49">
        <v>2027</v>
      </c>
      <c r="L53" s="49">
        <v>2028</v>
      </c>
      <c r="M53" s="49">
        <v>2029</v>
      </c>
      <c r="N53" s="49">
        <v>2030</v>
      </c>
      <c r="O53" s="49">
        <v>2031</v>
      </c>
      <c r="P53" s="49">
        <v>2032</v>
      </c>
      <c r="Q53" s="49">
        <v>2033</v>
      </c>
      <c r="R53" s="49">
        <v>2034</v>
      </c>
      <c r="S53" s="49">
        <v>2035</v>
      </c>
      <c r="T53" s="49">
        <v>2036</v>
      </c>
      <c r="U53" s="49">
        <v>2037</v>
      </c>
      <c r="V53" s="49">
        <v>2038</v>
      </c>
      <c r="W53" s="49">
        <v>2039</v>
      </c>
      <c r="X53" s="49">
        <v>2040</v>
      </c>
      <c r="Y53" s="49">
        <v>2041</v>
      </c>
      <c r="Z53" s="49">
        <v>2042</v>
      </c>
      <c r="AA53" s="49">
        <v>2043</v>
      </c>
      <c r="AB53" s="49">
        <v>2044</v>
      </c>
      <c r="AC53" s="49">
        <v>2045</v>
      </c>
      <c r="AD53" s="49">
        <v>2046</v>
      </c>
      <c r="AE53" s="49">
        <v>2047</v>
      </c>
      <c r="AF53" s="49">
        <v>2048</v>
      </c>
      <c r="AG53" s="49">
        <v>2049</v>
      </c>
      <c r="AH53" s="49">
        <v>2050</v>
      </c>
      <c r="AI53" s="49">
        <v>2051</v>
      </c>
      <c r="AJ53" s="49">
        <v>2052</v>
      </c>
    </row>
    <row r="54" spans="1:48">
      <c r="A54" s="14" t="s">
        <v>35</v>
      </c>
      <c r="B54" s="95" t="s">
        <v>34</v>
      </c>
      <c r="D54" s="189">
        <v>17.899999999999999</v>
      </c>
      <c r="E54" s="189">
        <v>17.899999999999999</v>
      </c>
      <c r="F54" s="189">
        <v>17.899999999999999</v>
      </c>
      <c r="G54" s="189">
        <v>17.899999999999999</v>
      </c>
      <c r="H54" s="189">
        <v>17.899999999999999</v>
      </c>
      <c r="I54" s="189">
        <v>17.899999999999999</v>
      </c>
      <c r="J54" s="189">
        <v>17.899999999999999</v>
      </c>
      <c r="K54" s="189">
        <v>17.899999999999999</v>
      </c>
      <c r="L54" s="189">
        <v>17.899999999999999</v>
      </c>
      <c r="M54" s="189">
        <v>17.899999999999999</v>
      </c>
      <c r="N54" s="189">
        <v>17.899999999999999</v>
      </c>
      <c r="O54" s="189">
        <v>17.899999999999999</v>
      </c>
      <c r="P54" s="189">
        <v>17.899999999999999</v>
      </c>
      <c r="Q54" s="189">
        <v>17.899999999999999</v>
      </c>
      <c r="R54" s="189">
        <v>17.899999999999999</v>
      </c>
      <c r="S54" s="189">
        <v>17.899999999999999</v>
      </c>
      <c r="T54" s="189">
        <v>17.899999999999999</v>
      </c>
      <c r="U54" s="189">
        <v>17.899999999999999</v>
      </c>
      <c r="V54" s="189">
        <v>17.899999999999999</v>
      </c>
      <c r="W54" s="189">
        <v>17.899999999999999</v>
      </c>
      <c r="X54" s="189">
        <v>17.899999999999999</v>
      </c>
      <c r="Y54" s="189">
        <v>17.899999999999999</v>
      </c>
      <c r="Z54" s="189">
        <v>17.899999999999999</v>
      </c>
      <c r="AA54" s="189">
        <v>17.899999999999999</v>
      </c>
      <c r="AB54" s="189">
        <v>17.899999999999999</v>
      </c>
      <c r="AC54" s="189">
        <v>17.899999999999999</v>
      </c>
      <c r="AD54" s="189">
        <v>17.899999999999999</v>
      </c>
      <c r="AE54" s="189">
        <v>17.899999999999999</v>
      </c>
      <c r="AF54" s="189">
        <v>17.899999999999999</v>
      </c>
      <c r="AG54" s="189">
        <v>17.899999999999999</v>
      </c>
      <c r="AH54" s="189">
        <v>17.899999999999999</v>
      </c>
      <c r="AI54" s="189">
        <v>17.899999999999999</v>
      </c>
      <c r="AJ54" s="189">
        <v>17.899999999999999</v>
      </c>
      <c r="AK54" s="189"/>
      <c r="AL54" s="189"/>
      <c r="AM54" s="189"/>
      <c r="AN54" s="189"/>
      <c r="AO54" s="189"/>
      <c r="AP54" s="189"/>
      <c r="AQ54" s="189"/>
      <c r="AR54" s="189"/>
      <c r="AS54" s="189"/>
      <c r="AT54" s="189"/>
      <c r="AU54" s="189"/>
      <c r="AV54" s="189">
        <v>0</v>
      </c>
    </row>
    <row r="55" spans="1:48">
      <c r="A55" s="14" t="s">
        <v>36</v>
      </c>
      <c r="B55" s="95" t="s">
        <v>34</v>
      </c>
      <c r="D55" s="189">
        <v>30.8</v>
      </c>
      <c r="E55" s="189">
        <v>30.8</v>
      </c>
      <c r="F55" s="189">
        <v>30.8</v>
      </c>
      <c r="G55" s="189">
        <v>30.8</v>
      </c>
      <c r="H55" s="189">
        <v>30.8</v>
      </c>
      <c r="I55" s="189">
        <v>30.8</v>
      </c>
      <c r="J55" s="189">
        <v>30.8</v>
      </c>
      <c r="K55" s="189">
        <v>30.8</v>
      </c>
      <c r="L55" s="189">
        <v>30.8</v>
      </c>
      <c r="M55" s="189">
        <v>30.8</v>
      </c>
      <c r="N55" s="189">
        <v>30.8</v>
      </c>
      <c r="O55" s="189">
        <v>30.8</v>
      </c>
      <c r="P55" s="189">
        <v>30.8</v>
      </c>
      <c r="Q55" s="189">
        <v>30.8</v>
      </c>
      <c r="R55" s="189">
        <v>30.8</v>
      </c>
      <c r="S55" s="189">
        <v>30.8</v>
      </c>
      <c r="T55" s="189">
        <v>30.8</v>
      </c>
      <c r="U55" s="189">
        <v>30.8</v>
      </c>
      <c r="V55" s="189">
        <v>30.8</v>
      </c>
      <c r="W55" s="189">
        <v>30.8</v>
      </c>
      <c r="X55" s="189">
        <v>30.8</v>
      </c>
      <c r="Y55" s="189">
        <v>30.8</v>
      </c>
      <c r="Z55" s="189">
        <v>30.8</v>
      </c>
      <c r="AA55" s="189">
        <v>30.8</v>
      </c>
      <c r="AB55" s="189">
        <v>30.8</v>
      </c>
      <c r="AC55" s="189">
        <v>30.8</v>
      </c>
      <c r="AD55" s="189">
        <v>30.8</v>
      </c>
      <c r="AE55" s="189">
        <v>30.8</v>
      </c>
      <c r="AF55" s="189">
        <v>30.8</v>
      </c>
      <c r="AG55" s="189">
        <v>30.8</v>
      </c>
      <c r="AH55" s="189">
        <v>30.8</v>
      </c>
      <c r="AI55" s="189">
        <v>30.8</v>
      </c>
      <c r="AJ55" s="189">
        <v>30.8</v>
      </c>
      <c r="AK55" s="189"/>
      <c r="AL55" s="189"/>
      <c r="AM55" s="189"/>
      <c r="AN55" s="189"/>
      <c r="AO55" s="189"/>
      <c r="AP55" s="189"/>
      <c r="AQ55" s="189"/>
      <c r="AR55" s="189"/>
      <c r="AS55" s="189"/>
      <c r="AT55" s="189"/>
      <c r="AU55" s="189"/>
      <c r="AV55" s="189">
        <v>0</v>
      </c>
    </row>
    <row r="56" spans="1:48">
      <c r="A56" s="14" t="s">
        <v>146</v>
      </c>
      <c r="B56" s="95" t="s">
        <v>34</v>
      </c>
      <c r="D56" s="18">
        <v>0.93</v>
      </c>
      <c r="E56" s="18">
        <v>0.93</v>
      </c>
      <c r="F56" s="18">
        <v>0.93</v>
      </c>
      <c r="G56" s="18">
        <v>0.93</v>
      </c>
      <c r="H56" s="18">
        <v>0.93</v>
      </c>
      <c r="I56" s="18">
        <v>0.93</v>
      </c>
      <c r="J56" s="18">
        <v>0.93</v>
      </c>
      <c r="K56" s="18">
        <v>0.93</v>
      </c>
      <c r="L56" s="18">
        <v>0.93</v>
      </c>
      <c r="M56" s="18">
        <v>0.93</v>
      </c>
      <c r="N56" s="18">
        <v>0.93</v>
      </c>
      <c r="O56" s="18">
        <v>0.93</v>
      </c>
      <c r="P56" s="18">
        <v>0.93</v>
      </c>
      <c r="Q56" s="18">
        <v>0.93</v>
      </c>
      <c r="R56" s="18">
        <v>0.93</v>
      </c>
      <c r="S56" s="18">
        <v>0.93</v>
      </c>
      <c r="T56" s="18">
        <v>0.93</v>
      </c>
      <c r="U56" s="18">
        <v>0.93</v>
      </c>
      <c r="V56" s="18">
        <v>0.93</v>
      </c>
      <c r="W56" s="18">
        <v>0.93</v>
      </c>
      <c r="X56" s="18">
        <v>0.93</v>
      </c>
      <c r="Y56" s="18">
        <v>0.93</v>
      </c>
      <c r="Z56" s="18">
        <v>0.93</v>
      </c>
      <c r="AA56" s="18">
        <v>0.93</v>
      </c>
      <c r="AB56" s="18">
        <v>0.93</v>
      </c>
      <c r="AC56" s="18">
        <v>0.93</v>
      </c>
      <c r="AD56" s="18">
        <v>0.93</v>
      </c>
      <c r="AE56" s="18">
        <v>0.93</v>
      </c>
      <c r="AF56" s="18">
        <v>0.93</v>
      </c>
      <c r="AG56" s="18">
        <v>0.93</v>
      </c>
      <c r="AH56" s="18">
        <v>0.93</v>
      </c>
      <c r="AI56" s="18">
        <v>0.93</v>
      </c>
      <c r="AJ56" s="18">
        <v>0.93</v>
      </c>
    </row>
    <row r="57" spans="1:48">
      <c r="A57" s="100" t="s">
        <v>14</v>
      </c>
    </row>
    <row r="58" spans="1:48">
      <c r="A58" s="285">
        <v>1.0074518770025025</v>
      </c>
      <c r="B58" s="286"/>
    </row>
    <row r="65" spans="1:1">
      <c r="A65" s="287" t="s">
        <v>15</v>
      </c>
    </row>
  </sheetData>
  <phoneticPr fontId="12" type="noConversion"/>
  <pageMargins left="0.7" right="0.7" top="0.75" bottom="0.75" header="0.3" footer="0.3"/>
  <pageSetup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FCD602-3F95-4B4C-A3CE-801F28389066}">
  <dimension ref="A1"/>
  <sheetViews>
    <sheetView workbookViewId="0"/>
  </sheetViews>
  <sheetFormatPr defaultColWidth="8.81640625" defaultRowHeight="14.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kument" ma:contentTypeID="0x0101008257EEF0067683439435D625ED9E0C6F" ma:contentTypeVersion="13" ma:contentTypeDescription="Ein neues Dokument erstellen." ma:contentTypeScope="" ma:versionID="f5dab761aab2384d90b30aee2bc3fee6">
  <xsd:schema xmlns:xsd="http://www.w3.org/2001/XMLSchema" xmlns:xs="http://www.w3.org/2001/XMLSchema" xmlns:p="http://schemas.microsoft.com/office/2006/metadata/properties" xmlns:ns2="9a903cf6-a1bb-469c-8ec6-069130e1654e" xmlns:ns3="7e168d4e-f650-4b76-bafd-0826542b0a5c" targetNamespace="http://schemas.microsoft.com/office/2006/metadata/properties" ma:root="true" ma:fieldsID="cf1e7565d8e591c4ef2e38fc369beb67" ns2:_="" ns3:_="">
    <xsd:import namespace="9a903cf6-a1bb-469c-8ec6-069130e1654e"/>
    <xsd:import namespace="7e168d4e-f650-4b76-bafd-0826542b0a5c"/>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AutoKeyPoints" minOccurs="0"/>
                <xsd:element ref="ns2:MediaServiceKeyPoints" minOccurs="0"/>
                <xsd:element ref="ns2:MediaServiceGenerationTime" minOccurs="0"/>
                <xsd:element ref="ns2:MediaServiceEventHashCode" minOccurs="0"/>
                <xsd:element ref="ns2:MediaServiceOCR" minOccurs="0"/>
                <xsd:element ref="ns2:MediaServiceDateTaken" minOccurs="0"/>
                <xsd:element ref="ns2:MediaServiceLocation" minOccurs="0"/>
                <xsd:element ref="ns3:SharedWithUsers" minOccurs="0"/>
                <xsd:element ref="ns3:SharedWithDetail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a903cf6-a1bb-469c-8ec6-069130e1654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AutoKeyPoints" ma:index="11" nillable="true" ma:displayName="MediaServiceAutoKeyPoints" ma:hidden="true" ma:internalName="MediaServiceAutoKeyPoints" ma:readOnly="true">
      <xsd:simpleType>
        <xsd:restriction base="dms:Note"/>
      </xsd:simpleType>
    </xsd:element>
    <xsd:element name="MediaServiceKeyPoints" ma:index="12" nillable="true" ma:displayName="KeyPoints" ma:internalName="MediaServiceKeyPoints"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7e168d4e-f650-4b76-bafd-0826542b0a5c" elementFormDefault="qualified">
    <xsd:import namespace="http://schemas.microsoft.com/office/2006/documentManagement/types"/>
    <xsd:import namespace="http://schemas.microsoft.com/office/infopath/2007/PartnerControls"/>
    <xsd:element name="SharedWithUsers" ma:index="18" nillable="true" ma:displayName="Freigegeben für"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Freigegeben für -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F17A0DCE-1A1A-4DBC-AE22-18A9FA03A303}">
  <ds:schemaRefs>
    <ds:schemaRef ds:uri="http://schemas.microsoft.com/sharepoint/v3/contenttype/forms"/>
  </ds:schemaRefs>
</ds:datastoreItem>
</file>

<file path=customXml/itemProps2.xml><?xml version="1.0" encoding="utf-8"?>
<ds:datastoreItem xmlns:ds="http://schemas.openxmlformats.org/officeDocument/2006/customXml" ds:itemID="{97875951-4C54-4942-899F-3AA2BB9D8CD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a903cf6-a1bb-469c-8ec6-069130e1654e"/>
    <ds:schemaRef ds:uri="7e168d4e-f650-4b76-bafd-0826542b0a5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F71D9DE-7E29-426F-8C93-5191A37BEACC}">
  <ds:schemaRefs>
    <ds:schemaRef ds:uri="http://schemas.openxmlformats.org/package/2006/metadata/core-properties"/>
    <ds:schemaRef ds:uri="7e168d4e-f650-4b76-bafd-0826542b0a5c"/>
    <ds:schemaRef ds:uri="http://purl.org/dc/terms/"/>
    <ds:schemaRef ds:uri="http://www.w3.org/XML/1998/namespace"/>
    <ds:schemaRef ds:uri="http://purl.org/dc/elements/1.1/"/>
    <ds:schemaRef ds:uri="http://purl.org/dc/dcmitype/"/>
    <ds:schemaRef ds:uri="http://schemas.microsoft.com/office/2006/documentManagement/types"/>
    <ds:schemaRef ds:uri="http://schemas.microsoft.com/office/infopath/2007/PartnerControls"/>
    <ds:schemaRef ds:uri="9a903cf6-a1bb-469c-8ec6-069130e1654e"/>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18</vt:i4>
      </vt:variant>
    </vt:vector>
  </HeadingPairs>
  <TitlesOfParts>
    <vt:vector size="18" baseType="lpstr">
      <vt:lpstr>Results</vt:lpstr>
      <vt:lpstr>Financial Return</vt:lpstr>
      <vt:lpstr>Costs</vt:lpstr>
      <vt:lpstr>Delay Savings - Bridge Link</vt:lpstr>
      <vt:lpstr>Life Cycle Cost Comparison</vt:lpstr>
      <vt:lpstr>Delay Savings</vt:lpstr>
      <vt:lpstr>Newly Induced Amtrak-MIA Riders</vt:lpstr>
      <vt:lpstr>Emergency Bridge Closure Bens</vt:lpstr>
      <vt:lpstr>Grade Crossing Safety Benefits</vt:lpstr>
      <vt:lpstr>Amtrak Pax Reliability Bens</vt:lpstr>
      <vt:lpstr>Unaccomodated Rail Freight</vt:lpstr>
      <vt:lpstr>Truck VMT VHT reductions</vt:lpstr>
      <vt:lpstr>Emissions</vt:lpstr>
      <vt:lpstr>Crash Reduction</vt:lpstr>
      <vt:lpstr>Land Productivity Benefits</vt:lpstr>
      <vt:lpstr>Reduced Pavement Damage</vt:lpstr>
      <vt:lpstr>Look Up Data</vt:lpstr>
      <vt:lpstr>Sheet1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Ira Hirschman</dc:creator>
  <cp:keywords/>
  <dc:description/>
  <cp:lastModifiedBy>Hirschman, Ira</cp:lastModifiedBy>
  <cp:revision/>
  <cp:lastPrinted>2021-07-06T17:20:29Z</cp:lastPrinted>
  <dcterms:created xsi:type="dcterms:W3CDTF">2019-10-06T09:35:23Z</dcterms:created>
  <dcterms:modified xsi:type="dcterms:W3CDTF">2022-02-18T11:53:17Z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0x0101008257EEF0067683439435D625ED9E0C6F</vt:lpwstr>
  </property>
</Properties>
</file>