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drawings/drawing2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kimleyhorn-my.sharepoint.com/personal/jonathan_ford_kimley-horn_com/Documents/Grants/CARSI/"/>
    </mc:Choice>
  </mc:AlternateContent>
  <xr:revisionPtr revIDLastSave="14" documentId="8_{9BAF1C6B-D25B-4999-B496-69F21773070D}" xr6:coauthVersionLast="46" xr6:coauthVersionMax="46" xr10:uidLastSave="{70E50689-2386-4C4E-9BD4-DC3DBE5980F9}"/>
  <bookViews>
    <workbookView xWindow="-120" yWindow="-120" windowWidth="29040" windowHeight="15990" tabRatio="830" xr2:uid="{D9592330-F94D-418B-A55C-A04D45C285FD}"/>
  </bookViews>
  <sheets>
    <sheet name="Results" sheetId="3" r:id="rId1"/>
    <sheet name="Costs" sheetId="1" r:id="rId2"/>
    <sheet name="Travel Delay Savings" sheetId="2" r:id="rId3"/>
    <sheet name="Travel Reliability" sheetId="19" state="hidden" r:id="rId4"/>
    <sheet name="Emergency Response" sheetId="21" state="hidden" r:id="rId5"/>
    <sheet name="Fuel Savings" sheetId="18" r:id="rId6"/>
    <sheet name="Noise" sheetId="22" state="hidden" r:id="rId7"/>
    <sheet name="Crash Reduction" sheetId="6" r:id="rId8"/>
    <sheet name="Emissions Savings" sheetId="14" r:id="rId9"/>
    <sheet name="Train Passenger Delay" sheetId="24" r:id="rId10"/>
    <sheet name="LCCS - Emergency Gate Repair" sheetId="23" r:id="rId11"/>
    <sheet name=" Look Up Data" sheetId="5" r:id="rId12"/>
    <sheet name="Sheet2" sheetId="10" state="hidden" r:id="rId13"/>
    <sheet name="Sheet1" sheetId="9" state="hidden" r:id="rId1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235" i="5" l="1"/>
  <c r="B231" i="5"/>
  <c r="C9" i="21" l="1"/>
  <c r="D2" i="21"/>
  <c r="E2" i="21" s="1"/>
  <c r="F2" i="21" s="1"/>
  <c r="G2" i="21" s="1"/>
  <c r="H2" i="21" s="1"/>
  <c r="I2" i="21" s="1"/>
  <c r="J2" i="21" s="1"/>
  <c r="K2" i="21" s="1"/>
  <c r="L2" i="21" s="1"/>
  <c r="M2" i="21" s="1"/>
  <c r="N2" i="21" s="1"/>
  <c r="O2" i="21" s="1"/>
  <c r="P2" i="21" s="1"/>
  <c r="Q2" i="21" s="1"/>
  <c r="R2" i="21" s="1"/>
  <c r="S2" i="21" s="1"/>
  <c r="T2" i="21" s="1"/>
  <c r="U2" i="21" s="1"/>
  <c r="V2" i="21" s="1"/>
  <c r="W2" i="21" s="1"/>
  <c r="X2" i="21" s="1"/>
  <c r="Y2" i="21" s="1"/>
  <c r="Z2" i="21" s="1"/>
  <c r="C2" i="21"/>
  <c r="B10" i="21" l="1"/>
  <c r="Z8" i="21"/>
  <c r="Z9" i="21" s="1"/>
  <c r="Y8" i="21"/>
  <c r="X8" i="21"/>
  <c r="W8" i="21"/>
  <c r="V8" i="21"/>
  <c r="U8" i="21"/>
  <c r="U9" i="21" s="1"/>
  <c r="T8" i="21"/>
  <c r="T9" i="21" s="1"/>
  <c r="S8" i="21"/>
  <c r="S9" i="21" s="1"/>
  <c r="R8" i="21"/>
  <c r="R9" i="21" s="1"/>
  <c r="Q8" i="21"/>
  <c r="P8" i="21"/>
  <c r="O8" i="21"/>
  <c r="N8" i="21"/>
  <c r="M8" i="21"/>
  <c r="M9" i="21" s="1"/>
  <c r="L8" i="21"/>
  <c r="L9" i="21" s="1"/>
  <c r="K8" i="21"/>
  <c r="K9" i="21" s="1"/>
  <c r="J8" i="21"/>
  <c r="J9" i="21" s="1"/>
  <c r="I8" i="21"/>
  <c r="H8" i="21"/>
  <c r="G8" i="21"/>
  <c r="F8" i="21"/>
  <c r="E8" i="21"/>
  <c r="E9" i="21" s="1"/>
  <c r="D8" i="21"/>
  <c r="D9" i="21" s="1"/>
  <c r="C8" i="21"/>
  <c r="B8" i="21"/>
  <c r="B9" i="21" s="1"/>
  <c r="B14" i="22"/>
  <c r="B10" i="22"/>
  <c r="B6" i="22"/>
  <c r="Y9" i="21"/>
  <c r="X9" i="21"/>
  <c r="W9" i="21"/>
  <c r="V9" i="21"/>
  <c r="Q9" i="21"/>
  <c r="P9" i="21"/>
  <c r="O9" i="21"/>
  <c r="N9" i="21"/>
  <c r="I9" i="21"/>
  <c r="H9" i="21"/>
  <c r="G9" i="21"/>
  <c r="F9" i="21"/>
  <c r="B14" i="19" l="1"/>
  <c r="B4" i="19"/>
  <c r="J74" i="2"/>
  <c r="J68" i="2"/>
  <c r="J67" i="2"/>
  <c r="J73" i="2"/>
  <c r="J62" i="2"/>
  <c r="J70" i="2"/>
  <c r="D82" i="2"/>
  <c r="G82" i="2"/>
  <c r="H82" i="2"/>
  <c r="C42" i="2"/>
  <c r="C4" i="19" l="1"/>
  <c r="C14" i="19" l="1"/>
  <c r="D14" i="19" s="1"/>
  <c r="E14" i="19" s="1"/>
  <c r="H3" i="19"/>
  <c r="J80" i="2"/>
  <c r="J79" i="2"/>
  <c r="J78" i="2"/>
  <c r="J77" i="2"/>
  <c r="J76" i="2"/>
  <c r="J75" i="2"/>
  <c r="J72" i="2"/>
  <c r="J71" i="2"/>
  <c r="J69" i="2"/>
  <c r="J66" i="2"/>
  <c r="J65" i="2"/>
  <c r="J64" i="2"/>
  <c r="J63" i="2"/>
  <c r="J61" i="2"/>
  <c r="J60" i="2"/>
  <c r="J59" i="2"/>
  <c r="J58" i="2"/>
  <c r="J57" i="2"/>
  <c r="C49" i="2"/>
  <c r="W17" i="19" s="1"/>
  <c r="C2" i="19"/>
  <c r="D2" i="19" s="1"/>
  <c r="E2" i="19" s="1"/>
  <c r="F2" i="19" s="1"/>
  <c r="G2" i="19" s="1"/>
  <c r="H2" i="19" s="1"/>
  <c r="I2" i="19" s="1"/>
  <c r="J2" i="19" s="1"/>
  <c r="K2" i="19" s="1"/>
  <c r="L2" i="19" s="1"/>
  <c r="M2" i="19" s="1"/>
  <c r="N2" i="19" s="1"/>
  <c r="O2" i="19" s="1"/>
  <c r="P2" i="19" s="1"/>
  <c r="Q2" i="19" s="1"/>
  <c r="R2" i="19" s="1"/>
  <c r="S2" i="19" s="1"/>
  <c r="T2" i="19" s="1"/>
  <c r="U2" i="19" s="1"/>
  <c r="V2" i="19" s="1"/>
  <c r="W2" i="19" s="1"/>
  <c r="X2" i="19" s="1"/>
  <c r="Y2" i="19" s="1"/>
  <c r="Z2" i="19" s="1"/>
  <c r="P7" i="19" l="1"/>
  <c r="C17" i="19"/>
  <c r="J82" i="2"/>
  <c r="K82" i="2" s="1"/>
  <c r="B15" i="19" s="1"/>
  <c r="B16" i="19" s="1"/>
  <c r="E17" i="19"/>
  <c r="Q17" i="19"/>
  <c r="U17" i="19"/>
  <c r="L7" i="19"/>
  <c r="O7" i="19"/>
  <c r="R17" i="19"/>
  <c r="C7" i="19"/>
  <c r="S7" i="19"/>
  <c r="F17" i="19"/>
  <c r="V17" i="19"/>
  <c r="D7" i="19"/>
  <c r="T7" i="19"/>
  <c r="I17" i="19"/>
  <c r="Y17" i="19"/>
  <c r="G7" i="19"/>
  <c r="W7" i="19"/>
  <c r="J17" i="19"/>
  <c r="Z17" i="19"/>
  <c r="H7" i="19"/>
  <c r="X7" i="19"/>
  <c r="M17" i="19"/>
  <c r="K7" i="19"/>
  <c r="B17" i="19"/>
  <c r="N17" i="19"/>
  <c r="J7" i="19"/>
  <c r="R7" i="19"/>
  <c r="Z7" i="19"/>
  <c r="H17" i="19"/>
  <c r="P17" i="19"/>
  <c r="X17" i="19"/>
  <c r="E7" i="19"/>
  <c r="M7" i="19"/>
  <c r="U7" i="19"/>
  <c r="K17" i="19"/>
  <c r="S17" i="19"/>
  <c r="F7" i="19"/>
  <c r="N7" i="19"/>
  <c r="V7" i="19"/>
  <c r="D17" i="19"/>
  <c r="L17" i="19"/>
  <c r="T17" i="19"/>
  <c r="B7" i="19"/>
  <c r="I7" i="19"/>
  <c r="Q7" i="19"/>
  <c r="Y7" i="19"/>
  <c r="G17" i="19"/>
  <c r="O17" i="19"/>
  <c r="F14" i="19"/>
  <c r="B18" i="19" l="1"/>
  <c r="B5" i="19"/>
  <c r="B6" i="19" s="1"/>
  <c r="B8" i="19" s="1"/>
  <c r="E15" i="19"/>
  <c r="E16" i="19" s="1"/>
  <c r="E18" i="19" s="1"/>
  <c r="D15" i="19"/>
  <c r="D16" i="19" s="1"/>
  <c r="D18" i="19" s="1"/>
  <c r="C15" i="19"/>
  <c r="C16" i="19" s="1"/>
  <c r="C18" i="19" s="1"/>
  <c r="G14" i="19"/>
  <c r="F15" i="19"/>
  <c r="F16" i="19" s="1"/>
  <c r="F18" i="19" s="1"/>
  <c r="C5" i="19"/>
  <c r="C6" i="19" s="1"/>
  <c r="C8" i="19" s="1"/>
  <c r="D4" i="19"/>
  <c r="H14" i="19" l="1"/>
  <c r="G15" i="19"/>
  <c r="G16" i="19" s="1"/>
  <c r="G18" i="19" s="1"/>
  <c r="E4" i="19"/>
  <c r="D5" i="19"/>
  <c r="D6" i="19" s="1"/>
  <c r="D8" i="19" s="1"/>
  <c r="H15" i="19" l="1"/>
  <c r="H16" i="19" s="1"/>
  <c r="H18" i="19" s="1"/>
  <c r="I14" i="19"/>
  <c r="F4" i="19"/>
  <c r="E5" i="19"/>
  <c r="E6" i="19" s="1"/>
  <c r="E8" i="19" s="1"/>
  <c r="J14" i="19" l="1"/>
  <c r="I15" i="19"/>
  <c r="I16" i="19" s="1"/>
  <c r="I18" i="19" s="1"/>
  <c r="G4" i="19"/>
  <c r="F5" i="19"/>
  <c r="F6" i="19" s="1"/>
  <c r="F8" i="19" s="1"/>
  <c r="K14" i="19" l="1"/>
  <c r="J15" i="19"/>
  <c r="J16" i="19" s="1"/>
  <c r="J18" i="19" s="1"/>
  <c r="H4" i="19"/>
  <c r="G5" i="19"/>
  <c r="G6" i="19" s="1"/>
  <c r="G8" i="19" s="1"/>
  <c r="L14" i="19" l="1"/>
  <c r="K15" i="19"/>
  <c r="K16" i="19" s="1"/>
  <c r="K18" i="19" s="1"/>
  <c r="I4" i="19"/>
  <c r="H5" i="19"/>
  <c r="H6" i="19" s="1"/>
  <c r="H8" i="19" s="1"/>
  <c r="L15" i="19" l="1"/>
  <c r="L16" i="19" s="1"/>
  <c r="L18" i="19" s="1"/>
  <c r="M14" i="19"/>
  <c r="J4" i="19"/>
  <c r="I5" i="19"/>
  <c r="I6" i="19" s="1"/>
  <c r="I8" i="19" s="1"/>
  <c r="M15" i="19" l="1"/>
  <c r="M16" i="19" s="1"/>
  <c r="M18" i="19" s="1"/>
  <c r="N14" i="19"/>
  <c r="K4" i="19"/>
  <c r="J5" i="19"/>
  <c r="J6" i="19" s="1"/>
  <c r="J8" i="19" s="1"/>
  <c r="O14" i="19" l="1"/>
  <c r="N15" i="19"/>
  <c r="N16" i="19" s="1"/>
  <c r="N18" i="19" s="1"/>
  <c r="L4" i="19"/>
  <c r="K5" i="19"/>
  <c r="K6" i="19" s="1"/>
  <c r="K8" i="19" s="1"/>
  <c r="P14" i="19" l="1"/>
  <c r="O15" i="19"/>
  <c r="O16" i="19" s="1"/>
  <c r="O18" i="19" s="1"/>
  <c r="M4" i="19"/>
  <c r="L5" i="19"/>
  <c r="L6" i="19" s="1"/>
  <c r="L8" i="19" s="1"/>
  <c r="P15" i="19" l="1"/>
  <c r="P16" i="19" s="1"/>
  <c r="P18" i="19" s="1"/>
  <c r="Q14" i="19"/>
  <c r="N4" i="19"/>
  <c r="M5" i="19"/>
  <c r="M6" i="19" s="1"/>
  <c r="M8" i="19" s="1"/>
  <c r="R14" i="19" l="1"/>
  <c r="Q15" i="19"/>
  <c r="Q16" i="19" s="1"/>
  <c r="Q18" i="19" s="1"/>
  <c r="O4" i="19"/>
  <c r="N5" i="19"/>
  <c r="N6" i="19" s="1"/>
  <c r="N8" i="19" s="1"/>
  <c r="S14" i="19" l="1"/>
  <c r="R15" i="19"/>
  <c r="R16" i="19" s="1"/>
  <c r="R18" i="19" s="1"/>
  <c r="P4" i="19"/>
  <c r="O5" i="19"/>
  <c r="O6" i="19" s="1"/>
  <c r="O8" i="19" s="1"/>
  <c r="T14" i="19" l="1"/>
  <c r="S15" i="19"/>
  <c r="S16" i="19" s="1"/>
  <c r="S18" i="19" s="1"/>
  <c r="Q4" i="19"/>
  <c r="P5" i="19"/>
  <c r="P6" i="19" s="1"/>
  <c r="P8" i="19" s="1"/>
  <c r="T15" i="19" l="1"/>
  <c r="T16" i="19" s="1"/>
  <c r="T18" i="19" s="1"/>
  <c r="U14" i="19"/>
  <c r="R4" i="19"/>
  <c r="Q5" i="19"/>
  <c r="Q6" i="19" s="1"/>
  <c r="Q8" i="19" s="1"/>
  <c r="U15" i="19" l="1"/>
  <c r="U16" i="19" s="1"/>
  <c r="U18" i="19" s="1"/>
  <c r="V14" i="19"/>
  <c r="S4" i="19"/>
  <c r="R5" i="19"/>
  <c r="R6" i="19" s="1"/>
  <c r="R8" i="19" s="1"/>
  <c r="W14" i="19" l="1"/>
  <c r="V15" i="19"/>
  <c r="V16" i="19" s="1"/>
  <c r="V18" i="19" s="1"/>
  <c r="T4" i="19"/>
  <c r="S5" i="19"/>
  <c r="S6" i="19" s="1"/>
  <c r="S8" i="19" s="1"/>
  <c r="X14" i="19" l="1"/>
  <c r="W15" i="19"/>
  <c r="W16" i="19" s="1"/>
  <c r="W18" i="19" s="1"/>
  <c r="U4" i="19"/>
  <c r="T5" i="19"/>
  <c r="T6" i="19" s="1"/>
  <c r="T8" i="19" s="1"/>
  <c r="Y14" i="19" l="1"/>
  <c r="X15" i="19"/>
  <c r="X16" i="19" s="1"/>
  <c r="X18" i="19" s="1"/>
  <c r="V4" i="19"/>
  <c r="U5" i="19"/>
  <c r="U6" i="19" s="1"/>
  <c r="U8" i="19" s="1"/>
  <c r="Z14" i="19" l="1"/>
  <c r="Y15" i="19"/>
  <c r="Y16" i="19" s="1"/>
  <c r="Y18" i="19" s="1"/>
  <c r="W4" i="19"/>
  <c r="V5" i="19"/>
  <c r="V6" i="19" s="1"/>
  <c r="V8" i="19" s="1"/>
  <c r="Z15" i="19" l="1"/>
  <c r="Z16" i="19" s="1"/>
  <c r="Z18" i="19" s="1"/>
  <c r="X4" i="19"/>
  <c r="W5" i="19"/>
  <c r="W6" i="19" s="1"/>
  <c r="W8" i="19" s="1"/>
  <c r="Y4" i="19" l="1"/>
  <c r="X5" i="19"/>
  <c r="X6" i="19" s="1"/>
  <c r="X8" i="19" s="1"/>
  <c r="Z4" i="19" l="1"/>
  <c r="Z5" i="19" s="1"/>
  <c r="Z6" i="19" s="1"/>
  <c r="Z8" i="19" s="1"/>
  <c r="Y5" i="19"/>
  <c r="Y6" i="19" s="1"/>
  <c r="Y8" i="19" s="1"/>
  <c r="B9" i="19" l="1"/>
  <c r="B10" i="19" s="1"/>
  <c r="B19" i="19"/>
  <c r="B20" i="19" s="1"/>
  <c r="C19" i="19" l="1"/>
  <c r="C20" i="19" s="1"/>
  <c r="B22" i="19"/>
  <c r="C9" i="19"/>
  <c r="C10" i="19" s="1"/>
  <c r="C10" i="21"/>
  <c r="D10" i="21" l="1"/>
  <c r="C22" i="19"/>
  <c r="D19" i="19"/>
  <c r="D20" i="19" s="1"/>
  <c r="D9" i="19"/>
  <c r="D10" i="19" s="1"/>
  <c r="E19" i="19" l="1"/>
  <c r="E20" i="19" s="1"/>
  <c r="E10" i="21"/>
  <c r="D22" i="19"/>
  <c r="E9" i="19"/>
  <c r="E10" i="19" s="1"/>
  <c r="F10" i="21" l="1"/>
  <c r="F19" i="19"/>
  <c r="F20" i="19" s="1"/>
  <c r="F9" i="19"/>
  <c r="F10" i="19" s="1"/>
  <c r="E22" i="19"/>
  <c r="G9" i="19" l="1"/>
  <c r="G10" i="19" s="1"/>
  <c r="G19" i="19"/>
  <c r="G20" i="19" s="1"/>
  <c r="F22" i="19"/>
  <c r="G10" i="21"/>
  <c r="H19" i="19" l="1"/>
  <c r="H20" i="19" s="1"/>
  <c r="G22" i="19"/>
  <c r="H10" i="21"/>
  <c r="H9" i="19"/>
  <c r="H10" i="19" s="1"/>
  <c r="H22" i="19" l="1"/>
  <c r="I9" i="19"/>
  <c r="I10" i="19" s="1"/>
  <c r="I10" i="21"/>
  <c r="I19" i="19"/>
  <c r="I20" i="19" s="1"/>
  <c r="I22" i="19" l="1"/>
  <c r="J19" i="19"/>
  <c r="J20" i="19" s="1"/>
  <c r="J10" i="21"/>
  <c r="J9" i="19"/>
  <c r="J10" i="19" s="1"/>
  <c r="J22" i="19" l="1"/>
  <c r="K10" i="21"/>
  <c r="K9" i="19"/>
  <c r="K10" i="19" s="1"/>
  <c r="K19" i="19"/>
  <c r="K20" i="19" s="1"/>
  <c r="L10" i="21" l="1"/>
  <c r="L9" i="19"/>
  <c r="L10" i="19" s="1"/>
  <c r="L19" i="19"/>
  <c r="L20" i="19" s="1"/>
  <c r="K22" i="19"/>
  <c r="M10" i="21" l="1"/>
  <c r="M19" i="19"/>
  <c r="M20" i="19" s="1"/>
  <c r="L22" i="19"/>
  <c r="M9" i="19"/>
  <c r="M10" i="19" s="1"/>
  <c r="M22" i="19" l="1"/>
  <c r="N9" i="19"/>
  <c r="N10" i="19" s="1"/>
  <c r="N19" i="19"/>
  <c r="N20" i="19" s="1"/>
  <c r="N10" i="21"/>
  <c r="O19" i="19" l="1"/>
  <c r="O20" i="19" s="1"/>
  <c r="N22" i="19"/>
  <c r="O10" i="21"/>
  <c r="O9" i="19"/>
  <c r="O10" i="19" s="1"/>
  <c r="O22" i="19" l="1"/>
  <c r="P9" i="19"/>
  <c r="P10" i="19" s="1"/>
  <c r="P10" i="21"/>
  <c r="P19" i="19"/>
  <c r="P20" i="19" s="1"/>
  <c r="Q10" i="21" l="1"/>
  <c r="Q19" i="19"/>
  <c r="Q20" i="19" s="1"/>
  <c r="P22" i="19"/>
  <c r="Q9" i="19"/>
  <c r="Q10" i="19" s="1"/>
  <c r="Q22" i="19" l="1"/>
  <c r="R19" i="19"/>
  <c r="R20" i="19" s="1"/>
  <c r="R10" i="21"/>
  <c r="R9" i="19"/>
  <c r="R10" i="19" s="1"/>
  <c r="R22" i="19" s="1"/>
  <c r="S9" i="19" l="1"/>
  <c r="S10" i="19" s="1"/>
  <c r="S10" i="21"/>
  <c r="S19" i="19"/>
  <c r="S20" i="19" s="1"/>
  <c r="T19" i="19" l="1"/>
  <c r="T20" i="19" s="1"/>
  <c r="T10" i="21"/>
  <c r="S22" i="19"/>
  <c r="T9" i="19"/>
  <c r="T10" i="19" s="1"/>
  <c r="T22" i="19" l="1"/>
  <c r="U10" i="21"/>
  <c r="U9" i="19"/>
  <c r="U10" i="19" s="1"/>
  <c r="U19" i="19"/>
  <c r="U20" i="19" s="1"/>
  <c r="U22" i="19" l="1"/>
  <c r="V9" i="19"/>
  <c r="V10" i="19" s="1"/>
  <c r="V19" i="19"/>
  <c r="V20" i="19" s="1"/>
  <c r="V10" i="21"/>
  <c r="W19" i="19" l="1"/>
  <c r="W20" i="19" s="1"/>
  <c r="W10" i="21"/>
  <c r="V22" i="19"/>
  <c r="W9" i="19"/>
  <c r="W10" i="19" s="1"/>
  <c r="W22" i="19" s="1"/>
  <c r="X9" i="19" l="1"/>
  <c r="X10" i="19" s="1"/>
  <c r="X10" i="21"/>
  <c r="X19" i="19"/>
  <c r="X20" i="19" s="1"/>
  <c r="Y10" i="21" l="1"/>
  <c r="X22" i="19"/>
  <c r="Y19" i="19"/>
  <c r="Y20" i="19" s="1"/>
  <c r="Y9" i="19"/>
  <c r="Y10" i="19" s="1"/>
  <c r="Y22" i="19" l="1"/>
  <c r="Z19" i="19"/>
  <c r="Z20" i="19" s="1"/>
  <c r="Z10" i="21"/>
  <c r="Z9" i="19"/>
  <c r="Z10" i="19" s="1"/>
  <c r="Z22" i="19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tc={64EE20D0-1213-D042-8BF3-FA4893D43D8D}</author>
  </authors>
  <commentList>
    <comment ref="G15" authorId="0" shapeId="0" xr:uid="{64EE20D0-1213-D042-8BF3-FA4893D43D8D}">
      <text>
        <t>[Threaded comment]
Your version of Excel allows you to read this threaded comment; however, any edits to it will get removed if the file is opened in a newer version of Excel. Learn more: https://go.microsoft.com/fwlink/?linkid=870924
Comment:
    Starts emissions decrease formula
Reply:
    Updated to % decrease</t>
      </text>
    </comment>
  </commentList>
</comments>
</file>

<file path=xl/sharedStrings.xml><?xml version="1.0" encoding="utf-8"?>
<sst xmlns="http://schemas.openxmlformats.org/spreadsheetml/2006/main" count="734" uniqueCount="390">
  <si>
    <t>Year of Operation</t>
  </si>
  <si>
    <t>Year</t>
  </si>
  <si>
    <t>Total</t>
  </si>
  <si>
    <t>Build</t>
  </si>
  <si>
    <t>Look Up Table</t>
  </si>
  <si>
    <t>Discount Rate</t>
  </si>
  <si>
    <r>
      <t>CO</t>
    </r>
    <r>
      <rPr>
        <vertAlign val="subscript"/>
        <sz val="11"/>
        <color theme="1"/>
        <rFont val="Calibri"/>
        <family val="2"/>
        <scheme val="minor"/>
      </rPr>
      <t>2</t>
    </r>
  </si>
  <si>
    <t>No injury (PDO equivalent)</t>
  </si>
  <si>
    <t>Possible Injury (=OK Severity 2)</t>
  </si>
  <si>
    <t>Non-incapacitating Injury (=OK Severity 3)</t>
  </si>
  <si>
    <t>Incapacitating Injury (=OK Severity 4)</t>
  </si>
  <si>
    <t xml:space="preserve">Fatal </t>
  </si>
  <si>
    <t/>
  </si>
  <si>
    <t>Passengers</t>
  </si>
  <si>
    <t>Small commercial vehicles</t>
  </si>
  <si>
    <t>Large commercial vehicles</t>
  </si>
  <si>
    <t>Benefit Cost Ratio</t>
  </si>
  <si>
    <t>-</t>
  </si>
  <si>
    <t>Source</t>
  </si>
  <si>
    <t>Unit</t>
  </si>
  <si>
    <t>Seconds to hours conversion</t>
  </si>
  <si>
    <t>Annualization factor</t>
  </si>
  <si>
    <t>Average passenger vehicle occupancy</t>
  </si>
  <si>
    <t>CAGR (for VMT)</t>
  </si>
  <si>
    <t>Base Year Y for Discounting</t>
  </si>
  <si>
    <t>Discounted Costs</t>
  </si>
  <si>
    <t>Discounted Benefits</t>
  </si>
  <si>
    <t>Emissions Benefits</t>
  </si>
  <si>
    <t>Summary</t>
  </si>
  <si>
    <t>Share of Benefits</t>
  </si>
  <si>
    <t>Truck</t>
  </si>
  <si>
    <t>All commercial vehicles</t>
  </si>
  <si>
    <t>Hours of Delay Saved</t>
  </si>
  <si>
    <t>Passenger Car</t>
  </si>
  <si>
    <t>Light/Medium Truck</t>
  </si>
  <si>
    <t>Heavy Truck</t>
  </si>
  <si>
    <t>$/Crash</t>
  </si>
  <si>
    <t>USDOT 2021 BCA Guidance</t>
  </si>
  <si>
    <t>Passengers (All Purposes)</t>
  </si>
  <si>
    <t>Truck Drivers</t>
  </si>
  <si>
    <t>PM2.5</t>
  </si>
  <si>
    <t>https://www.epa.gov/energy/greenhouse-gases-equivalencies-calculator-calculations-and-references</t>
  </si>
  <si>
    <t>https://www.epa.gov/moves/latest-version-motor-vehicle-emission-simulator-moves</t>
  </si>
  <si>
    <r>
      <t>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Benefit</t>
    </r>
  </si>
  <si>
    <t>Nox Benefit</t>
  </si>
  <si>
    <t>SOx Benefit</t>
  </si>
  <si>
    <t>$/Metric Ton</t>
  </si>
  <si>
    <r>
      <t>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Savings</t>
    </r>
  </si>
  <si>
    <t xml:space="preserve">NOx Savings </t>
  </si>
  <si>
    <t>SOx Savings</t>
  </si>
  <si>
    <t>Discount Rate (Carbon Emissions)</t>
  </si>
  <si>
    <t>Emissions Benefits (All Other)</t>
  </si>
  <si>
    <t>Discount Factor (7% Disc.)</t>
  </si>
  <si>
    <t>Discount Factor(3% Disc.)</t>
  </si>
  <si>
    <t xml:space="preserve">Crash Reductions </t>
  </si>
  <si>
    <t>CO2 Equivalent</t>
  </si>
  <si>
    <t>PM2.5 Savings</t>
  </si>
  <si>
    <t>PM2.5 Benefit</t>
  </si>
  <si>
    <t>Kilograms to metric tons conversion</t>
  </si>
  <si>
    <t>MOVES3</t>
  </si>
  <si>
    <t>kg/VHT</t>
  </si>
  <si>
    <t>US tons to metric tons conversion</t>
  </si>
  <si>
    <t>Medium Duty Truck</t>
  </si>
  <si>
    <t>Tractor Trailers</t>
  </si>
  <si>
    <t>Oxides of Nitrogen (NOx)</t>
  </si>
  <si>
    <t>Sulfur Dioxide (SO2)</t>
  </si>
  <si>
    <t>Vehicle Class</t>
  </si>
  <si>
    <t>Car (Gasoline)</t>
  </si>
  <si>
    <t>Emissions Kilograms Per VHT</t>
  </si>
  <si>
    <t xml:space="preserve">Emissions Savings Per Hour of Delay (metric tons/VHT) </t>
  </si>
  <si>
    <t>AVG pollutant decrease, 2021-2025</t>
  </si>
  <si>
    <t>Emissions Benefit Per Hour of Delay ($/VHT)</t>
  </si>
  <si>
    <t>AVG annual % pollutant decrease, 2021-2025</t>
  </si>
  <si>
    <t>No Build</t>
  </si>
  <si>
    <t>Annual O&amp;M and Periodic Rehab Cost (Build - No Build)</t>
  </si>
  <si>
    <t>1st year operation</t>
  </si>
  <si>
    <t>Base year</t>
  </si>
  <si>
    <t xml:space="preserve">Net Present Value </t>
  </si>
  <si>
    <t xml:space="preserve">Build Capital Costs </t>
  </si>
  <si>
    <t>Fuel Cost Savings</t>
  </si>
  <si>
    <t>Avg Passenger Vehicle Occupancy</t>
  </si>
  <si>
    <t>Percent Trucks</t>
  </si>
  <si>
    <t>Duration of Train (Minutes)</t>
  </si>
  <si>
    <t>Cycle Length between Train Arrivals (seconds)</t>
  </si>
  <si>
    <t>"red" time (seconds)</t>
  </si>
  <si>
    <t>Green Ratio g/C</t>
  </si>
  <si>
    <t>Capacity Per Lane (PCE / HR)</t>
  </si>
  <si>
    <t>Saturation Flow Rate</t>
  </si>
  <si>
    <t>SH-37 Hourly Capacity PCE (w.r.t. crossing)</t>
  </si>
  <si>
    <t>Hour of Day</t>
  </si>
  <si>
    <t>% of DV</t>
  </si>
  <si>
    <t>Hourly Arrivals</t>
  </si>
  <si>
    <t>Expected # of Trains</t>
  </si>
  <si>
    <t>Delay Per Vehicle (seconds)</t>
  </si>
  <si>
    <t>Passenger Delay (Hours)</t>
  </si>
  <si>
    <t>Truck Delay (Hours)</t>
  </si>
  <si>
    <t>Results of Traffic/Queuing Analysis</t>
  </si>
  <si>
    <t>NOx Benefit</t>
  </si>
  <si>
    <t>Daily Traffic (current)</t>
  </si>
  <si>
    <t>Daily Traffic (2040)</t>
  </si>
  <si>
    <t>Annual rate of growth in traffic</t>
  </si>
  <si>
    <t>https://www.energy.gov/eere/vehicles/fact-861-february-23-2015-idle-fuel-consumption-selected-gasoline-and-diesel-vehicles</t>
  </si>
  <si>
    <t>Fuel consumed while idling (passenger vehicles) (gal/hr)</t>
  </si>
  <si>
    <t>Fuel consumed while idling (average of all truck types) (gal/hr)</t>
  </si>
  <si>
    <t>Passengers vehicle hours</t>
  </si>
  <si>
    <t>Fuel Savings</t>
  </si>
  <si>
    <t>Passengers vehicles</t>
  </si>
  <si>
    <t>All commercial vehicle hours</t>
  </si>
  <si>
    <t>average cost of gasoline (2019$s, net of fuel taxes)</t>
  </si>
  <si>
    <t>average cost of diesel fuel (2019$s, net of fuel taxes)</t>
  </si>
  <si>
    <t>Cost Avoided (Undiscounted $2019)</t>
  </si>
  <si>
    <t>https://www.eia.gov/todayinenergy/detail.php?id=42435</t>
  </si>
  <si>
    <r>
      <t>CO</t>
    </r>
    <r>
      <rPr>
        <b/>
        <vertAlign val="subscript"/>
        <sz val="11"/>
        <color theme="1"/>
        <rFont val="Calibri"/>
        <family val="2"/>
        <scheme val="minor"/>
      </rPr>
      <t>2</t>
    </r>
    <r>
      <rPr>
        <b/>
        <sz val="11"/>
        <color theme="1"/>
        <rFont val="Calibri"/>
        <family val="2"/>
        <scheme val="minor"/>
      </rPr>
      <t xml:space="preserve"> Benefit</t>
    </r>
  </si>
  <si>
    <t>Total daily auto trips</t>
  </si>
  <si>
    <t>Total daily truck trips</t>
  </si>
  <si>
    <t>Daily auto trips delayed</t>
  </si>
  <si>
    <t>Daily auto trips not delayed</t>
  </si>
  <si>
    <t>Daily value of auto buffer time (not delayed)</t>
  </si>
  <si>
    <t xml:space="preserve">Auto </t>
  </si>
  <si>
    <t>Total annual reliability benefit (undiscounted)</t>
  </si>
  <si>
    <t>Average length of delay at a crossing (minutes)</t>
  </si>
  <si>
    <t>red time (minutes)</t>
  </si>
  <si>
    <t>Delayed vehicles</t>
  </si>
  <si>
    <t>% delayed vehicles</t>
  </si>
  <si>
    <t>Daily auto buffer time not delayed (hours)</t>
  </si>
  <si>
    <t xml:space="preserve">Travel Reliability Benefits </t>
  </si>
  <si>
    <t>Reliability calculated as follows:</t>
  </si>
  <si>
    <t xml:space="preserve">(total trips - trips actually delayed) x average delay when gates down x probability of delay x value of time </t>
  </si>
  <si>
    <t>Daily truck trips delayed</t>
  </si>
  <si>
    <t>Daily truck trips not delayed</t>
  </si>
  <si>
    <t>Daily truck buffer time not delayed (hours)</t>
  </si>
  <si>
    <t>Daily value of truck buffer time (not delayed)</t>
  </si>
  <si>
    <t>Annual value of truck buffer time (undiscounted)</t>
  </si>
  <si>
    <t>Annual value of auto buffer time (undiscounted)</t>
  </si>
  <si>
    <t xml:space="preserve">NOx </t>
  </si>
  <si>
    <t xml:space="preserve">SOx </t>
  </si>
  <si>
    <t xml:space="preserve">PM2.5 </t>
  </si>
  <si>
    <t>Annual Hours of Delay Saved</t>
  </si>
  <si>
    <t>Total (Non-CO2) Benefit</t>
  </si>
  <si>
    <t>Emissions Benefit (annual $ savings, undiscounted)</t>
  </si>
  <si>
    <t>Emissions Reduction (annual metric tons saved)</t>
  </si>
  <si>
    <r>
      <t>CO</t>
    </r>
    <r>
      <rPr>
        <b/>
        <vertAlign val="subscript"/>
        <sz val="11"/>
        <color theme="1"/>
        <rFont val="Calibri"/>
        <family val="2"/>
        <scheme val="minor"/>
      </rPr>
      <t xml:space="preserve">2 </t>
    </r>
  </si>
  <si>
    <t>Bike and Pedestrian</t>
  </si>
  <si>
    <t>Travel Delay Savings - vehicles</t>
  </si>
  <si>
    <t>Projected Crash reductions by year (50% rear end collisions</t>
  </si>
  <si>
    <t>Emergency Vehicles Delayed per Year</t>
  </si>
  <si>
    <t>Average Delay Time per Vehicle (minutes)</t>
  </si>
  <si>
    <t>Economic Cost Based on Survival Rate</t>
  </si>
  <si>
    <t>Change in Survival Probability per Delayed Trip</t>
  </si>
  <si>
    <t>Percent of Emergency Vehicles in Life Critical Situation</t>
  </si>
  <si>
    <t>Crash Reduction Benefits</t>
  </si>
  <si>
    <r>
      <t>Emissions Benefits (CO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)</t>
    </r>
  </si>
  <si>
    <t>https://files.hudexchange.info/course-content/ndrc-nofa-benefit-cost-analysis-data-resources-and-expert-tips-webinar/FEMA-BCAR-Resource.pdf</t>
  </si>
  <si>
    <t>Survival Probability without detour</t>
  </si>
  <si>
    <t>Survival Probability with detour</t>
  </si>
  <si>
    <t>Emergency trips x %life threatening x chnge in survival probability</t>
  </si>
  <si>
    <t>Moore population</t>
  </si>
  <si>
    <t>Estimated residential households</t>
  </si>
  <si>
    <t>Estimated households exposed to train noise</t>
  </si>
  <si>
    <t xml:space="preserve">Noise Reduction Benefits </t>
  </si>
  <si>
    <t>dB level - exposed households</t>
  </si>
  <si>
    <t>db baseline ambient level</t>
  </si>
  <si>
    <t>dB above non-intrusive level</t>
  </si>
  <si>
    <t>Total one time 2024benefit of eliminating at grade train noise</t>
  </si>
  <si>
    <t>estimated average annual GDP deflator change 2019-2021</t>
  </si>
  <si>
    <t>https://citeseerx.ist.psu.edu/viewdoc/download?doi=10.1.1.1090.8905&amp;rep=rep1&amp;type=pdf</t>
  </si>
  <si>
    <t>estimate based on William K. Bellinger, "The economic valuation of train horn noise: A US case study", Transportation Research Part D 11 (2006) 310–314</t>
  </si>
  <si>
    <t>% reduction in survival probability from detour</t>
  </si>
  <si>
    <t>property value impact for noise levels significantly above 50 dB</t>
  </si>
  <si>
    <t>Emergency Response</t>
  </si>
  <si>
    <t>Average minutes per gate malfunction</t>
  </si>
  <si>
    <t>Travel Time (Avoided Delay) Benefits</t>
  </si>
  <si>
    <t>(first year of full operation of all crossings)</t>
  </si>
  <si>
    <t>Annual commercial vehicle hours of delay - reroute queue clearance</t>
  </si>
  <si>
    <t>% passenger vehicles</t>
  </si>
  <si>
    <t>% commercial vehicles</t>
  </si>
  <si>
    <t>Annual passenger vehicle hours of delay - in queue</t>
  </si>
  <si>
    <t>Probability of delay due to malfunction (malfunction time per year/total minutes per year)</t>
  </si>
  <si>
    <t>Annual passenger vehicles impacted by malfunction</t>
  </si>
  <si>
    <t>Annual commercial vehicles impacted by malfunction</t>
  </si>
  <si>
    <t>Annual commercial vehicle hours of delay - in queue</t>
  </si>
  <si>
    <t>Total annual commercial hours of delay</t>
  </si>
  <si>
    <t>Average # of malfunctions per crossing per year</t>
  </si>
  <si>
    <t>Number of gates to be replaced (Build)</t>
  </si>
  <si>
    <t>Annual vehicles all crossings (AADT x 365)</t>
  </si>
  <si>
    <t>Maximum wait time before reroute (mins)</t>
  </si>
  <si>
    <t>* assume normal signal box maintenance is the same for Build and No Build</t>
  </si>
  <si>
    <t>Base Year</t>
  </si>
  <si>
    <t>Life Cycle Cost Savings (reduced emergency maintenance under No Build)</t>
  </si>
  <si>
    <t>TOTAL</t>
  </si>
  <si>
    <t>Annual passenger vehicle hours of delay - reroute queue clearance (apply queuing analysis or assume 5-10 minutes or something for cars to clear and detour)</t>
  </si>
  <si>
    <t>Total annual passenger hours of delay</t>
  </si>
  <si>
    <t>Annual Cost Avoided (Undiscounted $2020)</t>
  </si>
  <si>
    <t xml:space="preserve">Travel Delay Savings </t>
  </si>
  <si>
    <t xml:space="preserve">Emergency Maintenance Costs - Gate Malfunction Incidents - No Build </t>
  </si>
  <si>
    <t>Cost (labor and other) to repair malfunction/per malfunction</t>
  </si>
  <si>
    <t>Total emergency gate repair savings</t>
  </si>
  <si>
    <t>`</t>
  </si>
  <si>
    <t>Value of crash reductions by year (undiscounted, 2020 $s)</t>
  </si>
  <si>
    <t>this would be one crash of the  minor and PDO categories per year per crossing, for 25  crossings</t>
  </si>
  <si>
    <t>Past motor vehicle (non-train related crashes - 10% rear end collisions)</t>
  </si>
  <si>
    <t xml:space="preserve">Emissions Benefits </t>
  </si>
  <si>
    <t>Train Delay Savings (Tri-Rail passenger delay savings)</t>
  </si>
  <si>
    <t>based on USDOT 2021 BCA Guidance; 2022 Guidance provides no recommended value</t>
  </si>
  <si>
    <t>USDOT 2022 BCA Guidance</t>
  </si>
  <si>
    <t>USDOT 2022 BCA Guidance (passenger vehicles all travel)</t>
  </si>
  <si>
    <t>Hourly Value of Time ($2020)</t>
  </si>
  <si>
    <t>Grams to metric tons conversion</t>
  </si>
  <si>
    <t>Value of Accidents KABCO Values ($2020)</t>
  </si>
  <si>
    <t>Emissions Costs Per Ton (2020$s)</t>
  </si>
  <si>
    <t>(note: 2020 fuel prices are regarded as non-representative of fuel price trends, due to COVID related economic downturn)</t>
  </si>
  <si>
    <t>NOX</t>
  </si>
  <si>
    <t>SOX</t>
  </si>
  <si>
    <t>average light and heavy sedan  -  https://www.energy.gov/eere/vehicles/fact-861-february-23-2015-idle-fuel-consumption-selected-gasoline-and-diesel-vehicles</t>
  </si>
  <si>
    <t xml:space="preserve">2022 $s </t>
  </si>
  <si>
    <t>Crash Analysis Reporting (CAR) System – Reports and Database</t>
  </si>
  <si>
    <t>https://fdotwp2.dot.state.fl.us/CrashAnalysisReporting/Account/Login</t>
  </si>
  <si>
    <t xml:space="preserve">TOTAL </t>
  </si>
  <si>
    <t xml:space="preserve">ALL CRASHES </t>
  </si>
  <si>
    <t>REAR END CRASHES ONLY</t>
  </si>
  <si>
    <t>Signal 4 Analytics</t>
  </si>
  <si>
    <t>https://signal4analytics.com/</t>
  </si>
  <si>
    <t>REAR END CRASHES</t>
  </si>
  <si>
    <t>Possible Injury: 2</t>
  </si>
  <si>
    <t>SEVERITY:            No Injury: 1</t>
  </si>
  <si>
    <t>Non-incapacitating: 3</t>
  </si>
  <si>
    <t>Incapacitating 4</t>
  </si>
  <si>
    <t>Non-Traffic Fatal: 6</t>
  </si>
  <si>
    <t>Fatal (within 30-days): 5</t>
  </si>
  <si>
    <t xml:space="preserve">Delay Data </t>
  </si>
  <si>
    <t xml:space="preserve">MILE POST </t>
  </si>
  <si>
    <t>RANK</t>
  </si>
  <si>
    <t>ROAD NAME</t>
  </si>
  <si>
    <t>DOT #</t>
  </si>
  <si>
    <t>AADT</t>
  </si>
  <si>
    <t xml:space="preserve">MALFUNCTION OCCURENCES </t>
  </si>
  <si>
    <t>DELAY (MINUTES)</t>
  </si>
  <si>
    <t xml:space="preserve">DELAY (PER OCCURRENCE) </t>
  </si>
  <si>
    <t>OKEECHOBEE BLVD</t>
  </si>
  <si>
    <t>628146G</t>
  </si>
  <si>
    <t xml:space="preserve">COMMERCIAL BLVD </t>
  </si>
  <si>
    <t>628165L</t>
  </si>
  <si>
    <t>SAMPLE RD</t>
  </si>
  <si>
    <t>628103N</t>
  </si>
  <si>
    <t xml:space="preserve">PALMETTO PARK RD </t>
  </si>
  <si>
    <t>628118D</t>
  </si>
  <si>
    <t xml:space="preserve">COPANS RD </t>
  </si>
  <si>
    <t>628169N</t>
  </si>
  <si>
    <t xml:space="preserve">OAKLAND PARK BLVD </t>
  </si>
  <si>
    <t>628272B</t>
  </si>
  <si>
    <t>FOREST HILL BLVD.</t>
  </si>
  <si>
    <t>628191B</t>
  </si>
  <si>
    <t xml:space="preserve">HILLSBORO BLVD </t>
  </si>
  <si>
    <t>628282G</t>
  </si>
  <si>
    <t>PEMBROKE RD.</t>
  </si>
  <si>
    <t>628187L</t>
  </si>
  <si>
    <t>ATLANTIC AVE</t>
  </si>
  <si>
    <t>628186E</t>
  </si>
  <si>
    <t xml:space="preserve">STIRLING RD </t>
  </si>
  <si>
    <t>621525H</t>
  </si>
  <si>
    <t xml:space="preserve">HOLLYWOOD BLVD </t>
  </si>
  <si>
    <t>628155F</t>
  </si>
  <si>
    <t xml:space="preserve">LINTON BLVD </t>
  </si>
  <si>
    <t>628274P</t>
  </si>
  <si>
    <t xml:space="preserve">HALLANDALE BEACH BLVD </t>
  </si>
  <si>
    <t>628167A</t>
  </si>
  <si>
    <t>NW 27th AVE</t>
  </si>
  <si>
    <t>628281A</t>
  </si>
  <si>
    <t>GRIFFIN RD/ FRONTAGE RD</t>
  </si>
  <si>
    <t>628139W</t>
  </si>
  <si>
    <t xml:space="preserve">South 6TH AVE </t>
  </si>
  <si>
    <t>628188T</t>
  </si>
  <si>
    <t xml:space="preserve">BELVEDERE RD </t>
  </si>
  <si>
    <t>628168G</t>
  </si>
  <si>
    <t xml:space="preserve">PALM BEACH LAKES BLVD </t>
  </si>
  <si>
    <t>628135U</t>
  </si>
  <si>
    <t xml:space="preserve">POWERLINE RD </t>
  </si>
  <si>
    <t>628339F</t>
  </si>
  <si>
    <t xml:space="preserve">NW 79TH ST </t>
  </si>
  <si>
    <t>628321V</t>
  </si>
  <si>
    <t>NW 36TH ST</t>
  </si>
  <si>
    <t>628160C</t>
  </si>
  <si>
    <t xml:space="preserve">45TH ST </t>
  </si>
  <si>
    <t>628126V</t>
  </si>
  <si>
    <t xml:space="preserve">PROSPECT RD </t>
  </si>
  <si>
    <t>628377P</t>
  </si>
  <si>
    <t xml:space="preserve">NW 48TH ST </t>
  </si>
  <si>
    <t>628290Y</t>
  </si>
  <si>
    <t>TOTAL OCCURENCES</t>
  </si>
  <si>
    <t>TOTAL DELAY (MIN)</t>
  </si>
  <si>
    <t>AVERAGE DELAY PER OCCURRENCE - ALL CROSSINGS(MIN)</t>
  </si>
  <si>
    <t xml:space="preserve">TOTAL AADT </t>
  </si>
  <si>
    <t>OCCURENCES PER CROSSING PER YEAR</t>
  </si>
  <si>
    <t>TOTAL OCCURENCES PER CROSSING</t>
  </si>
  <si>
    <t>OCCURENCES PER YEAR</t>
  </si>
  <si>
    <t>Incapacitating: 4</t>
  </si>
  <si>
    <t>No Injury/PDO: 1</t>
  </si>
  <si>
    <t>INPUT</t>
  </si>
  <si>
    <t>Number of Gate Malfunctions ( All 25 Crossings)</t>
  </si>
  <si>
    <t>AADT PER CROSSING</t>
  </si>
  <si>
    <t>Train Passenger Delay - Based on Average Daily Ridership with 70% Occupancy per Train</t>
  </si>
  <si>
    <t>Train</t>
  </si>
  <si>
    <t>Date</t>
  </si>
  <si>
    <t>Road</t>
  </si>
  <si>
    <t>MP</t>
  </si>
  <si>
    <t>Description</t>
  </si>
  <si>
    <t>Minutes Delay</t>
  </si>
  <si>
    <t>P620</t>
  </si>
  <si>
    <t>Hammond Ville Rd (MLK Blvd)</t>
  </si>
  <si>
    <t>1003.89</t>
  </si>
  <si>
    <t>Grade Crossing False/Partial</t>
  </si>
  <si>
    <t>P648</t>
  </si>
  <si>
    <t>P604</t>
  </si>
  <si>
    <t>P615</t>
  </si>
  <si>
    <t>P631</t>
  </si>
  <si>
    <t>P606</t>
  </si>
  <si>
    <t>Atlantic Blvd</t>
  </si>
  <si>
    <t>1004.32</t>
  </si>
  <si>
    <t>Grade Crossing Disabled</t>
  </si>
  <si>
    <t>P622</t>
  </si>
  <si>
    <t>P623</t>
  </si>
  <si>
    <t>P610</t>
  </si>
  <si>
    <t>P612</t>
  </si>
  <si>
    <t>P614</t>
  </si>
  <si>
    <t>1004.34</t>
  </si>
  <si>
    <t>Race track Rd (SW 3rd St.)</t>
  </si>
  <si>
    <t>1004.60</t>
  </si>
  <si>
    <t>1004.67</t>
  </si>
  <si>
    <t>P632</t>
  </si>
  <si>
    <t>P634</t>
  </si>
  <si>
    <t>1004.69</t>
  </si>
  <si>
    <t>P626</t>
  </si>
  <si>
    <t>NW 135th St</t>
  </si>
  <si>
    <t>1030.40</t>
  </si>
  <si>
    <t>P662</t>
  </si>
  <si>
    <t>NW 54th St</t>
  </si>
  <si>
    <t>1035.50</t>
  </si>
  <si>
    <t>P608</t>
  </si>
  <si>
    <t>1035.55</t>
  </si>
  <si>
    <t>P617</t>
  </si>
  <si>
    <t>Palm Beach Lakes Blvd</t>
  </si>
  <si>
    <t>969.23</t>
  </si>
  <si>
    <t>P647</t>
  </si>
  <si>
    <t>Banyan Blvd</t>
  </si>
  <si>
    <t>969.73</t>
  </si>
  <si>
    <t>P639</t>
  </si>
  <si>
    <t>P627</t>
  </si>
  <si>
    <t>969.85</t>
  </si>
  <si>
    <t>P629</t>
  </si>
  <si>
    <t>P621</t>
  </si>
  <si>
    <t>P601</t>
  </si>
  <si>
    <t>Allendale Rd</t>
  </si>
  <si>
    <t>971.86</t>
  </si>
  <si>
    <t>6th Ave S</t>
  </si>
  <si>
    <t>977.29</t>
  </si>
  <si>
    <t xml:space="preserve">Trains per day </t>
  </si>
  <si>
    <t>Total Delay (minutes)</t>
  </si>
  <si>
    <t xml:space="preserve">Train Capacity </t>
  </si>
  <si>
    <t>Delay Events (#)</t>
  </si>
  <si>
    <t xml:space="preserve">Train Occupancy </t>
  </si>
  <si>
    <t>Average Delay per event (minutes)</t>
  </si>
  <si>
    <t>Daily Ridership</t>
  </si>
  <si>
    <t xml:space="preserve">Events per Year </t>
  </si>
  <si>
    <t>2022 (Partial)</t>
  </si>
  <si>
    <t>Average Events per Year (based on 4 years of data)</t>
  </si>
  <si>
    <t>Person-Minutes</t>
  </si>
  <si>
    <t>Person-Hours</t>
  </si>
  <si>
    <t xml:space="preserve">Hourly Value </t>
  </si>
  <si>
    <t xml:space="preserve">Person Value per year </t>
  </si>
  <si>
    <t>Operator Person-Minutes</t>
  </si>
  <si>
    <t>Operator Person-Hours</t>
  </si>
  <si>
    <t xml:space="preserve">Operator Value per year </t>
  </si>
  <si>
    <t xml:space="preserve">Total Value per year </t>
  </si>
  <si>
    <t xml:space="preserve">Transit Rail Operators </t>
  </si>
  <si>
    <t xml:space="preserve">Person-Hours of Delay </t>
  </si>
  <si>
    <t xml:space="preserve">Person-Hour Value </t>
  </si>
  <si>
    <t xml:space="preserve">Operator Person-Hours of Delay </t>
  </si>
  <si>
    <t xml:space="preserve">Operator Person-Hour Value </t>
  </si>
  <si>
    <t xml:space="preserve">Total Person-Hour Value </t>
  </si>
  <si>
    <t>COSTS</t>
  </si>
  <si>
    <t>BENEFITS</t>
  </si>
  <si>
    <t>Train Delay</t>
  </si>
  <si>
    <t>Count</t>
  </si>
  <si>
    <t>References</t>
  </si>
  <si>
    <t>https://railroads.dot.gov/sites/fra.dot.gov/files/fra_net/379/ord0905.pdf</t>
  </si>
  <si>
    <t>Construction Costs</t>
  </si>
  <si>
    <t>Annual Crash Rate</t>
  </si>
  <si>
    <t>Construction/ Installation</t>
  </si>
  <si>
    <t>Source:</t>
  </si>
  <si>
    <t>Discounted Summary Results ($2022)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</si>
</sst>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22">
    <numFmt numFmtId="5" formatCode="&quot;$&quot;#,##0_);\(&quot;$&quot;#,##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#,##0.0000_);\(#,##0.0000\);&quot;-  &quot;;&quot; &quot;@"/>
    <numFmt numFmtId="165" formatCode="#,##0.00_);\(#,##0.00\);&quot;-  &quot;;&quot; &quot;@"/>
    <numFmt numFmtId="166" formatCode="0.000"/>
    <numFmt numFmtId="167" formatCode="0.0"/>
    <numFmt numFmtId="168" formatCode="_(* #,##0_);_(* \(#,##0\);_(* &quot;-&quot;??_);_(@_)"/>
    <numFmt numFmtId="169" formatCode="0.0%"/>
    <numFmt numFmtId="170" formatCode="&quot;$&quot;#,##0.0"/>
    <numFmt numFmtId="171" formatCode="&quot;$&quot;#,##0"/>
    <numFmt numFmtId="172" formatCode="#,##0.0000_);\(#,##0.0000\)"/>
    <numFmt numFmtId="173" formatCode="0.0000"/>
    <numFmt numFmtId="174" formatCode="0.000000"/>
    <numFmt numFmtId="175" formatCode="0.000%"/>
    <numFmt numFmtId="176" formatCode="0.0000000"/>
    <numFmt numFmtId="177" formatCode="_(* #,##0.0_);_(* \(#,##0.0\);_(* &quot;-&quot;??_);_(@_)"/>
    <numFmt numFmtId="178" formatCode="_(&quot;$&quot;* #,##0_);_(&quot;$&quot;* \(#,##0\);_(&quot;$&quot;* &quot;-&quot;??_);_(@_)"/>
    <numFmt numFmtId="179" formatCode="0.00000"/>
    <numFmt numFmtId="180" formatCode="0.0000000000"/>
    <numFmt numFmtId="181" formatCode="0.0000%"/>
    <numFmt numFmtId="182" formatCode="&quot;$&quot;#,##0.0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vertAlign val="subscript"/>
      <sz val="11"/>
      <color theme="1"/>
      <name val="Calibri"/>
      <family val="2"/>
      <scheme val="minor"/>
    </font>
    <font>
      <u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i/>
      <sz val="11"/>
      <color rgb="FF212121"/>
      <name val="Calibri"/>
      <family val="2"/>
      <scheme val="minor"/>
    </font>
    <font>
      <sz val="8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b/>
      <vertAlign val="subscript"/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0000"/>
      <name val="Open Sans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7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2754A5"/>
      </left>
      <right style="medium">
        <color rgb="FF2754A5"/>
      </right>
      <top style="medium">
        <color rgb="FF2754A5"/>
      </top>
      <bottom style="medium">
        <color rgb="FF2754A5"/>
      </bottom>
      <diagonal/>
    </border>
    <border>
      <left/>
      <right style="medium">
        <color rgb="FF2754A5"/>
      </right>
      <top style="medium">
        <color rgb="FF2754A5"/>
      </top>
      <bottom style="medium">
        <color rgb="FF2754A5"/>
      </bottom>
      <diagonal/>
    </border>
    <border>
      <left style="medium">
        <color rgb="FF2754A5"/>
      </left>
      <right style="medium">
        <color rgb="FF2754A5"/>
      </right>
      <top style="medium">
        <color rgb="FF2754A5"/>
      </top>
      <bottom style="thin">
        <color rgb="FF2754A5"/>
      </bottom>
      <diagonal/>
    </border>
    <border>
      <left/>
      <right style="medium">
        <color rgb="FF2754A5"/>
      </right>
      <top style="medium">
        <color rgb="FF2754A5"/>
      </top>
      <bottom style="thin">
        <color rgb="FF2754A5"/>
      </bottom>
      <diagonal/>
    </border>
    <border>
      <left style="medium">
        <color rgb="FF2754A5"/>
      </left>
      <right style="medium">
        <color rgb="FF2754A5"/>
      </right>
      <top style="thin">
        <color rgb="FF2754A5"/>
      </top>
      <bottom style="thin">
        <color rgb="FF2754A5"/>
      </bottom>
      <diagonal/>
    </border>
    <border>
      <left/>
      <right style="medium">
        <color rgb="FF2754A5"/>
      </right>
      <top style="thin">
        <color rgb="FF2754A5"/>
      </top>
      <bottom style="thin">
        <color rgb="FF2754A5"/>
      </bottom>
      <diagonal/>
    </border>
    <border>
      <left style="medium">
        <color rgb="FF2754A5"/>
      </left>
      <right style="medium">
        <color rgb="FF2754A5"/>
      </right>
      <top style="thin">
        <color rgb="FF2754A5"/>
      </top>
      <bottom style="medium">
        <color rgb="FF2754A5"/>
      </bottom>
      <diagonal/>
    </border>
    <border>
      <left style="medium">
        <color rgb="FF2754A5"/>
      </left>
      <right style="medium">
        <color rgb="FF2754A5"/>
      </right>
      <top/>
      <bottom style="thin">
        <color rgb="FF2754A5"/>
      </bottom>
      <diagonal/>
    </border>
    <border>
      <left/>
      <right style="medium">
        <color rgb="FF2754A5"/>
      </right>
      <top/>
      <bottom style="thin">
        <color rgb="FF2754A5"/>
      </bottom>
      <diagonal/>
    </border>
    <border>
      <left style="medium">
        <color rgb="FF2754A5"/>
      </left>
      <right/>
      <top style="medium">
        <color rgb="FF2754A5"/>
      </top>
      <bottom style="thin">
        <color rgb="FF2754A5"/>
      </bottom>
      <diagonal/>
    </border>
    <border>
      <left style="medium">
        <color rgb="FF2754A5"/>
      </left>
      <right/>
      <top style="medium">
        <color rgb="FF2754A5"/>
      </top>
      <bottom style="medium">
        <color rgb="FF2754A5"/>
      </bottom>
      <diagonal/>
    </border>
    <border>
      <left style="medium">
        <color rgb="FF2754A5"/>
      </left>
      <right/>
      <top/>
      <bottom style="medium">
        <color rgb="FF2754A5"/>
      </bottom>
      <diagonal/>
    </border>
    <border>
      <left/>
      <right/>
      <top/>
      <bottom style="medium">
        <color rgb="FF2754A5"/>
      </bottom>
      <diagonal/>
    </border>
    <border>
      <left/>
      <right style="medium">
        <color rgb="FF2754A5"/>
      </right>
      <top/>
      <bottom style="medium">
        <color rgb="FF2754A5"/>
      </bottom>
      <diagonal/>
    </border>
    <border>
      <left/>
      <right/>
      <top style="medium">
        <color rgb="FF2754A5"/>
      </top>
      <bottom style="medium">
        <color rgb="FF2754A5"/>
      </bottom>
      <diagonal/>
    </border>
    <border>
      <left/>
      <right style="medium">
        <color rgb="FF2754A5"/>
      </right>
      <top style="thin">
        <color rgb="FF2754A5"/>
      </top>
      <bottom/>
      <diagonal/>
    </border>
    <border>
      <left/>
      <right style="medium">
        <color rgb="FF2754A5"/>
      </right>
      <top/>
      <bottom/>
      <diagonal/>
    </border>
    <border>
      <left/>
      <right/>
      <top style="thin">
        <color rgb="FF2754A5"/>
      </top>
      <bottom style="thin">
        <color rgb="FF2754A5"/>
      </bottom>
      <diagonal/>
    </border>
    <border>
      <left style="medium">
        <color rgb="FF2754A5"/>
      </left>
      <right/>
      <top style="thin">
        <color rgb="FF2754A5"/>
      </top>
      <bottom style="medium">
        <color rgb="FF2754A5"/>
      </bottom>
      <diagonal/>
    </border>
    <border>
      <left/>
      <right/>
      <top style="medium">
        <color rgb="FF2754A5"/>
      </top>
      <bottom style="thin">
        <color rgb="FF2754A5"/>
      </bottom>
      <diagonal/>
    </border>
    <border>
      <left/>
      <right style="medium">
        <color rgb="FF2754A5"/>
      </right>
      <top style="medium">
        <color rgb="FF2754A5"/>
      </top>
      <bottom/>
      <diagonal/>
    </border>
    <border>
      <left style="medium">
        <color rgb="FF2754A5"/>
      </left>
      <right style="medium">
        <color rgb="FF2754A5"/>
      </right>
      <top style="medium">
        <color rgb="FF2754A5"/>
      </top>
      <bottom/>
      <diagonal/>
    </border>
    <border>
      <left style="medium">
        <color indexed="64"/>
      </left>
      <right style="medium">
        <color rgb="FF2754A5"/>
      </right>
      <top style="medium">
        <color indexed="64"/>
      </top>
      <bottom style="thin">
        <color rgb="FF2754A5"/>
      </bottom>
      <diagonal/>
    </border>
    <border>
      <left style="medium">
        <color rgb="FF2754A5"/>
      </left>
      <right style="medium">
        <color rgb="FF2754A5"/>
      </right>
      <top style="medium">
        <color indexed="64"/>
      </top>
      <bottom style="thin">
        <color rgb="FF2754A5"/>
      </bottom>
      <diagonal/>
    </border>
    <border>
      <left style="medium">
        <color rgb="FF2754A5"/>
      </left>
      <right style="medium">
        <color indexed="64"/>
      </right>
      <top style="medium">
        <color indexed="64"/>
      </top>
      <bottom style="thin">
        <color rgb="FF2754A5"/>
      </bottom>
      <diagonal/>
    </border>
    <border>
      <left style="medium">
        <color indexed="64"/>
      </left>
      <right style="medium">
        <color rgb="FF2754A5"/>
      </right>
      <top style="thin">
        <color rgb="FF2754A5"/>
      </top>
      <bottom style="thin">
        <color rgb="FF2754A5"/>
      </bottom>
      <diagonal/>
    </border>
    <border>
      <left style="medium">
        <color rgb="FF2754A5"/>
      </left>
      <right style="medium">
        <color indexed="64"/>
      </right>
      <top style="thin">
        <color rgb="FF2754A5"/>
      </top>
      <bottom style="thin">
        <color rgb="FF2754A5"/>
      </bottom>
      <diagonal/>
    </border>
    <border>
      <left style="medium">
        <color indexed="64"/>
      </left>
      <right style="medium">
        <color rgb="FF2754A5"/>
      </right>
      <top style="thin">
        <color rgb="FF2754A5"/>
      </top>
      <bottom style="medium">
        <color indexed="64"/>
      </bottom>
      <diagonal/>
    </border>
    <border>
      <left style="medium">
        <color rgb="FF2754A5"/>
      </left>
      <right style="medium">
        <color rgb="FF2754A5"/>
      </right>
      <top style="thin">
        <color rgb="FF2754A5"/>
      </top>
      <bottom style="medium">
        <color indexed="64"/>
      </bottom>
      <diagonal/>
    </border>
    <border>
      <left style="medium">
        <color rgb="FF2754A5"/>
      </left>
      <right style="medium">
        <color indexed="64"/>
      </right>
      <top style="thin">
        <color rgb="FF2754A5"/>
      </top>
      <bottom style="medium">
        <color indexed="64"/>
      </bottom>
      <diagonal/>
    </border>
    <border>
      <left style="medium">
        <color rgb="FF2754A5"/>
      </left>
      <right/>
      <top style="thin">
        <color rgb="FF2754A5"/>
      </top>
      <bottom/>
      <diagonal/>
    </border>
    <border>
      <left/>
      <right/>
      <top style="thin">
        <color rgb="FF2754A5"/>
      </top>
      <bottom/>
      <diagonal/>
    </border>
    <border>
      <left/>
      <right/>
      <top style="thin">
        <color rgb="FF2754A5"/>
      </top>
      <bottom style="medium">
        <color rgb="FF2754A5"/>
      </bottom>
      <diagonal/>
    </border>
    <border>
      <left/>
      <right style="medium">
        <color rgb="FF2754A5"/>
      </right>
      <top style="thin">
        <color rgb="FF2754A5"/>
      </top>
      <bottom style="medium">
        <color rgb="FF2754A5"/>
      </bottom>
      <diagonal/>
    </border>
    <border>
      <left/>
      <right/>
      <top style="medium">
        <color rgb="FF2754A5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rgb="FF2754A5"/>
      </right>
      <top style="medium">
        <color indexed="64"/>
      </top>
      <bottom style="medium">
        <color rgb="FF2754A5"/>
      </bottom>
      <diagonal/>
    </border>
    <border>
      <left style="medium">
        <color rgb="FF2754A5"/>
      </left>
      <right style="medium">
        <color rgb="FF2754A5"/>
      </right>
      <top style="medium">
        <color indexed="64"/>
      </top>
      <bottom style="medium">
        <color rgb="FF2754A5"/>
      </bottom>
      <diagonal/>
    </border>
    <border>
      <left style="medium">
        <color rgb="FF2754A5"/>
      </left>
      <right style="medium">
        <color indexed="64"/>
      </right>
      <top style="medium">
        <color indexed="64"/>
      </top>
      <bottom style="medium">
        <color rgb="FF2754A5"/>
      </bottom>
      <diagonal/>
    </border>
    <border>
      <left style="medium">
        <color indexed="64"/>
      </left>
      <right style="medium">
        <color rgb="FF2754A5"/>
      </right>
      <top style="medium">
        <color rgb="FF2754A5"/>
      </top>
      <bottom style="medium">
        <color rgb="FF2754A5"/>
      </bottom>
      <diagonal/>
    </border>
    <border>
      <left style="medium">
        <color indexed="64"/>
      </left>
      <right style="medium">
        <color rgb="FF2754A5"/>
      </right>
      <top style="medium">
        <color rgb="FF2754A5"/>
      </top>
      <bottom style="medium">
        <color indexed="64"/>
      </bottom>
      <diagonal/>
    </border>
    <border>
      <left style="medium">
        <color rgb="FF2754A5"/>
      </left>
      <right style="medium">
        <color rgb="FF2754A5"/>
      </right>
      <top style="medium">
        <color rgb="FF2754A5"/>
      </top>
      <bottom style="medium">
        <color indexed="64"/>
      </bottom>
      <diagonal/>
    </border>
    <border>
      <left style="medium">
        <color rgb="FF2754A5"/>
      </left>
      <right/>
      <top style="medium">
        <color rgb="FF2754A5"/>
      </top>
      <bottom/>
      <diagonal/>
    </border>
    <border>
      <left/>
      <right style="medium">
        <color indexed="64"/>
      </right>
      <top style="medium">
        <color rgb="FF2754A5"/>
      </top>
      <bottom/>
      <diagonal/>
    </border>
    <border>
      <left style="medium">
        <color rgb="FF2754A5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rgb="FF2754A5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rgb="FF2754A5"/>
      </top>
      <bottom/>
      <diagonal/>
    </border>
    <border>
      <left style="medium">
        <color indexed="64"/>
      </left>
      <right/>
      <top/>
      <bottom style="medium">
        <color rgb="FF2754A5"/>
      </bottom>
      <diagonal/>
    </border>
    <border>
      <left style="medium">
        <color rgb="FF2754A5"/>
      </left>
      <right style="medium">
        <color indexed="64"/>
      </right>
      <top style="medium">
        <color rgb="FF2754A5"/>
      </top>
      <bottom/>
      <diagonal/>
    </border>
    <border>
      <left style="medium">
        <color rgb="FF2754A5"/>
      </left>
      <right style="medium">
        <color indexed="64"/>
      </right>
      <top/>
      <bottom/>
      <diagonal/>
    </border>
    <border>
      <left style="medium">
        <color rgb="FF2754A5"/>
      </left>
      <right style="medium">
        <color indexed="64"/>
      </right>
      <top/>
      <bottom style="medium">
        <color rgb="FF2754A5"/>
      </bottom>
      <diagonal/>
    </border>
    <border>
      <left style="medium">
        <color rgb="FF2754A5"/>
      </left>
      <right/>
      <top style="medium">
        <color indexed="64"/>
      </top>
      <bottom/>
      <diagonal/>
    </border>
    <border>
      <left/>
      <right style="medium">
        <color rgb="FF2754A5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164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5" fillId="0" borderId="0"/>
  </cellStyleXfs>
  <cellXfs count="433">
    <xf numFmtId="0" fontId="0" fillId="0" borderId="0" xfId="0"/>
    <xf numFmtId="2" fontId="0" fillId="0" borderId="0" xfId="0" applyNumberFormat="1"/>
    <xf numFmtId="0" fontId="6" fillId="0" borderId="0" xfId="2"/>
    <xf numFmtId="0" fontId="5" fillId="0" borderId="0" xfId="0" applyFont="1"/>
    <xf numFmtId="166" fontId="0" fillId="0" borderId="0" xfId="0" applyNumberFormat="1"/>
    <xf numFmtId="0" fontId="10" fillId="0" borderId="0" xfId="0" applyFont="1"/>
    <xf numFmtId="44" fontId="0" fillId="0" borderId="0" xfId="4" applyFont="1"/>
    <xf numFmtId="44" fontId="0" fillId="0" borderId="0" xfId="0" applyNumberFormat="1"/>
    <xf numFmtId="0" fontId="0" fillId="0" borderId="0" xfId="0" applyFill="1"/>
    <xf numFmtId="2" fontId="0" fillId="0" borderId="0" xfId="0" applyNumberFormat="1" applyFill="1"/>
    <xf numFmtId="2" fontId="3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168" fontId="0" fillId="0" borderId="0" xfId="1" applyNumberFormat="1" applyFont="1"/>
    <xf numFmtId="168" fontId="2" fillId="0" borderId="0" xfId="0" applyNumberFormat="1" applyFont="1"/>
    <xf numFmtId="168" fontId="0" fillId="0" borderId="0" xfId="0" applyNumberFormat="1"/>
    <xf numFmtId="0" fontId="12" fillId="0" borderId="0" xfId="0" applyFont="1" applyBorder="1" applyAlignment="1">
      <alignment horizontal="right" vertical="center"/>
    </xf>
    <xf numFmtId="0" fontId="0" fillId="0" borderId="0" xfId="0" applyFill="1" applyBorder="1" applyAlignment="1">
      <alignment horizontal="right"/>
    </xf>
    <xf numFmtId="0" fontId="12" fillId="0" borderId="0" xfId="0" applyFont="1" applyFill="1" applyBorder="1" applyAlignment="1">
      <alignment horizontal="right" vertical="center"/>
    </xf>
    <xf numFmtId="0" fontId="4" fillId="0" borderId="0" xfId="0" applyFont="1" applyFill="1" applyAlignment="1">
      <alignment horizontal="right"/>
    </xf>
    <xf numFmtId="44" fontId="0" fillId="0" borderId="0" xfId="4" applyFont="1" applyFill="1"/>
    <xf numFmtId="44" fontId="0" fillId="0" borderId="0" xfId="0" applyNumberFormat="1" applyFill="1"/>
    <xf numFmtId="0" fontId="9" fillId="0" borderId="0" xfId="0" applyFont="1" applyFill="1" applyAlignment="1">
      <alignment horizontal="right"/>
    </xf>
    <xf numFmtId="166" fontId="0" fillId="0" borderId="0" xfId="0" applyNumberFormat="1" applyFill="1"/>
    <xf numFmtId="44" fontId="0" fillId="0" borderId="0" xfId="4" applyFont="1" applyFill="1" applyBorder="1"/>
    <xf numFmtId="168" fontId="0" fillId="0" borderId="0" xfId="1" applyNumberFormat="1" applyFont="1" applyFill="1"/>
    <xf numFmtId="0" fontId="0" fillId="0" borderId="0" xfId="0" applyBorder="1"/>
    <xf numFmtId="0" fontId="0" fillId="0" borderId="0" xfId="0" applyBorder="1" applyAlignment="1">
      <alignment horizontal="right"/>
    </xf>
    <xf numFmtId="168" fontId="0" fillId="0" borderId="0" xfId="1" applyNumberFormat="1" applyFont="1" applyBorder="1"/>
    <xf numFmtId="0" fontId="5" fillId="0" borderId="0" xfId="0" applyFont="1" applyAlignment="1">
      <alignment horizontal="left" vertical="top"/>
    </xf>
    <xf numFmtId="167" fontId="0" fillId="0" borderId="0" xfId="0" applyNumberFormat="1"/>
    <xf numFmtId="0" fontId="10" fillId="0" borderId="0" xfId="0" applyFont="1" applyBorder="1"/>
    <xf numFmtId="0" fontId="0" fillId="0" borderId="0" xfId="0" applyFont="1" applyBorder="1"/>
    <xf numFmtId="165" fontId="0" fillId="0" borderId="0" xfId="3" applyNumberFormat="1" applyFont="1" applyBorder="1"/>
    <xf numFmtId="44" fontId="0" fillId="0" borderId="0" xfId="0" applyNumberFormat="1" applyBorder="1"/>
    <xf numFmtId="0" fontId="0" fillId="0" borderId="0" xfId="0" quotePrefix="1" applyBorder="1"/>
    <xf numFmtId="0" fontId="0" fillId="0" borderId="0" xfId="0" applyFill="1" applyBorder="1"/>
    <xf numFmtId="0" fontId="5" fillId="0" borderId="0" xfId="0" applyFont="1" applyFill="1" applyBorder="1"/>
    <xf numFmtId="1" fontId="0" fillId="0" borderId="0" xfId="0" applyNumberFormat="1" applyFill="1" applyBorder="1"/>
    <xf numFmtId="1" fontId="0" fillId="0" borderId="0" xfId="0" applyNumberFormat="1"/>
    <xf numFmtId="167" fontId="0" fillId="0" borderId="0" xfId="0" applyNumberFormat="1" applyFill="1" applyBorder="1"/>
    <xf numFmtId="0" fontId="0" fillId="0" borderId="0" xfId="0" applyFill="1" applyBorder="1" applyAlignment="1">
      <alignment horizontal="left"/>
    </xf>
    <xf numFmtId="0" fontId="0" fillId="0" borderId="0" xfId="0" applyFont="1" applyFill="1" applyBorder="1"/>
    <xf numFmtId="44" fontId="1" fillId="0" borderId="0" xfId="4" applyNumberFormat="1" applyFont="1" applyFill="1" applyBorder="1" applyAlignment="1">
      <alignment horizontal="right"/>
    </xf>
    <xf numFmtId="170" fontId="0" fillId="0" borderId="0" xfId="0" applyNumberFormat="1" applyFont="1" applyFill="1" applyBorder="1" applyAlignment="1">
      <alignment horizontal="right"/>
    </xf>
    <xf numFmtId="169" fontId="0" fillId="0" borderId="0" xfId="0" applyNumberFormat="1" applyFill="1" applyBorder="1"/>
    <xf numFmtId="170" fontId="0" fillId="0" borderId="0" xfId="4" applyNumberFormat="1" applyFont="1" applyFill="1" applyBorder="1"/>
    <xf numFmtId="170" fontId="0" fillId="0" borderId="0" xfId="0" applyNumberFormat="1" applyFill="1" applyBorder="1"/>
    <xf numFmtId="0" fontId="12" fillId="0" borderId="1" xfId="0" applyFont="1" applyBorder="1" applyAlignment="1">
      <alignment horizontal="left" vertical="top"/>
    </xf>
    <xf numFmtId="0" fontId="11" fillId="0" borderId="0" xfId="0" applyFont="1" applyFill="1" applyBorder="1" applyAlignment="1">
      <alignment horizontal="left" vertical="top"/>
    </xf>
    <xf numFmtId="0" fontId="12" fillId="0" borderId="0" xfId="0" applyFont="1" applyBorder="1" applyAlignment="1">
      <alignment horizontal="left" vertical="top"/>
    </xf>
    <xf numFmtId="5" fontId="0" fillId="0" borderId="0" xfId="0" applyNumberFormat="1" applyBorder="1"/>
    <xf numFmtId="0" fontId="0" fillId="0" borderId="0" xfId="0" applyFont="1"/>
    <xf numFmtId="0" fontId="6" fillId="0" borderId="0" xfId="2" applyFont="1" applyAlignment="1">
      <alignment vertical="center"/>
    </xf>
    <xf numFmtId="0" fontId="6" fillId="0" borderId="0" xfId="2" applyFont="1"/>
    <xf numFmtId="0" fontId="13" fillId="0" borderId="0" xfId="0" applyFont="1" applyAlignment="1">
      <alignment vertical="center"/>
    </xf>
    <xf numFmtId="0" fontId="12" fillId="0" borderId="0" xfId="0" applyFont="1" applyBorder="1" applyAlignment="1">
      <alignment vertical="center"/>
    </xf>
    <xf numFmtId="173" fontId="2" fillId="0" borderId="0" xfId="1" applyNumberFormat="1" applyFont="1" applyFill="1"/>
    <xf numFmtId="173" fontId="0" fillId="0" borderId="0" xfId="1" applyNumberFormat="1" applyFont="1" applyFill="1"/>
    <xf numFmtId="0" fontId="0" fillId="0" borderId="0" xfId="0"/>
    <xf numFmtId="2" fontId="0" fillId="0" borderId="0" xfId="0" applyNumberFormat="1"/>
    <xf numFmtId="0" fontId="2" fillId="0" borderId="0" xfId="0" applyFont="1"/>
    <xf numFmtId="0" fontId="0" fillId="0" borderId="0" xfId="0" applyFill="1" applyBorder="1"/>
    <xf numFmtId="0" fontId="0" fillId="0" borderId="0" xfId="0" applyAlignment="1">
      <alignment vertical="top"/>
    </xf>
    <xf numFmtId="0" fontId="5" fillId="0" borderId="0" xfId="0" applyFont="1" applyAlignment="1"/>
    <xf numFmtId="0" fontId="10" fillId="0" borderId="0" xfId="0" applyFont="1" applyAlignment="1">
      <alignment vertical="top"/>
    </xf>
    <xf numFmtId="0" fontId="0" fillId="0" borderId="0" xfId="0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166" fontId="0" fillId="0" borderId="0" xfId="0" applyNumberFormat="1" applyFill="1" applyBorder="1"/>
    <xf numFmtId="173" fontId="0" fillId="0" borderId="0" xfId="0" applyNumberFormat="1" applyFill="1" applyBorder="1"/>
    <xf numFmtId="174" fontId="0" fillId="0" borderId="0" xfId="0" applyNumberFormat="1"/>
    <xf numFmtId="174" fontId="0" fillId="0" borderId="0" xfId="0" applyNumberFormat="1" applyFill="1" applyBorder="1"/>
    <xf numFmtId="0" fontId="0" fillId="3" borderId="0" xfId="0" applyFill="1" applyBorder="1"/>
    <xf numFmtId="0" fontId="0" fillId="3" borderId="0" xfId="0" applyFill="1" applyBorder="1" applyAlignment="1">
      <alignment horizontal="right"/>
    </xf>
    <xf numFmtId="0" fontId="0" fillId="0" borderId="0" xfId="0" applyFont="1" applyFill="1" applyAlignment="1">
      <alignment horizontal="right" vertical="top"/>
    </xf>
    <xf numFmtId="0" fontId="0" fillId="0" borderId="0" xfId="0" applyFill="1" applyBorder="1" applyAlignment="1">
      <alignment horizontal="right" vertical="top"/>
    </xf>
    <xf numFmtId="0" fontId="0" fillId="0" borderId="0" xfId="0" applyAlignment="1"/>
    <xf numFmtId="0" fontId="5" fillId="0" borderId="0" xfId="0" applyFont="1" applyFill="1" applyBorder="1" applyAlignment="1">
      <alignment horizontal="left" vertical="top"/>
    </xf>
    <xf numFmtId="0" fontId="5" fillId="4" borderId="0" xfId="0" applyFont="1" applyFill="1" applyAlignment="1">
      <alignment horizontal="left" wrapText="1"/>
    </xf>
    <xf numFmtId="0" fontId="0" fillId="4" borderId="0" xfId="0" applyFont="1" applyFill="1" applyAlignment="1">
      <alignment horizontal="right"/>
    </xf>
    <xf numFmtId="0" fontId="0" fillId="4" borderId="0" xfId="0" applyFill="1" applyAlignment="1"/>
    <xf numFmtId="0" fontId="2" fillId="4" borderId="0" xfId="0" applyFont="1" applyFill="1" applyAlignment="1"/>
    <xf numFmtId="174" fontId="0" fillId="3" borderId="0" xfId="0" applyNumberFormat="1" applyFill="1"/>
    <xf numFmtId="174" fontId="0" fillId="3" borderId="0" xfId="0" applyNumberFormat="1" applyFill="1" applyBorder="1"/>
    <xf numFmtId="174" fontId="0" fillId="0" borderId="0" xfId="0" applyNumberFormat="1" applyFill="1"/>
    <xf numFmtId="0" fontId="5" fillId="4" borderId="0" xfId="0" applyFont="1" applyFill="1" applyAlignment="1">
      <alignment horizontal="left"/>
    </xf>
    <xf numFmtId="0" fontId="2" fillId="0" borderId="0" xfId="0" applyFont="1" applyFill="1"/>
    <xf numFmtId="173" fontId="1" fillId="0" borderId="0" xfId="1" applyNumberFormat="1" applyFont="1" applyFill="1"/>
    <xf numFmtId="0" fontId="0" fillId="4" borderId="0" xfId="0" applyFont="1" applyFill="1" applyAlignment="1"/>
    <xf numFmtId="0" fontId="0" fillId="0" borderId="0" xfId="0" applyFont="1" applyFill="1"/>
    <xf numFmtId="175" fontId="0" fillId="0" borderId="0" xfId="5" applyNumberFormat="1" applyFont="1" applyFill="1" applyBorder="1"/>
    <xf numFmtId="176" fontId="0" fillId="0" borderId="0" xfId="0" applyNumberFormat="1" applyBorder="1"/>
    <xf numFmtId="176" fontId="0" fillId="0" borderId="0" xfId="3" applyNumberFormat="1" applyFont="1" applyBorder="1"/>
    <xf numFmtId="44" fontId="0" fillId="2" borderId="0" xfId="4" applyFont="1" applyFill="1" applyBorder="1"/>
    <xf numFmtId="171" fontId="0" fillId="0" borderId="0" xfId="4" applyNumberFormat="1" applyFont="1" applyFill="1" applyBorder="1"/>
    <xf numFmtId="166" fontId="12" fillId="0" borderId="0" xfId="0" applyNumberFormat="1" applyFont="1" applyBorder="1" applyAlignment="1">
      <alignment horizontal="right" vertical="center"/>
    </xf>
    <xf numFmtId="5" fontId="0" fillId="0" borderId="0" xfId="0" applyNumberFormat="1"/>
    <xf numFmtId="171" fontId="0" fillId="0" borderId="0" xfId="4" applyNumberFormat="1" applyFont="1" applyFill="1" applyBorder="1" applyAlignment="1">
      <alignment horizontal="right"/>
    </xf>
    <xf numFmtId="171" fontId="2" fillId="0" borderId="0" xfId="4" applyNumberFormat="1" applyFont="1" applyFill="1" applyBorder="1" applyAlignment="1">
      <alignment horizontal="right"/>
    </xf>
    <xf numFmtId="171" fontId="0" fillId="0" borderId="0" xfId="0" applyNumberFormat="1" applyFill="1" applyBorder="1" applyAlignment="1">
      <alignment horizontal="right"/>
    </xf>
    <xf numFmtId="170" fontId="0" fillId="2" borderId="0" xfId="4" applyNumberFormat="1" applyFont="1" applyFill="1" applyBorder="1"/>
    <xf numFmtId="2" fontId="3" fillId="0" borderId="0" xfId="0" applyNumberFormat="1" applyFont="1" applyFill="1" applyAlignment="1">
      <alignment horizontal="right" wrapText="1"/>
    </xf>
    <xf numFmtId="0" fontId="16" fillId="0" borderId="0" xfId="0" applyFont="1" applyFill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0" borderId="0" xfId="0" applyFont="1" applyFill="1"/>
    <xf numFmtId="166" fontId="3" fillId="0" borderId="0" xfId="0" applyNumberFormat="1" applyFont="1" applyFill="1"/>
    <xf numFmtId="44" fontId="3" fillId="0" borderId="0" xfId="4" applyFont="1" applyFill="1"/>
    <xf numFmtId="44" fontId="3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 applyAlignment="1">
      <alignment horizontal="right" wrapText="1"/>
    </xf>
    <xf numFmtId="0" fontId="3" fillId="0" borderId="0" xfId="0" applyFont="1" applyFill="1" applyAlignment="1">
      <alignment wrapText="1"/>
    </xf>
    <xf numFmtId="44" fontId="3" fillId="0" borderId="0" xfId="0" applyNumberFormat="1" applyFont="1" applyFill="1" applyAlignment="1">
      <alignment wrapText="1"/>
    </xf>
    <xf numFmtId="166" fontId="3" fillId="0" borderId="0" xfId="4" applyNumberFormat="1" applyFont="1" applyFill="1"/>
    <xf numFmtId="0" fontId="3" fillId="0" borderId="0" xfId="0" applyFont="1"/>
    <xf numFmtId="166" fontId="3" fillId="0" borderId="0" xfId="0" applyNumberFormat="1" applyFont="1"/>
    <xf numFmtId="0" fontId="17" fillId="0" borderId="0" xfId="2" applyFont="1"/>
    <xf numFmtId="11" fontId="0" fillId="0" borderId="0" xfId="1" applyNumberFormat="1" applyFont="1" applyFill="1"/>
    <xf numFmtId="11" fontId="2" fillId="0" borderId="0" xfId="1" applyNumberFormat="1" applyFont="1" applyFill="1"/>
    <xf numFmtId="11" fontId="1" fillId="0" borderId="0" xfId="1" applyNumberFormat="1" applyFont="1" applyFill="1"/>
    <xf numFmtId="0" fontId="0" fillId="3" borderId="2" xfId="0" applyFill="1" applyBorder="1" applyAlignment="1">
      <alignment wrapText="1"/>
    </xf>
    <xf numFmtId="0" fontId="0" fillId="3" borderId="3" xfId="0" applyFill="1" applyBorder="1" applyAlignment="1">
      <alignment wrapText="1"/>
    </xf>
    <xf numFmtId="174" fontId="0" fillId="0" borderId="4" xfId="0" applyNumberFormat="1" applyFill="1" applyBorder="1"/>
    <xf numFmtId="175" fontId="0" fillId="5" borderId="5" xfId="5" applyNumberFormat="1" applyFont="1" applyFill="1" applyBorder="1"/>
    <xf numFmtId="167" fontId="0" fillId="5" borderId="5" xfId="0" applyNumberFormat="1" applyFill="1" applyBorder="1"/>
    <xf numFmtId="174" fontId="0" fillId="0" borderId="6" xfId="0" applyNumberFormat="1" applyFill="1" applyBorder="1"/>
    <xf numFmtId="175" fontId="0" fillId="5" borderId="7" xfId="5" applyNumberFormat="1" applyFont="1" applyFill="1" applyBorder="1"/>
    <xf numFmtId="0" fontId="3" fillId="0" borderId="0" xfId="0" applyFont="1" applyFill="1" applyBorder="1" applyAlignment="1">
      <alignment horizontal="right" wrapText="1"/>
    </xf>
    <xf numFmtId="0" fontId="4" fillId="0" borderId="0" xfId="0" applyFont="1" applyFill="1" applyAlignment="1">
      <alignment horizontal="right" wrapText="1"/>
    </xf>
    <xf numFmtId="173" fontId="3" fillId="0" borderId="0" xfId="5" applyNumberFormat="1" applyFont="1" applyFill="1" applyBorder="1" applyAlignment="1">
      <alignment horizontal="right"/>
    </xf>
    <xf numFmtId="0" fontId="0" fillId="0" borderId="0" xfId="0" applyFill="1" applyBorder="1" applyAlignment="1">
      <alignment wrapText="1"/>
    </xf>
    <xf numFmtId="0" fontId="0" fillId="3" borderId="0" xfId="0" applyFont="1" applyFill="1" applyBorder="1" applyAlignment="1">
      <alignment horizontal="left"/>
    </xf>
    <xf numFmtId="0" fontId="19" fillId="0" borderId="0" xfId="0" applyFont="1" applyFill="1"/>
    <xf numFmtId="0" fontId="20" fillId="0" borderId="0" xfId="0" applyFont="1" applyFill="1"/>
    <xf numFmtId="167" fontId="3" fillId="0" borderId="0" xfId="0" applyNumberFormat="1" applyFont="1" applyFill="1"/>
    <xf numFmtId="167" fontId="3" fillId="0" borderId="0" xfId="0" applyNumberFormat="1" applyFont="1"/>
    <xf numFmtId="178" fontId="0" fillId="0" borderId="0" xfId="0" applyNumberFormat="1"/>
    <xf numFmtId="169" fontId="0" fillId="0" borderId="0" xfId="5" applyNumberFormat="1" applyFont="1"/>
    <xf numFmtId="178" fontId="1" fillId="0" borderId="0" xfId="4" applyNumberFormat="1" applyFont="1" applyFill="1"/>
    <xf numFmtId="178" fontId="2" fillId="0" borderId="0" xfId="4" applyNumberFormat="1" applyFont="1" applyFill="1"/>
    <xf numFmtId="2" fontId="0" fillId="0" borderId="0" xfId="4" applyNumberFormat="1" applyFont="1" applyFill="1"/>
    <xf numFmtId="173" fontId="0" fillId="0" borderId="0" xfId="4" applyNumberFormat="1" applyFont="1" applyFill="1"/>
    <xf numFmtId="10" fontId="16" fillId="2" borderId="8" xfId="5" applyNumberFormat="1" applyFont="1" applyFill="1" applyBorder="1"/>
    <xf numFmtId="0" fontId="0" fillId="2" borderId="0" xfId="0" applyFill="1"/>
    <xf numFmtId="169" fontId="0" fillId="0" borderId="0" xfId="0" applyNumberFormat="1"/>
    <xf numFmtId="0" fontId="0" fillId="7" borderId="0" xfId="0" applyFill="1"/>
    <xf numFmtId="179" fontId="0" fillId="7" borderId="0" xfId="0" applyNumberFormat="1" applyFill="1"/>
    <xf numFmtId="179" fontId="0" fillId="0" borderId="0" xfId="0" applyNumberFormat="1"/>
    <xf numFmtId="178" fontId="2" fillId="0" borderId="0" xfId="0" applyNumberFormat="1" applyFont="1"/>
    <xf numFmtId="0" fontId="12" fillId="0" borderId="1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right" vertical="top"/>
    </xf>
    <xf numFmtId="1" fontId="12" fillId="0" borderId="0" xfId="0" applyNumberFormat="1" applyFont="1" applyBorder="1" applyAlignment="1">
      <alignment horizontal="right" vertical="top"/>
    </xf>
    <xf numFmtId="0" fontId="0" fillId="0" borderId="0" xfId="0" applyAlignment="1">
      <alignment horizontal="right" wrapText="1"/>
    </xf>
    <xf numFmtId="0" fontId="2" fillId="0" borderId="0" xfId="0" applyFont="1" applyFill="1" applyBorder="1" applyAlignment="1">
      <alignment horizontal="left"/>
    </xf>
    <xf numFmtId="1" fontId="11" fillId="0" borderId="0" xfId="0" applyNumberFormat="1" applyFont="1" applyBorder="1" applyAlignment="1">
      <alignment horizontal="right" vertical="top"/>
    </xf>
    <xf numFmtId="0" fontId="2" fillId="2" borderId="0" xfId="0" applyFont="1" applyFill="1" applyBorder="1" applyAlignment="1">
      <alignment horizontal="left" vertical="top"/>
    </xf>
    <xf numFmtId="171" fontId="1" fillId="0" borderId="0" xfId="4" applyNumberFormat="1" applyFont="1" applyFill="1" applyBorder="1" applyAlignment="1">
      <alignment horizontal="right"/>
    </xf>
    <xf numFmtId="0" fontId="0" fillId="0" borderId="0" xfId="0" applyFill="1" applyBorder="1" applyAlignment="1">
      <alignment horizontal="left" wrapText="1"/>
    </xf>
    <xf numFmtId="0" fontId="0" fillId="3" borderId="10" xfId="0" applyFont="1" applyFill="1" applyBorder="1" applyAlignment="1">
      <alignment horizontal="left"/>
    </xf>
    <xf numFmtId="0" fontId="2" fillId="3" borderId="9" xfId="0" applyFont="1" applyFill="1" applyBorder="1"/>
    <xf numFmtId="168" fontId="0" fillId="2" borderId="0" xfId="1" applyNumberFormat="1" applyFont="1" applyFill="1" applyBorder="1"/>
    <xf numFmtId="0" fontId="0" fillId="2" borderId="0" xfId="0" applyFill="1" applyBorder="1"/>
    <xf numFmtId="0" fontId="0" fillId="2" borderId="0" xfId="0" applyFill="1" applyBorder="1" applyAlignment="1">
      <alignment horizontal="right"/>
    </xf>
    <xf numFmtId="44" fontId="0" fillId="2" borderId="0" xfId="0" applyNumberFormat="1" applyFill="1" applyBorder="1"/>
    <xf numFmtId="180" fontId="0" fillId="0" borderId="0" xfId="0" applyNumberFormat="1" applyBorder="1"/>
    <xf numFmtId="5" fontId="0" fillId="2" borderId="0" xfId="0" applyNumberFormat="1" applyFill="1" applyBorder="1"/>
    <xf numFmtId="0" fontId="2" fillId="2" borderId="0" xfId="0" applyFont="1" applyFill="1" applyBorder="1"/>
    <xf numFmtId="0" fontId="22" fillId="2" borderId="0" xfId="0" applyFont="1" applyFill="1" applyBorder="1"/>
    <xf numFmtId="165" fontId="0" fillId="2" borderId="0" xfId="3" applyNumberFormat="1" applyFont="1" applyFill="1" applyBorder="1"/>
    <xf numFmtId="173" fontId="0" fillId="2" borderId="0" xfId="0" applyNumberFormat="1" applyFill="1" applyBorder="1"/>
    <xf numFmtId="0" fontId="23" fillId="0" borderId="0" xfId="0" applyFont="1"/>
    <xf numFmtId="0" fontId="0" fillId="0" borderId="11" xfId="0" applyBorder="1"/>
    <xf numFmtId="0" fontId="2" fillId="0" borderId="11" xfId="0" applyFont="1" applyBorder="1"/>
    <xf numFmtId="0" fontId="2" fillId="0" borderId="12" xfId="0" applyFont="1" applyBorder="1" applyAlignment="1">
      <alignment horizontal="right"/>
    </xf>
    <xf numFmtId="0" fontId="0" fillId="0" borderId="14" xfId="0" applyBorder="1"/>
    <xf numFmtId="0" fontId="2" fillId="0" borderId="15" xfId="0" applyFont="1" applyBorder="1"/>
    <xf numFmtId="0" fontId="0" fillId="0" borderId="15" xfId="0" applyBorder="1"/>
    <xf numFmtId="0" fontId="0" fillId="0" borderId="16" xfId="0" applyBorder="1"/>
    <xf numFmtId="0" fontId="2" fillId="0" borderId="17" xfId="0" applyFont="1" applyBorder="1"/>
    <xf numFmtId="0" fontId="0" fillId="0" borderId="17" xfId="0" applyBorder="1"/>
    <xf numFmtId="0" fontId="2" fillId="0" borderId="18" xfId="0" applyFont="1" applyBorder="1"/>
    <xf numFmtId="0" fontId="0" fillId="0" borderId="18" xfId="0" applyBorder="1"/>
    <xf numFmtId="0" fontId="0" fillId="0" borderId="19" xfId="0" applyBorder="1"/>
    <xf numFmtId="0" fontId="2" fillId="0" borderId="15" xfId="0" applyFont="1" applyBorder="1" applyAlignment="1">
      <alignment horizontal="right"/>
    </xf>
    <xf numFmtId="0" fontId="2" fillId="0" borderId="17" xfId="0" applyFont="1" applyBorder="1" applyAlignment="1">
      <alignment horizontal="right"/>
    </xf>
    <xf numFmtId="1" fontId="2" fillId="0" borderId="17" xfId="0" applyNumberFormat="1" applyFont="1" applyBorder="1"/>
    <xf numFmtId="0" fontId="2" fillId="0" borderId="16" xfId="0" applyFont="1" applyBorder="1"/>
    <xf numFmtId="0" fontId="2" fillId="8" borderId="11" xfId="0" applyFont="1" applyFill="1" applyBorder="1"/>
    <xf numFmtId="0" fontId="2" fillId="8" borderId="14" xfId="0" applyFont="1" applyFill="1" applyBorder="1"/>
    <xf numFmtId="0" fontId="2" fillId="8" borderId="16" xfId="0" applyFont="1" applyFill="1" applyBorder="1"/>
    <xf numFmtId="0" fontId="2" fillId="8" borderId="17" xfId="0" applyFont="1" applyFill="1" applyBorder="1"/>
    <xf numFmtId="0" fontId="2" fillId="9" borderId="13" xfId="0" applyFont="1" applyFill="1" applyBorder="1"/>
    <xf numFmtId="0" fontId="0" fillId="9" borderId="13" xfId="0" applyFill="1" applyBorder="1"/>
    <xf numFmtId="0" fontId="0" fillId="9" borderId="14" xfId="0" applyFill="1" applyBorder="1"/>
    <xf numFmtId="0" fontId="2" fillId="9" borderId="15" xfId="0" applyFont="1" applyFill="1" applyBorder="1"/>
    <xf numFmtId="0" fontId="0" fillId="9" borderId="15" xfId="0" applyFill="1" applyBorder="1"/>
    <xf numFmtId="0" fontId="0" fillId="9" borderId="16" xfId="0" applyFill="1" applyBorder="1"/>
    <xf numFmtId="0" fontId="2" fillId="9" borderId="15" xfId="0" applyFont="1" applyFill="1" applyBorder="1" applyAlignment="1">
      <alignment horizontal="right"/>
    </xf>
    <xf numFmtId="0" fontId="2" fillId="9" borderId="17" xfId="0" applyFont="1" applyFill="1" applyBorder="1" applyAlignment="1">
      <alignment horizontal="right"/>
    </xf>
    <xf numFmtId="0" fontId="0" fillId="9" borderId="17" xfId="0" applyFill="1" applyBorder="1"/>
    <xf numFmtId="0" fontId="2" fillId="0" borderId="25" xfId="0" applyFont="1" applyBorder="1" applyAlignment="1">
      <alignment horizontal="right"/>
    </xf>
    <xf numFmtId="1" fontId="2" fillId="0" borderId="15" xfId="0" applyNumberFormat="1" applyFont="1" applyBorder="1"/>
    <xf numFmtId="0" fontId="2" fillId="8" borderId="28" xfId="0" applyFont="1" applyFill="1" applyBorder="1"/>
    <xf numFmtId="0" fontId="2" fillId="8" borderId="29" xfId="0" applyFont="1" applyFill="1" applyBorder="1"/>
    <xf numFmtId="0" fontId="2" fillId="8" borderId="21" xfId="0" applyFont="1" applyFill="1" applyBorder="1"/>
    <xf numFmtId="0" fontId="2" fillId="8" borderId="30" xfId="0" applyFont="1" applyFill="1" applyBorder="1"/>
    <xf numFmtId="0" fontId="2" fillId="0" borderId="31" xfId="0" applyFont="1" applyBorder="1"/>
    <xf numFmtId="0" fontId="2" fillId="0" borderId="32" xfId="0" applyFont="1" applyBorder="1"/>
    <xf numFmtId="1" fontId="2" fillId="0" borderId="31" xfId="0" applyNumberFormat="1" applyFont="1" applyBorder="1"/>
    <xf numFmtId="1" fontId="2" fillId="0" borderId="32" xfId="0" applyNumberFormat="1" applyFont="1" applyBorder="1"/>
    <xf numFmtId="1" fontId="2" fillId="0" borderId="18" xfId="0" applyNumberFormat="1" applyFont="1" applyBorder="1"/>
    <xf numFmtId="0" fontId="2" fillId="0" borderId="33" xfId="0" applyFont="1" applyBorder="1"/>
    <xf numFmtId="0" fontId="2" fillId="0" borderId="34" xfId="0" applyFont="1" applyBorder="1"/>
    <xf numFmtId="1" fontId="2" fillId="0" borderId="34" xfId="0" applyNumberFormat="1" applyFont="1" applyBorder="1"/>
    <xf numFmtId="1" fontId="2" fillId="0" borderId="35" xfId="0" applyNumberFormat="1" applyFont="1" applyBorder="1"/>
    <xf numFmtId="0" fontId="2" fillId="0" borderId="36" xfId="0" applyFont="1" applyBorder="1"/>
    <xf numFmtId="1" fontId="2" fillId="0" borderId="37" xfId="0" applyNumberFormat="1" applyFont="1" applyBorder="1"/>
    <xf numFmtId="0" fontId="2" fillId="0" borderId="38" xfId="0" applyFont="1" applyBorder="1"/>
    <xf numFmtId="0" fontId="2" fillId="0" borderId="39" xfId="0" applyFont="1" applyBorder="1"/>
    <xf numFmtId="1" fontId="2" fillId="0" borderId="39" xfId="0" applyNumberFormat="1" applyFont="1" applyBorder="1"/>
    <xf numFmtId="1" fontId="2" fillId="0" borderId="40" xfId="0" applyNumberFormat="1" applyFont="1" applyBorder="1"/>
    <xf numFmtId="0" fontId="0" fillId="0" borderId="49" xfId="0" applyBorder="1"/>
    <xf numFmtId="0" fontId="2" fillId="0" borderId="11" xfId="0" applyFont="1" applyBorder="1" applyAlignment="1">
      <alignment wrapText="1"/>
    </xf>
    <xf numFmtId="0" fontId="0" fillId="0" borderId="32" xfId="0" applyBorder="1"/>
    <xf numFmtId="0" fontId="2" fillId="0" borderId="50" xfId="0" applyFont="1" applyBorder="1" applyAlignment="1">
      <alignment wrapText="1"/>
    </xf>
    <xf numFmtId="0" fontId="2" fillId="0" borderId="51" xfId="0" applyFont="1" applyBorder="1" applyAlignment="1">
      <alignment wrapText="1"/>
    </xf>
    <xf numFmtId="0" fontId="2" fillId="0" borderId="52" xfId="0" applyFont="1" applyBorder="1" applyAlignment="1">
      <alignment wrapText="1"/>
    </xf>
    <xf numFmtId="0" fontId="2" fillId="0" borderId="53" xfId="0" applyFont="1" applyBorder="1" applyAlignment="1">
      <alignment wrapText="1"/>
    </xf>
    <xf numFmtId="0" fontId="0" fillId="0" borderId="55" xfId="0" applyBorder="1"/>
    <xf numFmtId="44" fontId="0" fillId="0" borderId="53" xfId="0" applyNumberFormat="1" applyBorder="1"/>
    <xf numFmtId="44" fontId="0" fillId="0" borderId="54" xfId="4" applyFont="1" applyBorder="1"/>
    <xf numFmtId="1" fontId="0" fillId="0" borderId="53" xfId="0" applyNumberFormat="1" applyBorder="1"/>
    <xf numFmtId="0" fontId="0" fillId="0" borderId="47" xfId="0" applyBorder="1"/>
    <xf numFmtId="0" fontId="0" fillId="0" borderId="69" xfId="0" applyBorder="1"/>
    <xf numFmtId="168" fontId="0" fillId="0" borderId="0" xfId="1" applyNumberFormat="1" applyFont="1" applyFill="1" applyBorder="1"/>
    <xf numFmtId="168" fontId="0" fillId="0" borderId="59" xfId="1" applyNumberFormat="1" applyFont="1" applyFill="1" applyBorder="1"/>
    <xf numFmtId="44" fontId="0" fillId="0" borderId="59" xfId="4" applyFont="1" applyFill="1" applyBorder="1"/>
    <xf numFmtId="2" fontId="0" fillId="0" borderId="0" xfId="4" applyNumberFormat="1" applyFont="1" applyFill="1" applyBorder="1"/>
    <xf numFmtId="2" fontId="0" fillId="0" borderId="59" xfId="4" applyNumberFormat="1" applyFont="1" applyFill="1" applyBorder="1"/>
    <xf numFmtId="178" fontId="0" fillId="0" borderId="0" xfId="4" applyNumberFormat="1" applyFont="1" applyFill="1" applyBorder="1"/>
    <xf numFmtId="178" fontId="0" fillId="0" borderId="59" xfId="4" applyNumberFormat="1" applyFont="1" applyFill="1" applyBorder="1"/>
    <xf numFmtId="44" fontId="2" fillId="0" borderId="49" xfId="4" applyFont="1" applyBorder="1"/>
    <xf numFmtId="44" fontId="2" fillId="0" borderId="61" xfId="4" applyFont="1" applyBorder="1"/>
    <xf numFmtId="0" fontId="12" fillId="0" borderId="71" xfId="0" applyFont="1" applyBorder="1" applyAlignment="1">
      <alignment horizontal="left" vertical="top"/>
    </xf>
    <xf numFmtId="0" fontId="12" fillId="0" borderId="71" xfId="0" applyFont="1" applyBorder="1" applyAlignment="1">
      <alignment horizontal="left" vertical="top" wrapText="1"/>
    </xf>
    <xf numFmtId="0" fontId="11" fillId="0" borderId="72" xfId="0" applyFont="1" applyFill="1" applyBorder="1" applyAlignment="1">
      <alignment horizontal="left" vertical="top"/>
    </xf>
    <xf numFmtId="168" fontId="0" fillId="0" borderId="47" xfId="1" applyNumberFormat="1" applyFont="1" applyFill="1" applyBorder="1"/>
    <xf numFmtId="168" fontId="0" fillId="0" borderId="69" xfId="1" applyNumberFormat="1" applyFont="1" applyFill="1" applyBorder="1"/>
    <xf numFmtId="0" fontId="5" fillId="0" borderId="8" xfId="0" applyFont="1" applyBorder="1"/>
    <xf numFmtId="0" fontId="0" fillId="0" borderId="73" xfId="0" applyBorder="1"/>
    <xf numFmtId="0" fontId="0" fillId="0" borderId="74" xfId="0" applyBorder="1"/>
    <xf numFmtId="0" fontId="11" fillId="0" borderId="71" xfId="0" applyFont="1" applyBorder="1" applyAlignment="1">
      <alignment horizontal="left" vertical="top"/>
    </xf>
    <xf numFmtId="0" fontId="11" fillId="0" borderId="71" xfId="0" applyFont="1" applyBorder="1" applyAlignment="1">
      <alignment horizontal="left" vertical="top" wrapText="1"/>
    </xf>
    <xf numFmtId="0" fontId="11" fillId="0" borderId="70" xfId="0" applyFont="1" applyBorder="1" applyAlignment="1">
      <alignment horizontal="left" vertical="top"/>
    </xf>
    <xf numFmtId="0" fontId="2" fillId="0" borderId="73" xfId="0" applyFont="1" applyBorder="1"/>
    <xf numFmtId="0" fontId="2" fillId="0" borderId="74" xfId="0" applyFont="1" applyBorder="1"/>
    <xf numFmtId="0" fontId="0" fillId="6" borderId="46" xfId="0" applyFill="1" applyBorder="1"/>
    <xf numFmtId="0" fontId="0" fillId="6" borderId="47" xfId="0" applyFill="1" applyBorder="1"/>
    <xf numFmtId="0" fontId="0" fillId="6" borderId="69" xfId="0" applyFill="1" applyBorder="1"/>
    <xf numFmtId="0" fontId="2" fillId="6" borderId="47" xfId="0" applyFont="1" applyFill="1" applyBorder="1" applyAlignment="1">
      <alignment horizontal="center"/>
    </xf>
    <xf numFmtId="0" fontId="2" fillId="6" borderId="47" xfId="0" applyFont="1" applyFill="1" applyBorder="1" applyAlignment="1">
      <alignment horizontal="right"/>
    </xf>
    <xf numFmtId="0" fontId="0" fillId="6" borderId="70" xfId="0" applyFill="1" applyBorder="1"/>
    <xf numFmtId="170" fontId="0" fillId="6" borderId="71" xfId="4" applyNumberFormat="1" applyFont="1" applyFill="1" applyBorder="1"/>
    <xf numFmtId="171" fontId="0" fillId="6" borderId="71" xfId="4" applyNumberFormat="1" applyFont="1" applyFill="1" applyBorder="1"/>
    <xf numFmtId="171" fontId="0" fillId="6" borderId="72" xfId="4" applyNumberFormat="1" applyFont="1" applyFill="1" applyBorder="1"/>
    <xf numFmtId="170" fontId="0" fillId="6" borderId="72" xfId="4" applyNumberFormat="1" applyFont="1" applyFill="1" applyBorder="1"/>
    <xf numFmtId="182" fontId="0" fillId="6" borderId="1" xfId="4" applyNumberFormat="1" applyFont="1" applyFill="1" applyBorder="1"/>
    <xf numFmtId="182" fontId="0" fillId="6" borderId="0" xfId="4" applyNumberFormat="1" applyFont="1" applyFill="1" applyBorder="1"/>
    <xf numFmtId="182" fontId="0" fillId="6" borderId="59" xfId="4" applyNumberFormat="1" applyFont="1" applyFill="1" applyBorder="1"/>
    <xf numFmtId="182" fontId="0" fillId="6" borderId="48" xfId="4" applyNumberFormat="1" applyFont="1" applyFill="1" applyBorder="1"/>
    <xf numFmtId="182" fontId="0" fillId="6" borderId="49" xfId="4" applyNumberFormat="1" applyFont="1" applyFill="1" applyBorder="1"/>
    <xf numFmtId="182" fontId="0" fillId="6" borderId="61" xfId="4" applyNumberFormat="1" applyFont="1" applyFill="1" applyBorder="1"/>
    <xf numFmtId="166" fontId="2" fillId="0" borderId="0" xfId="0" applyNumberFormat="1" applyFont="1" applyFill="1" applyBorder="1" applyAlignment="1">
      <alignment horizontal="right"/>
    </xf>
    <xf numFmtId="171" fontId="2" fillId="0" borderId="0" xfId="0" applyNumberFormat="1" applyFont="1" applyFill="1" applyBorder="1" applyAlignment="1">
      <alignment horizontal="right"/>
    </xf>
    <xf numFmtId="169" fontId="2" fillId="0" borderId="0" xfId="5" applyNumberFormat="1" applyFont="1"/>
    <xf numFmtId="0" fontId="10" fillId="0" borderId="46" xfId="0" applyFont="1" applyBorder="1"/>
    <xf numFmtId="0" fontId="10" fillId="0" borderId="1" xfId="0" applyFont="1" applyBorder="1"/>
    <xf numFmtId="0" fontId="0" fillId="0" borderId="59" xfId="0" applyBorder="1"/>
    <xf numFmtId="0" fontId="10" fillId="0" borderId="75" xfId="0" applyFont="1" applyBorder="1"/>
    <xf numFmtId="0" fontId="10" fillId="0" borderId="70" xfId="0" applyFont="1" applyBorder="1"/>
    <xf numFmtId="0" fontId="5" fillId="0" borderId="71" xfId="0" applyFont="1" applyBorder="1"/>
    <xf numFmtId="0" fontId="11" fillId="0" borderId="8" xfId="0" applyFont="1" applyFill="1" applyBorder="1" applyAlignment="1">
      <alignment horizontal="left" vertical="top"/>
    </xf>
    <xf numFmtId="44" fontId="2" fillId="0" borderId="73" xfId="4" applyFont="1" applyBorder="1"/>
    <xf numFmtId="44" fontId="2" fillId="0" borderId="74" xfId="4" applyFont="1" applyBorder="1"/>
    <xf numFmtId="0" fontId="10" fillId="0" borderId="48" xfId="0" applyFont="1" applyBorder="1"/>
    <xf numFmtId="0" fontId="0" fillId="0" borderId="61" xfId="0" applyBorder="1"/>
    <xf numFmtId="168" fontId="0" fillId="0" borderId="47" xfId="0" applyNumberFormat="1" applyBorder="1"/>
    <xf numFmtId="0" fontId="5" fillId="2" borderId="1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right" vertical="top"/>
    </xf>
    <xf numFmtId="0" fontId="0" fillId="0" borderId="59" xfId="0" applyFont="1" applyFill="1" applyBorder="1"/>
    <xf numFmtId="0" fontId="0" fillId="2" borderId="1" xfId="0" applyFill="1" applyBorder="1" applyAlignment="1">
      <alignment horizontal="left" vertical="top"/>
    </xf>
    <xf numFmtId="173" fontId="0" fillId="0" borderId="0" xfId="4" applyNumberFormat="1" applyFont="1" applyFill="1" applyBorder="1"/>
    <xf numFmtId="173" fontId="0" fillId="0" borderId="59" xfId="4" applyNumberFormat="1" applyFont="1" applyFill="1" applyBorder="1"/>
    <xf numFmtId="0" fontId="2" fillId="2" borderId="1" xfId="0" applyFont="1" applyFill="1" applyBorder="1" applyAlignment="1">
      <alignment horizontal="left" vertical="top"/>
    </xf>
    <xf numFmtId="172" fontId="1" fillId="0" borderId="0" xfId="1" applyNumberFormat="1" applyFont="1" applyFill="1" applyBorder="1"/>
    <xf numFmtId="178" fontId="1" fillId="0" borderId="0" xfId="4" applyNumberFormat="1" applyFont="1" applyFill="1" applyBorder="1"/>
    <xf numFmtId="178" fontId="1" fillId="0" borderId="59" xfId="4" applyNumberFormat="1" applyFont="1" applyFill="1" applyBorder="1"/>
    <xf numFmtId="178" fontId="2" fillId="0" borderId="0" xfId="4" applyNumberFormat="1" applyFont="1" applyFill="1" applyBorder="1"/>
    <xf numFmtId="178" fontId="2" fillId="0" borderId="59" xfId="4" applyNumberFormat="1" applyFont="1" applyFill="1" applyBorder="1"/>
    <xf numFmtId="168" fontId="0" fillId="0" borderId="73" xfId="0" applyNumberFormat="1" applyBorder="1"/>
    <xf numFmtId="0" fontId="11" fillId="2" borderId="75" xfId="0" applyFont="1" applyFill="1" applyBorder="1" applyAlignment="1">
      <alignment horizontal="left" vertical="top"/>
    </xf>
    <xf numFmtId="172" fontId="1" fillId="0" borderId="73" xfId="1" applyNumberFormat="1" applyFont="1" applyFill="1" applyBorder="1"/>
    <xf numFmtId="178" fontId="2" fillId="0" borderId="73" xfId="4" applyNumberFormat="1" applyFont="1" applyFill="1" applyBorder="1"/>
    <xf numFmtId="178" fontId="2" fillId="0" borderId="74" xfId="4" applyNumberFormat="1" applyFont="1" applyFill="1" applyBorder="1"/>
    <xf numFmtId="0" fontId="0" fillId="0" borderId="46" xfId="0" applyBorder="1"/>
    <xf numFmtId="0" fontId="0" fillId="0" borderId="1" xfId="0" applyFont="1" applyFill="1" applyBorder="1"/>
    <xf numFmtId="173" fontId="0" fillId="0" borderId="1" xfId="4" applyNumberFormat="1" applyFont="1" applyFill="1" applyBorder="1"/>
    <xf numFmtId="178" fontId="1" fillId="0" borderId="1" xfId="4" applyNumberFormat="1" applyFont="1" applyFill="1" applyBorder="1"/>
    <xf numFmtId="178" fontId="2" fillId="0" borderId="1" xfId="4" applyNumberFormat="1" applyFont="1" applyFill="1" applyBorder="1"/>
    <xf numFmtId="178" fontId="2" fillId="0" borderId="75" xfId="4" applyNumberFormat="1" applyFont="1" applyFill="1" applyBorder="1"/>
    <xf numFmtId="1" fontId="0" fillId="0" borderId="0" xfId="0" applyNumberFormat="1" applyBorder="1" applyAlignment="1">
      <alignment horizontal="center"/>
    </xf>
    <xf numFmtId="1" fontId="0" fillId="0" borderId="0" xfId="0" applyNumberFormat="1" applyBorder="1"/>
    <xf numFmtId="1" fontId="0" fillId="2" borderId="0" xfId="0" applyNumberFormat="1" applyFill="1" applyBorder="1" applyAlignment="1">
      <alignment wrapText="1"/>
    </xf>
    <xf numFmtId="168" fontId="1" fillId="0" borderId="0" xfId="1" applyNumberFormat="1" applyFont="1" applyBorder="1"/>
    <xf numFmtId="177" fontId="0" fillId="2" borderId="0" xfId="0" applyNumberFormat="1" applyFill="1" applyBorder="1"/>
    <xf numFmtId="168" fontId="0" fillId="0" borderId="0" xfId="0" applyNumberFormat="1" applyFont="1" applyBorder="1"/>
    <xf numFmtId="168" fontId="0" fillId="0" borderId="0" xfId="0" applyNumberFormat="1" applyBorder="1"/>
    <xf numFmtId="43" fontId="0" fillId="0" borderId="0" xfId="0" applyNumberFormat="1" applyBorder="1"/>
    <xf numFmtId="0" fontId="2" fillId="0" borderId="0" xfId="0" applyFont="1" applyBorder="1"/>
    <xf numFmtId="0" fontId="2" fillId="0" borderId="59" xfId="0" applyFont="1" applyBorder="1"/>
    <xf numFmtId="166" fontId="0" fillId="0" borderId="0" xfId="1" applyNumberFormat="1" applyFont="1" applyBorder="1"/>
    <xf numFmtId="167" fontId="0" fillId="0" borderId="0" xfId="1" applyNumberFormat="1" applyFont="1" applyBorder="1"/>
    <xf numFmtId="167" fontId="0" fillId="0" borderId="59" xfId="1" applyNumberFormat="1" applyFont="1" applyBorder="1"/>
    <xf numFmtId="168" fontId="0" fillId="0" borderId="59" xfId="1" applyNumberFormat="1" applyFont="1" applyBorder="1"/>
    <xf numFmtId="168" fontId="0" fillId="0" borderId="59" xfId="0" applyNumberFormat="1" applyBorder="1"/>
    <xf numFmtId="168" fontId="0" fillId="0" borderId="49" xfId="0" applyNumberFormat="1" applyBorder="1"/>
    <xf numFmtId="168" fontId="2" fillId="0" borderId="73" xfId="0" applyNumberFormat="1" applyFont="1" applyBorder="1"/>
    <xf numFmtId="168" fontId="2" fillId="0" borderId="74" xfId="0" applyNumberFormat="1" applyFont="1" applyBorder="1"/>
    <xf numFmtId="168" fontId="0" fillId="0" borderId="47" xfId="0" applyNumberFormat="1" applyFont="1" applyBorder="1"/>
    <xf numFmtId="43" fontId="0" fillId="0" borderId="47" xfId="0" applyNumberFormat="1" applyBorder="1"/>
    <xf numFmtId="5" fontId="0" fillId="0" borderId="49" xfId="0" applyNumberFormat="1" applyBorder="1"/>
    <xf numFmtId="168" fontId="0" fillId="0" borderId="61" xfId="0" applyNumberFormat="1" applyBorder="1"/>
    <xf numFmtId="0" fontId="5" fillId="0" borderId="70" xfId="0" applyFont="1" applyBorder="1" applyAlignment="1">
      <alignment horizontal="left" wrapText="1"/>
    </xf>
    <xf numFmtId="0" fontId="0" fillId="0" borderId="71" xfId="0" applyBorder="1" applyAlignment="1">
      <alignment horizontal="right"/>
    </xf>
    <xf numFmtId="0" fontId="11" fillId="0" borderId="71" xfId="0" applyFont="1" applyFill="1" applyBorder="1" applyAlignment="1">
      <alignment horizontal="left" vertical="center"/>
    </xf>
    <xf numFmtId="0" fontId="11" fillId="0" borderId="71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right"/>
    </xf>
    <xf numFmtId="0" fontId="2" fillId="0" borderId="71" xfId="0" applyFont="1" applyBorder="1" applyAlignment="1">
      <alignment horizontal="right"/>
    </xf>
    <xf numFmtId="0" fontId="2" fillId="0" borderId="70" xfId="0" applyFont="1" applyBorder="1" applyAlignment="1">
      <alignment horizontal="right"/>
    </xf>
    <xf numFmtId="0" fontId="2" fillId="0" borderId="72" xfId="0" applyFont="1" applyBorder="1" applyAlignment="1">
      <alignment horizontal="right"/>
    </xf>
    <xf numFmtId="0" fontId="0" fillId="3" borderId="47" xfId="0" applyFill="1" applyBorder="1" applyAlignment="1">
      <alignment horizontal="center"/>
    </xf>
    <xf numFmtId="0" fontId="0" fillId="0" borderId="47" xfId="0" applyFill="1" applyBorder="1" applyAlignment="1">
      <alignment horizontal="center" wrapText="1"/>
    </xf>
    <xf numFmtId="178" fontId="21" fillId="0" borderId="0" xfId="4" applyNumberFormat="1" applyFont="1" applyBorder="1"/>
    <xf numFmtId="171" fontId="15" fillId="0" borderId="0" xfId="6" applyNumberFormat="1" applyFill="1" applyBorder="1" applyAlignment="1">
      <alignment horizontal="center" vertical="center"/>
    </xf>
    <xf numFmtId="0" fontId="0" fillId="0" borderId="59" xfId="0" applyFill="1" applyBorder="1"/>
    <xf numFmtId="171" fontId="15" fillId="0" borderId="0" xfId="6" applyNumberFormat="1" applyBorder="1" applyAlignment="1">
      <alignment horizontal="center" vertical="center"/>
    </xf>
    <xf numFmtId="0" fontId="2" fillId="0" borderId="70" xfId="0" applyFont="1" applyBorder="1"/>
    <xf numFmtId="0" fontId="2" fillId="0" borderId="71" xfId="0" applyFont="1" applyBorder="1"/>
    <xf numFmtId="0" fontId="0" fillId="0" borderId="71" xfId="0" applyBorder="1"/>
    <xf numFmtId="0" fontId="2" fillId="0" borderId="71" xfId="0" applyFont="1" applyBorder="1" applyAlignment="1">
      <alignment horizontal="left"/>
    </xf>
    <xf numFmtId="0" fontId="0" fillId="0" borderId="72" xfId="0" applyBorder="1"/>
    <xf numFmtId="0" fontId="2" fillId="0" borderId="72" xfId="0" applyFont="1" applyBorder="1"/>
    <xf numFmtId="0" fontId="2" fillId="3" borderId="49" xfId="0" applyFont="1" applyFill="1" applyBorder="1"/>
    <xf numFmtId="0" fontId="2" fillId="0" borderId="49" xfId="0" applyFont="1" applyBorder="1"/>
    <xf numFmtId="0" fontId="2" fillId="0" borderId="49" xfId="0" applyFont="1" applyFill="1" applyBorder="1"/>
    <xf numFmtId="0" fontId="2" fillId="0" borderId="61" xfId="0" applyFont="1" applyFill="1" applyBorder="1"/>
    <xf numFmtId="0" fontId="2" fillId="0" borderId="47" xfId="0" applyFont="1" applyBorder="1"/>
    <xf numFmtId="0" fontId="2" fillId="3" borderId="47" xfId="0" applyFont="1" applyFill="1" applyBorder="1" applyAlignment="1">
      <alignment horizontal="center" wrapText="1"/>
    </xf>
    <xf numFmtId="178" fontId="0" fillId="0" borderId="0" xfId="4" applyNumberFormat="1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56" xfId="0" applyBorder="1" applyAlignment="1">
      <alignment horizontal="center"/>
    </xf>
    <xf numFmtId="0" fontId="0" fillId="0" borderId="45" xfId="0" applyBorder="1" applyAlignment="1">
      <alignment horizontal="center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9" xfId="0" applyBorder="1" applyAlignment="1">
      <alignment horizontal="center"/>
    </xf>
    <xf numFmtId="0" fontId="0" fillId="0" borderId="60" xfId="0" applyBorder="1" applyAlignment="1">
      <alignment horizontal="center"/>
    </xf>
    <xf numFmtId="0" fontId="0" fillId="0" borderId="49" xfId="0" applyBorder="1" applyAlignment="1">
      <alignment horizontal="center"/>
    </xf>
    <xf numFmtId="0" fontId="0" fillId="0" borderId="61" xfId="0" applyBorder="1" applyAlignment="1">
      <alignment horizontal="center"/>
    </xf>
    <xf numFmtId="0" fontId="2" fillId="0" borderId="62" xfId="0" applyFont="1" applyBorder="1" applyAlignment="1">
      <alignment horizontal="center"/>
    </xf>
    <xf numFmtId="0" fontId="2" fillId="0" borderId="45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27" xfId="0" applyFont="1" applyBorder="1" applyAlignment="1">
      <alignment horizontal="center"/>
    </xf>
    <xf numFmtId="0" fontId="2" fillId="0" borderId="63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64" xfId="0" applyFont="1" applyBorder="1" applyAlignment="1">
      <alignment horizontal="center" wrapText="1"/>
    </xf>
    <xf numFmtId="0" fontId="2" fillId="0" borderId="65" xfId="0" applyFont="1" applyBorder="1" applyAlignment="1">
      <alignment horizontal="center" wrapText="1"/>
    </xf>
    <xf numFmtId="0" fontId="2" fillId="0" borderId="66" xfId="0" applyFont="1" applyBorder="1" applyAlignment="1">
      <alignment horizontal="center" wrapText="1"/>
    </xf>
    <xf numFmtId="0" fontId="2" fillId="0" borderId="67" xfId="0" applyFont="1" applyBorder="1" applyAlignment="1">
      <alignment horizontal="center" wrapText="1"/>
    </xf>
    <xf numFmtId="0" fontId="2" fillId="0" borderId="68" xfId="0" applyFont="1" applyBorder="1" applyAlignment="1">
      <alignment horizontal="center" wrapText="1"/>
    </xf>
    <xf numFmtId="0" fontId="2" fillId="0" borderId="58" xfId="0" applyFont="1" applyBorder="1" applyAlignment="1">
      <alignment horizontal="center" wrapText="1"/>
    </xf>
    <xf numFmtId="0" fontId="2" fillId="0" borderId="27" xfId="0" applyFont="1" applyBorder="1" applyAlignment="1">
      <alignment horizontal="center" wrapText="1"/>
    </xf>
    <xf numFmtId="0" fontId="2" fillId="0" borderId="22" xfId="0" applyFont="1" applyBorder="1" applyAlignment="1">
      <alignment horizontal="center" wrapText="1"/>
    </xf>
    <xf numFmtId="0" fontId="2" fillId="0" borderId="24" xfId="0" applyFont="1" applyBorder="1" applyAlignment="1">
      <alignment horizontal="center" wrapText="1"/>
    </xf>
    <xf numFmtId="0" fontId="2" fillId="0" borderId="20" xfId="0" applyFont="1" applyBorder="1" applyAlignment="1">
      <alignment horizontal="center"/>
    </xf>
    <xf numFmtId="0" fontId="2" fillId="0" borderId="30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21" xfId="0" applyFont="1" applyBorder="1" applyAlignment="1">
      <alignment horizontal="right"/>
    </xf>
    <xf numFmtId="0" fontId="2" fillId="0" borderId="25" xfId="0" applyFont="1" applyBorder="1" applyAlignment="1">
      <alignment horizontal="right"/>
    </xf>
    <xf numFmtId="0" fontId="2" fillId="0" borderId="12" xfId="0" applyFont="1" applyBorder="1" applyAlignment="1">
      <alignment horizontal="right"/>
    </xf>
    <xf numFmtId="0" fontId="2" fillId="0" borderId="22" xfId="0" applyFont="1" applyBorder="1" applyAlignment="1">
      <alignment horizontal="right"/>
    </xf>
    <xf numFmtId="0" fontId="2" fillId="0" borderId="23" xfId="0" applyFont="1" applyBorder="1" applyAlignment="1">
      <alignment horizontal="right"/>
    </xf>
    <xf numFmtId="0" fontId="2" fillId="0" borderId="24" xfId="0" applyFont="1" applyBorder="1" applyAlignment="1">
      <alignment horizontal="right"/>
    </xf>
    <xf numFmtId="1" fontId="2" fillId="0" borderId="22" xfId="0" applyNumberFormat="1" applyFont="1" applyBorder="1" applyAlignment="1">
      <alignment horizontal="right"/>
    </xf>
    <xf numFmtId="1" fontId="2" fillId="0" borderId="23" xfId="0" applyNumberFormat="1" applyFont="1" applyBorder="1" applyAlignment="1">
      <alignment horizontal="right"/>
    </xf>
    <xf numFmtId="1" fontId="2" fillId="0" borderId="24" xfId="0" applyNumberFormat="1" applyFont="1" applyBorder="1" applyAlignment="1">
      <alignment horizontal="right"/>
    </xf>
    <xf numFmtId="0" fontId="2" fillId="0" borderId="29" xfId="0" applyFont="1" applyBorder="1" applyAlignment="1">
      <alignment horizontal="right"/>
    </xf>
    <xf numFmtId="0" fontId="2" fillId="0" borderId="43" xfId="0" applyFont="1" applyBorder="1" applyAlignment="1">
      <alignment horizontal="right"/>
    </xf>
    <xf numFmtId="0" fontId="2" fillId="0" borderId="44" xfId="0" applyFont="1" applyBorder="1" applyAlignment="1">
      <alignment horizontal="right"/>
    </xf>
    <xf numFmtId="0" fontId="2" fillId="0" borderId="21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10" fillId="0" borderId="47" xfId="0" applyFont="1" applyBorder="1"/>
    <xf numFmtId="0" fontId="5" fillId="0" borderId="1" xfId="0" applyFont="1" applyBorder="1"/>
    <xf numFmtId="0" fontId="5" fillId="0" borderId="0" xfId="0" applyFont="1" applyBorder="1"/>
    <xf numFmtId="0" fontId="0" fillId="0" borderId="1" xfId="0" applyFont="1" applyBorder="1" applyAlignment="1">
      <alignment wrapText="1"/>
    </xf>
    <xf numFmtId="1" fontId="0" fillId="0" borderId="0" xfId="0" applyNumberFormat="1" applyFont="1" applyBorder="1"/>
    <xf numFmtId="181" fontId="0" fillId="0" borderId="0" xfId="5" applyNumberFormat="1" applyFont="1" applyBorder="1"/>
    <xf numFmtId="0" fontId="11" fillId="0" borderId="1" xfId="0" applyFont="1" applyBorder="1" applyAlignment="1">
      <alignment horizontal="left" vertical="top"/>
    </xf>
    <xf numFmtId="0" fontId="5" fillId="0" borderId="1" xfId="0" applyFont="1" applyBorder="1" applyAlignment="1">
      <alignment horizontal="left" vertical="top"/>
    </xf>
    <xf numFmtId="0" fontId="11" fillId="0" borderId="48" xfId="0" applyFont="1" applyFill="1" applyBorder="1" applyAlignment="1">
      <alignment horizontal="left" vertical="top"/>
    </xf>
    <xf numFmtId="0" fontId="11" fillId="0" borderId="49" xfId="0" applyFont="1" applyFill="1" applyBorder="1" applyAlignment="1">
      <alignment horizontal="left" vertical="top"/>
    </xf>
    <xf numFmtId="168" fontId="2" fillId="0" borderId="49" xfId="0" applyNumberFormat="1" applyFont="1" applyBorder="1"/>
    <xf numFmtId="168" fontId="2" fillId="0" borderId="61" xfId="0" applyNumberFormat="1" applyFont="1" applyBorder="1"/>
    <xf numFmtId="0" fontId="10" fillId="0" borderId="73" xfId="0" applyFont="1" applyBorder="1"/>
    <xf numFmtId="0" fontId="10" fillId="0" borderId="49" xfId="0" applyFont="1" applyBorder="1"/>
    <xf numFmtId="0" fontId="2" fillId="0" borderId="47" xfId="0" applyFont="1" applyBorder="1" applyAlignment="1"/>
    <xf numFmtId="0" fontId="2" fillId="0" borderId="69" xfId="0" applyFont="1" applyBorder="1" applyAlignment="1"/>
    <xf numFmtId="0" fontId="2" fillId="0" borderId="61" xfId="0" applyFont="1" applyBorder="1"/>
    <xf numFmtId="0" fontId="5" fillId="0" borderId="46" xfId="0" applyFont="1" applyBorder="1" applyAlignment="1">
      <alignment horizontal="left" vertical="top"/>
    </xf>
    <xf numFmtId="0" fontId="5" fillId="0" borderId="47" xfId="0" applyFont="1" applyBorder="1" applyAlignment="1">
      <alignment horizontal="left" vertical="top"/>
    </xf>
    <xf numFmtId="0" fontId="11" fillId="0" borderId="1" xfId="0" applyFont="1" applyFill="1" applyBorder="1" applyAlignment="1">
      <alignment horizontal="left" vertical="top"/>
    </xf>
    <xf numFmtId="168" fontId="2" fillId="0" borderId="0" xfId="0" applyNumberFormat="1" applyFont="1" applyBorder="1"/>
    <xf numFmtId="168" fontId="2" fillId="0" borderId="59" xfId="0" applyNumberFormat="1" applyFont="1" applyBorder="1"/>
    <xf numFmtId="0" fontId="0" fillId="0" borderId="1" xfId="0" applyBorder="1"/>
    <xf numFmtId="0" fontId="11" fillId="0" borderId="75" xfId="0" applyFont="1" applyFill="1" applyBorder="1" applyAlignment="1">
      <alignment horizontal="left" vertical="top"/>
    </xf>
  </cellXfs>
  <cellStyles count="7">
    <cellStyle name="Comma" xfId="1" builtinId="3"/>
    <cellStyle name="Currency" xfId="4" builtinId="4"/>
    <cellStyle name="Factor" xfId="3" xr:uid="{70969E6C-ACDC-4A9A-A5DD-C81E6403A5F5}"/>
    <cellStyle name="Hyperlink" xfId="2" builtinId="8"/>
    <cellStyle name="Normal" xfId="0" builtinId="0"/>
    <cellStyle name="Normal 2" xfId="6" xr:uid="{732C88EE-8C1E-47E3-A5E8-5145DDCB468E}"/>
    <cellStyle name="Percent" xfId="5" builtinId="5"/>
  </cellStyles>
  <dxfs count="14">
    <dxf>
      <fill>
        <patternFill patternType="solid">
          <fgColor rgb="FFD9E1F2"/>
          <bgColor rgb="FFD9E1F2"/>
        </patternFill>
      </fill>
    </dxf>
    <dxf>
      <fill>
        <patternFill patternType="solid">
          <fgColor rgb="FFD9E1F2"/>
          <bgColor rgb="FFD9E1F2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4472C4"/>
        </top>
      </border>
    </dxf>
    <dxf>
      <font>
        <b/>
        <color rgb="FFFFFFFF"/>
      </font>
      <fill>
        <patternFill patternType="solid">
          <fgColor rgb="FF4472C4"/>
          <bgColor rgb="FF4472C4"/>
        </patternFill>
      </fill>
    </dxf>
    <dxf>
      <font>
        <color rgb="FF000000"/>
      </font>
      <border>
        <left style="thin">
          <color rgb="FF8EA9DB"/>
        </left>
        <right style="thin">
          <color rgb="FF8EA9DB"/>
        </right>
        <top style="thin">
          <color rgb="FF8EA9DB"/>
        </top>
        <bottom style="thin">
          <color rgb="FF8EA9DB"/>
        </bottom>
        <horizontal style="thin">
          <color rgb="FF8EA9DB"/>
        </horizontal>
      </border>
    </dxf>
    <dxf>
      <fill>
        <patternFill patternType="solid">
          <fgColor rgb="FFD9E1F2"/>
          <bgColor rgb="FFD9E1F2"/>
        </patternFill>
      </fill>
    </dxf>
    <dxf>
      <fill>
        <patternFill patternType="solid">
          <fgColor rgb="FFD9E1F2"/>
          <bgColor rgb="FFD9E1F2"/>
        </patternFill>
      </fill>
    </dxf>
    <dxf>
      <font>
        <b/>
        <color rgb="FF000000"/>
      </font>
    </dxf>
    <dxf>
      <font>
        <b/>
        <color rgb="FF000000"/>
      </font>
    </dxf>
    <dxf>
      <font>
        <b/>
        <color rgb="FF000000"/>
      </font>
      <border>
        <top style="double">
          <color rgb="FF4472C4"/>
        </top>
      </border>
    </dxf>
    <dxf>
      <font>
        <b/>
        <color rgb="FFFFFFFF"/>
      </font>
      <fill>
        <patternFill patternType="solid">
          <fgColor rgb="FF4472C4"/>
          <bgColor rgb="FF4472C4"/>
        </patternFill>
      </fill>
    </dxf>
    <dxf>
      <font>
        <color rgb="FF000000"/>
      </font>
      <border>
        <left style="thin">
          <color rgb="FF8EA9DB"/>
        </left>
        <right style="thin">
          <color rgb="FF8EA9DB"/>
        </right>
        <top style="thin">
          <color rgb="FF8EA9DB"/>
        </top>
        <bottom style="thin">
          <color rgb="FF8EA9DB"/>
        </bottom>
        <horizontal style="thin">
          <color rgb="FF8EA9DB"/>
        </horizontal>
      </border>
    </dxf>
  </dxfs>
  <tableStyles count="2" defaultTableStyle="TableStyleMedium2" defaultPivotStyle="PivotStyleLight16">
    <tableStyle name="TableStyleMedium2 2" pivot="0" count="7" xr9:uid="{AEBDF176-0957-B649-B4CF-40121F52F635}">
      <tableStyleElement type="wholeTable" dxfId="13"/>
      <tableStyleElement type="headerRow" dxfId="12"/>
      <tableStyleElement type="totalRow" dxfId="11"/>
      <tableStyleElement type="firstColumn" dxfId="10"/>
      <tableStyleElement type="lastColumn" dxfId="9"/>
      <tableStyleElement type="firstRowStripe" dxfId="8"/>
      <tableStyleElement type="firstColumnStripe" dxfId="7"/>
    </tableStyle>
    <tableStyle name="TableStyleMedium2 3" pivot="0" count="7" xr9:uid="{3D801C2B-21A4-B74E-9A6C-53B745233E26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microsoft.com/office/2017/10/relationships/person" Target="persons/perso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27</xdr:row>
      <xdr:rowOff>106680</xdr:rowOff>
    </xdr:from>
    <xdr:to>
      <xdr:col>6</xdr:col>
      <xdr:colOff>426720</xdr:colOff>
      <xdr:row>44</xdr:row>
      <xdr:rowOff>16783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F41746-5492-4985-9ED6-E1FCB655FD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5273040"/>
          <a:ext cx="5989320" cy="30190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220980</xdr:colOff>
      <xdr:row>58</xdr:row>
      <xdr:rowOff>137160</xdr:rowOff>
    </xdr:from>
    <xdr:to>
      <xdr:col>2</xdr:col>
      <xdr:colOff>1440859</xdr:colOff>
      <xdr:row>82</xdr:row>
      <xdr:rowOff>125096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C25D1BD3-7F97-4309-B52E-FEBE8BF2A0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0980" y="10988040"/>
          <a:ext cx="6014764" cy="437388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Ruderman, Tess" id="{21DE123E-B354-0D49-BF03-F01266103FA0}" userId="S::tess.ruderman@ebp-us.com::9dd7b339-95b9-4a01-b588-7275e580667c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G15" dT="2021-05-23T23:35:53.86" personId="{21DE123E-B354-0D49-BF03-F01266103FA0}" id="{64EE20D0-1213-D042-8BF3-FA4893D43D8D}">
    <text>Starts emissions decrease formula</text>
  </threadedComment>
  <threadedComment ref="G15" dT="2021-05-26T17:15:04.27" personId="{21DE123E-B354-0D49-BF03-F01266103FA0}" id="{167FA52E-694D-674A-A88A-4D5BFFC4D24F}" parentId="{64EE20D0-1213-D042-8BF3-FA4893D43D8D}">
    <text>Updated to % decrease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files.hudexchange.info/course-content/ndrc-nofa-benefit-cost-analysis-data-resources-and-expert-tips-webinar/FEMA-BCAR-Resource.pdf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citeseerx.ist.psu.edu/viewdoc/download?doi=10.1.1.1090.8905&amp;rep=rep1&amp;type=pdf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s://www.epa.gov/moves/latest-version-motor-vehicle-emission-simulator-moves" TargetMode="External"/><Relationship Id="rId1" Type="http://schemas.openxmlformats.org/officeDocument/2006/relationships/hyperlink" Target="https://www.epa.gov/energy/greenhouse-gases-equivalencies-calculator-calculations-and-references" TargetMode="External"/><Relationship Id="rId6" Type="http://schemas.microsoft.com/office/2017/10/relationships/threadedComment" Target="../threadedComments/threadedComment1.xm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BE7A9-E505-4EE1-AADD-4B68BF081C89}">
  <sheetPr>
    <tabColor rgb="FF0070C0"/>
    <pageSetUpPr fitToPage="1"/>
  </sheetPr>
  <dimension ref="A1:S38"/>
  <sheetViews>
    <sheetView tabSelected="1" zoomScaleNormal="100" workbookViewId="0">
      <selection activeCell="G29" sqref="G29"/>
    </sheetView>
  </sheetViews>
  <sheetFormatPr defaultColWidth="8.5703125" defaultRowHeight="15" x14ac:dyDescent="0.25"/>
  <cols>
    <col min="1" max="1" width="65.7109375" customWidth="1"/>
    <col min="2" max="2" width="13" customWidth="1"/>
    <col min="3" max="3" width="12.5703125" hidden="1" customWidth="1"/>
    <col min="4" max="6" width="8.28515625" customWidth="1"/>
    <col min="7" max="18" width="15.42578125" customWidth="1"/>
  </cols>
  <sheetData>
    <row r="1" spans="1:19" ht="18.75" x14ac:dyDescent="0.25">
      <c r="A1" s="64" t="s">
        <v>389</v>
      </c>
      <c r="B1" s="64"/>
    </row>
    <row r="2" spans="1:19" s="58" customFormat="1" ht="18.75" x14ac:dyDescent="0.25">
      <c r="A2" s="64"/>
      <c r="B2" s="64"/>
    </row>
    <row r="3" spans="1:19" x14ac:dyDescent="0.25">
      <c r="A3" s="63" t="s">
        <v>1</v>
      </c>
      <c r="B3" s="63"/>
      <c r="C3">
        <v>2019</v>
      </c>
      <c r="D3">
        <v>2020</v>
      </c>
      <c r="E3" s="58">
        <v>2021</v>
      </c>
      <c r="F3" s="58">
        <v>2022</v>
      </c>
      <c r="G3" s="60">
        <v>2023</v>
      </c>
      <c r="H3" s="60">
        <v>2024</v>
      </c>
      <c r="I3" s="60">
        <v>2025</v>
      </c>
      <c r="J3" s="60">
        <v>2026</v>
      </c>
      <c r="K3" s="60">
        <v>2027</v>
      </c>
      <c r="L3" s="60">
        <v>2028</v>
      </c>
      <c r="M3" s="60">
        <v>2029</v>
      </c>
      <c r="N3" s="60">
        <v>2030</v>
      </c>
      <c r="O3" s="60">
        <v>2031</v>
      </c>
      <c r="P3" s="60">
        <v>2032</v>
      </c>
      <c r="Q3" s="60">
        <v>2033</v>
      </c>
      <c r="R3" s="60">
        <v>2034</v>
      </c>
      <c r="S3" s="58"/>
    </row>
    <row r="4" spans="1:19" s="58" customFormat="1" x14ac:dyDescent="0.25">
      <c r="A4" s="63"/>
      <c r="B4" s="63"/>
    </row>
    <row r="5" spans="1:19" x14ac:dyDescent="0.25">
      <c r="A5" s="62" t="s">
        <v>0</v>
      </c>
      <c r="B5" s="62"/>
      <c r="C5" s="58" t="s">
        <v>17</v>
      </c>
      <c r="D5" t="s">
        <v>17</v>
      </c>
      <c r="E5" t="s">
        <v>17</v>
      </c>
      <c r="F5" t="s">
        <v>17</v>
      </c>
      <c r="G5" t="s">
        <v>17</v>
      </c>
      <c r="H5" s="8" t="s">
        <v>17</v>
      </c>
      <c r="I5" s="58">
        <v>1</v>
      </c>
      <c r="J5" s="58">
        <v>2</v>
      </c>
      <c r="K5">
        <v>3</v>
      </c>
      <c r="L5">
        <v>4</v>
      </c>
      <c r="M5">
        <v>5</v>
      </c>
      <c r="N5">
        <v>6</v>
      </c>
      <c r="O5">
        <v>7</v>
      </c>
      <c r="P5">
        <v>8</v>
      </c>
      <c r="Q5" s="58">
        <v>9</v>
      </c>
      <c r="R5" s="58">
        <v>10</v>
      </c>
      <c r="S5" s="8"/>
    </row>
    <row r="6" spans="1:19" x14ac:dyDescent="0.25">
      <c r="A6" s="62" t="s">
        <v>24</v>
      </c>
      <c r="B6" s="62"/>
      <c r="C6">
        <v>-1</v>
      </c>
      <c r="D6">
        <v>0</v>
      </c>
      <c r="E6">
        <v>1</v>
      </c>
      <c r="F6">
        <v>2</v>
      </c>
      <c r="G6">
        <v>3</v>
      </c>
      <c r="H6" s="8">
        <v>4</v>
      </c>
      <c r="I6">
        <v>5</v>
      </c>
      <c r="J6">
        <v>6</v>
      </c>
      <c r="K6">
        <v>7</v>
      </c>
      <c r="L6">
        <v>8</v>
      </c>
      <c r="M6">
        <v>9</v>
      </c>
      <c r="N6">
        <v>10</v>
      </c>
      <c r="O6">
        <v>11</v>
      </c>
      <c r="P6">
        <v>12</v>
      </c>
      <c r="Q6">
        <v>13</v>
      </c>
      <c r="R6" s="58">
        <v>14</v>
      </c>
      <c r="S6" s="8"/>
    </row>
    <row r="7" spans="1:19" x14ac:dyDescent="0.25">
      <c r="A7" s="62" t="s">
        <v>52</v>
      </c>
      <c r="B7" s="62"/>
      <c r="C7" s="4">
        <v>0.93457943925233644</v>
      </c>
      <c r="D7" s="4">
        <v>1</v>
      </c>
      <c r="E7" s="4">
        <v>1.07</v>
      </c>
      <c r="F7" s="4">
        <v>1.1449</v>
      </c>
      <c r="G7" s="4">
        <v>1.2250430000000001</v>
      </c>
      <c r="H7" s="22">
        <v>1.31079601</v>
      </c>
      <c r="I7" s="4">
        <v>1.4025517307000002</v>
      </c>
      <c r="J7" s="4">
        <v>1.5007303518490001</v>
      </c>
      <c r="K7" s="4">
        <v>1.6057814764784302</v>
      </c>
      <c r="L7" s="4">
        <v>1.7181861798319202</v>
      </c>
      <c r="M7" s="4">
        <v>1.8384592124201549</v>
      </c>
      <c r="N7" s="4">
        <v>1.9671513572895656</v>
      </c>
      <c r="O7" s="4">
        <v>2.1048519522998355</v>
      </c>
      <c r="P7" s="4">
        <v>2.2521915889608235</v>
      </c>
      <c r="Q7" s="4">
        <v>2.4098450001880813</v>
      </c>
      <c r="R7" s="4">
        <v>2.5785341502012469</v>
      </c>
      <c r="S7" s="22"/>
    </row>
    <row r="8" spans="1:19" s="58" customFormat="1" x14ac:dyDescent="0.25">
      <c r="A8" s="62" t="s">
        <v>53</v>
      </c>
      <c r="B8" s="62"/>
      <c r="C8" s="4">
        <v>0.970873786407767</v>
      </c>
      <c r="D8" s="4">
        <v>1</v>
      </c>
      <c r="E8" s="4">
        <v>1.03</v>
      </c>
      <c r="F8" s="4">
        <v>1.0609</v>
      </c>
      <c r="G8" s="4">
        <v>1.092727</v>
      </c>
      <c r="H8" s="22">
        <v>1.1255088099999999</v>
      </c>
      <c r="I8" s="4">
        <v>1.1592740742999998</v>
      </c>
      <c r="J8" s="4">
        <v>1.1940522965289999</v>
      </c>
      <c r="K8" s="4">
        <v>1.22987386542487</v>
      </c>
      <c r="L8" s="4">
        <v>1.2667700813876159</v>
      </c>
      <c r="M8" s="4">
        <v>1.3047731838292445</v>
      </c>
      <c r="N8" s="4">
        <v>1.3439163793441218</v>
      </c>
      <c r="O8" s="4">
        <v>1.3842338707244455</v>
      </c>
      <c r="P8" s="4">
        <v>1.4257608868461786</v>
      </c>
      <c r="Q8" s="4">
        <v>1.4685337134515639</v>
      </c>
      <c r="R8" s="4">
        <v>1.512589724855111</v>
      </c>
      <c r="S8" s="22"/>
    </row>
    <row r="9" spans="1:19" ht="15.75" thickBot="1" x14ac:dyDescent="0.3">
      <c r="C9" s="4"/>
      <c r="D9" s="4"/>
      <c r="E9" s="4"/>
      <c r="F9" s="4"/>
      <c r="G9" s="4"/>
      <c r="H9" s="22"/>
      <c r="I9" s="4"/>
      <c r="J9" s="4"/>
      <c r="K9" s="4"/>
      <c r="L9" s="4"/>
      <c r="M9" s="4"/>
      <c r="N9" s="4"/>
      <c r="O9" s="4"/>
      <c r="P9" s="4"/>
      <c r="Q9" s="4"/>
      <c r="S9" s="22"/>
    </row>
    <row r="10" spans="1:19" s="35" customFormat="1" x14ac:dyDescent="0.25">
      <c r="A10" s="36" t="s">
        <v>25</v>
      </c>
      <c r="B10" s="36"/>
      <c r="C10" s="58"/>
      <c r="D10" s="58"/>
      <c r="E10" s="58"/>
      <c r="F10" s="58"/>
      <c r="G10" s="256"/>
      <c r="H10" s="259" t="s">
        <v>379</v>
      </c>
      <c r="I10" s="261"/>
      <c r="J10" s="58"/>
      <c r="K10" s="58"/>
      <c r="L10" s="58"/>
      <c r="M10" s="58"/>
      <c r="N10" s="58"/>
      <c r="O10" s="58"/>
      <c r="P10" s="58"/>
      <c r="Q10" s="58"/>
      <c r="S10" s="8"/>
    </row>
    <row r="11" spans="1:19" s="35" customFormat="1" x14ac:dyDescent="0.25">
      <c r="A11" s="35" t="s">
        <v>78</v>
      </c>
      <c r="B11" s="98">
        <v>17760592.714423966</v>
      </c>
      <c r="C11" s="95"/>
      <c r="D11" s="95"/>
      <c r="E11" s="95"/>
      <c r="F11" s="95"/>
      <c r="G11" s="266">
        <v>6129669.9124847054</v>
      </c>
      <c r="H11" s="267">
        <v>11630922.80193926</v>
      </c>
      <c r="I11" s="263">
        <v>0</v>
      </c>
      <c r="J11" s="95"/>
      <c r="K11" s="95"/>
      <c r="L11" s="95"/>
      <c r="M11" s="95"/>
      <c r="N11" s="95"/>
      <c r="O11" s="95"/>
      <c r="P11" s="95"/>
      <c r="Q11" s="95"/>
      <c r="S11" s="8"/>
    </row>
    <row r="12" spans="1:19" s="35" customFormat="1" hidden="1" x14ac:dyDescent="0.25">
      <c r="A12" s="35" t="s">
        <v>74</v>
      </c>
      <c r="B12" s="98" t="e">
        <v>#REF!</v>
      </c>
      <c r="C12" s="45"/>
      <c r="D12" s="45"/>
      <c r="E12" s="45"/>
      <c r="F12" s="45"/>
      <c r="G12" s="266" t="e">
        <v>#REF!</v>
      </c>
      <c r="H12" s="267" t="e">
        <v>#REF!</v>
      </c>
      <c r="I12" s="262"/>
      <c r="J12" s="101"/>
      <c r="K12" s="101"/>
      <c r="L12" s="101"/>
      <c r="M12" s="101"/>
      <c r="N12" s="101"/>
      <c r="O12" s="101"/>
      <c r="P12" s="101"/>
      <c r="Q12" s="101"/>
      <c r="S12" s="8"/>
    </row>
    <row r="13" spans="1:19" s="35" customFormat="1" ht="15.75" thickBot="1" x14ac:dyDescent="0.3">
      <c r="A13" s="153" t="s">
        <v>189</v>
      </c>
      <c r="B13" s="99">
        <v>17760592.714423966</v>
      </c>
      <c r="C13" s="45"/>
      <c r="D13" s="45"/>
      <c r="E13" s="45"/>
      <c r="F13" s="45"/>
      <c r="G13" s="269">
        <v>6129669.9124847054</v>
      </c>
      <c r="H13" s="270">
        <v>11630922.80193926</v>
      </c>
      <c r="I13" s="264">
        <v>0</v>
      </c>
      <c r="J13" s="95"/>
      <c r="K13" s="95"/>
      <c r="L13" s="95"/>
      <c r="M13" s="95"/>
      <c r="N13" s="95"/>
      <c r="O13" s="95"/>
      <c r="P13" s="95"/>
      <c r="Q13" s="95"/>
      <c r="S13" s="8"/>
    </row>
    <row r="14" spans="1:19" s="35" customFormat="1" ht="15.75" thickBot="1" x14ac:dyDescent="0.3">
      <c r="B14" s="99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  <c r="S14" s="8"/>
    </row>
    <row r="15" spans="1:19" s="35" customFormat="1" x14ac:dyDescent="0.25">
      <c r="A15" s="36" t="s">
        <v>26</v>
      </c>
      <c r="B15" s="100"/>
      <c r="C15" s="58"/>
      <c r="D15" s="58"/>
      <c r="E15" s="58"/>
      <c r="F15" s="58"/>
      <c r="G15" s="58"/>
      <c r="H15" s="261"/>
      <c r="I15" s="256"/>
      <c r="J15" s="257"/>
      <c r="K15" s="257"/>
      <c r="L15" s="257"/>
      <c r="M15" s="260" t="s">
        <v>380</v>
      </c>
      <c r="N15" s="257"/>
      <c r="O15" s="257"/>
      <c r="P15" s="257"/>
      <c r="Q15" s="257"/>
      <c r="R15" s="258"/>
      <c r="S15" s="8"/>
    </row>
    <row r="16" spans="1:19" s="35" customFormat="1" x14ac:dyDescent="0.25">
      <c r="A16" s="40" t="s">
        <v>193</v>
      </c>
      <c r="B16" s="156">
        <v>30226223.663451247</v>
      </c>
      <c r="C16" s="45"/>
      <c r="D16" s="45"/>
      <c r="E16" s="45"/>
      <c r="F16" s="45"/>
      <c r="G16" s="45"/>
      <c r="H16" s="262">
        <v>0</v>
      </c>
      <c r="I16" s="266">
        <v>4334056.7270555981</v>
      </c>
      <c r="J16" s="267">
        <v>4050974.0073103975</v>
      </c>
      <c r="K16" s="267">
        <v>3786384.2185173472</v>
      </c>
      <c r="L16" s="267">
        <v>3539079.0905065988</v>
      </c>
      <c r="M16" s="267">
        <v>3307929.3084214679</v>
      </c>
      <c r="N16" s="267">
        <v>3091879.352697494</v>
      </c>
      <c r="O16" s="267">
        <v>2889942.6763045778</v>
      </c>
      <c r="P16" s="267">
        <v>2701197.1972062713</v>
      </c>
      <c r="Q16" s="267">
        <v>2524781.0854314924</v>
      </c>
      <c r="R16" s="268">
        <v>2359888.8255009353</v>
      </c>
      <c r="S16" s="8"/>
    </row>
    <row r="17" spans="1:19" s="61" customFormat="1" ht="18" x14ac:dyDescent="0.35">
      <c r="A17" s="40" t="s">
        <v>151</v>
      </c>
      <c r="B17" s="156">
        <v>210016.19041507028</v>
      </c>
      <c r="C17" s="45"/>
      <c r="D17" s="45"/>
      <c r="E17" s="45"/>
      <c r="F17" s="45"/>
      <c r="G17" s="45"/>
      <c r="H17" s="262">
        <v>0</v>
      </c>
      <c r="I17" s="266">
        <v>25928.970851969658</v>
      </c>
      <c r="J17" s="267">
        <v>25255.955917210413</v>
      </c>
      <c r="K17" s="267">
        <v>24592.960571832453</v>
      </c>
      <c r="L17" s="267">
        <v>23940.370494096864</v>
      </c>
      <c r="M17" s="267">
        <v>23298.519292714034</v>
      </c>
      <c r="N17" s="267">
        <v>22667.692297313126</v>
      </c>
      <c r="O17" s="267">
        <v>22048.130117740668</v>
      </c>
      <c r="P17" s="267">
        <v>21440.031985137754</v>
      </c>
      <c r="Q17" s="267">
        <v>20843.558887055304</v>
      </c>
      <c r="R17" s="268">
        <v>20570.510916030678</v>
      </c>
      <c r="S17" s="8"/>
    </row>
    <row r="18" spans="1:19" s="35" customFormat="1" x14ac:dyDescent="0.25">
      <c r="A18" s="40" t="s">
        <v>51</v>
      </c>
      <c r="B18" s="156">
        <v>85085.388181012371</v>
      </c>
      <c r="C18" s="45"/>
      <c r="D18" s="45"/>
      <c r="E18" s="45"/>
      <c r="F18" s="45"/>
      <c r="G18" s="45"/>
      <c r="H18" s="262">
        <v>0</v>
      </c>
      <c r="I18" s="266">
        <v>13890.594720268049</v>
      </c>
      <c r="J18" s="267">
        <v>12479.444009655177</v>
      </c>
      <c r="K18" s="267">
        <v>11231.244799668229</v>
      </c>
      <c r="L18" s="267">
        <v>10126.95413530595</v>
      </c>
      <c r="M18" s="267">
        <v>9147.6295649160729</v>
      </c>
      <c r="N18" s="267">
        <v>8291.2182610603904</v>
      </c>
      <c r="O18" s="267">
        <v>7395.4323589914511</v>
      </c>
      <c r="P18" s="267">
        <v>6608.1169766751027</v>
      </c>
      <c r="Q18" s="267">
        <v>5914.7533544719445</v>
      </c>
      <c r="R18" s="268">
        <v>5302.9176495381789</v>
      </c>
      <c r="S18" s="8"/>
    </row>
    <row r="19" spans="1:19" s="61" customFormat="1" x14ac:dyDescent="0.25">
      <c r="A19" s="40" t="s">
        <v>79</v>
      </c>
      <c r="B19" s="156">
        <v>702370.23077007697</v>
      </c>
      <c r="C19" s="45"/>
      <c r="D19" s="45"/>
      <c r="E19" s="45"/>
      <c r="F19" s="45"/>
      <c r="G19" s="45"/>
      <c r="H19" s="262">
        <v>0</v>
      </c>
      <c r="I19" s="266">
        <v>100751.70789832518</v>
      </c>
      <c r="J19" s="267">
        <v>94160.474671331947</v>
      </c>
      <c r="K19" s="267">
        <v>88000.443618067235</v>
      </c>
      <c r="L19" s="267">
        <v>82243.405250530137</v>
      </c>
      <c r="M19" s="267">
        <v>76862.995561243108</v>
      </c>
      <c r="N19" s="267">
        <v>71834.575290881417</v>
      </c>
      <c r="O19" s="267">
        <v>67135.117094281683</v>
      </c>
      <c r="P19" s="267">
        <v>62743.100088113737</v>
      </c>
      <c r="Q19" s="267">
        <v>58638.411297302555</v>
      </c>
      <c r="R19" s="268">
        <v>54802.253548880894</v>
      </c>
      <c r="S19" s="8"/>
    </row>
    <row r="20" spans="1:19" s="35" customFormat="1" x14ac:dyDescent="0.25">
      <c r="A20" s="40" t="s">
        <v>150</v>
      </c>
      <c r="B20" s="156">
        <v>4473936.9028878827</v>
      </c>
      <c r="C20" s="45"/>
      <c r="D20" s="45"/>
      <c r="E20" s="45"/>
      <c r="F20" s="45"/>
      <c r="G20" s="45"/>
      <c r="H20" s="262">
        <v>0</v>
      </c>
      <c r="I20" s="266">
        <v>641765.21761335037</v>
      </c>
      <c r="J20" s="267">
        <v>599780.57720873877</v>
      </c>
      <c r="K20" s="267">
        <v>560542.59552218567</v>
      </c>
      <c r="L20" s="267">
        <v>523871.58460017358</v>
      </c>
      <c r="M20" s="267">
        <v>489599.6117758631</v>
      </c>
      <c r="N20" s="267">
        <v>457569.73063164781</v>
      </c>
      <c r="O20" s="267">
        <v>427635.26227256795</v>
      </c>
      <c r="P20" s="267">
        <v>399659.12361922249</v>
      </c>
      <c r="Q20" s="267">
        <v>373513.1996441331</v>
      </c>
      <c r="R20" s="268">
        <v>349077.75667675998</v>
      </c>
      <c r="S20" s="8"/>
    </row>
    <row r="21" spans="1:19" s="61" customFormat="1" ht="14.1" customHeight="1" x14ac:dyDescent="0.25">
      <c r="A21" s="157" t="s">
        <v>188</v>
      </c>
      <c r="B21" s="156">
        <v>377629.14009970112</v>
      </c>
      <c r="C21" s="45"/>
      <c r="D21" s="45"/>
      <c r="E21" s="45"/>
      <c r="F21" s="45"/>
      <c r="G21" s="45"/>
      <c r="H21" s="262">
        <v>0</v>
      </c>
      <c r="I21" s="266">
        <v>54169.124986271716</v>
      </c>
      <c r="J21" s="267">
        <v>50625.350454459549</v>
      </c>
      <c r="K21" s="267">
        <v>47313.411639681821</v>
      </c>
      <c r="L21" s="267">
        <v>44218.141719328807</v>
      </c>
      <c r="M21" s="267">
        <v>41325.366092830656</v>
      </c>
      <c r="N21" s="267">
        <v>38621.837469935192</v>
      </c>
      <c r="O21" s="267">
        <v>36095.175205546904</v>
      </c>
      <c r="P21" s="267">
        <v>33733.808603314872</v>
      </c>
      <c r="Q21" s="267">
        <v>31526.923928331653</v>
      </c>
      <c r="R21" s="268">
        <v>29464.414886291266</v>
      </c>
      <c r="S21" s="8"/>
    </row>
    <row r="22" spans="1:19" s="61" customFormat="1" ht="15.75" thickBot="1" x14ac:dyDescent="0.3">
      <c r="A22" s="157" t="s">
        <v>202</v>
      </c>
      <c r="B22" s="156">
        <v>518422.2540334303</v>
      </c>
      <c r="C22" s="45"/>
      <c r="D22" s="45"/>
      <c r="E22" s="45"/>
      <c r="F22" s="45"/>
      <c r="G22" s="45"/>
      <c r="H22" s="265">
        <v>0</v>
      </c>
      <c r="I22" s="269">
        <v>51842.225403343022</v>
      </c>
      <c r="J22" s="270">
        <v>51842.225403343022</v>
      </c>
      <c r="K22" s="270">
        <v>51842.225403343022</v>
      </c>
      <c r="L22" s="270">
        <v>51842.225403343022</v>
      </c>
      <c r="M22" s="270">
        <v>51842.225403343022</v>
      </c>
      <c r="N22" s="270">
        <v>51842.225403343022</v>
      </c>
      <c r="O22" s="270">
        <v>51842.225403343022</v>
      </c>
      <c r="P22" s="270">
        <v>51842.225403343022</v>
      </c>
      <c r="Q22" s="270">
        <v>51842.225403343022</v>
      </c>
      <c r="R22" s="271">
        <v>51842.225403343022</v>
      </c>
      <c r="S22" s="8"/>
    </row>
    <row r="23" spans="1:19" s="35" customFormat="1" x14ac:dyDescent="0.25">
      <c r="A23" s="153" t="s">
        <v>189</v>
      </c>
      <c r="B23" s="99">
        <v>36593683.769838423</v>
      </c>
      <c r="C23" s="46"/>
      <c r="D23" s="46"/>
      <c r="E23" s="46"/>
      <c r="F23" s="46"/>
      <c r="G23" s="46"/>
      <c r="H23" s="46"/>
      <c r="I23" s="46"/>
      <c r="J23" s="46"/>
      <c r="K23" s="45"/>
      <c r="L23" s="45"/>
      <c r="M23" s="45"/>
      <c r="N23" s="45"/>
      <c r="O23" s="45"/>
      <c r="P23" s="45"/>
      <c r="Q23" s="45"/>
      <c r="S23" s="8"/>
    </row>
    <row r="24" spans="1:19" s="35" customFormat="1" x14ac:dyDescent="0.25">
      <c r="A24" s="41"/>
      <c r="B24" s="42"/>
      <c r="K24" s="23"/>
      <c r="L24" s="23"/>
      <c r="M24" s="23"/>
      <c r="N24" s="23"/>
      <c r="O24" s="23"/>
      <c r="P24" s="23"/>
      <c r="Q24" s="23"/>
    </row>
    <row r="25" spans="1:19" s="35" customFormat="1" x14ac:dyDescent="0.25">
      <c r="A25" s="36" t="s">
        <v>28</v>
      </c>
      <c r="B25" s="42"/>
      <c r="K25" s="23"/>
      <c r="L25" s="23"/>
      <c r="M25" s="23"/>
      <c r="N25" s="23"/>
      <c r="O25" s="23"/>
      <c r="P25" s="23"/>
      <c r="Q25" s="23"/>
    </row>
    <row r="26" spans="1:19" s="35" customFormat="1" x14ac:dyDescent="0.25">
      <c r="A26" s="35" t="s">
        <v>16</v>
      </c>
      <c r="B26" s="272">
        <v>2.0603864047915179</v>
      </c>
    </row>
    <row r="27" spans="1:19" s="35" customFormat="1" x14ac:dyDescent="0.25">
      <c r="A27" s="35" t="s">
        <v>77</v>
      </c>
      <c r="B27" s="273">
        <v>18833091.055414457</v>
      </c>
    </row>
    <row r="28" spans="1:19" s="35" customFormat="1" x14ac:dyDescent="0.25">
      <c r="B28" s="43"/>
      <c r="D28" s="61"/>
    </row>
    <row r="29" spans="1:19" s="35" customFormat="1" x14ac:dyDescent="0.25">
      <c r="A29" s="36" t="s">
        <v>29</v>
      </c>
    </row>
    <row r="30" spans="1:19" s="35" customFormat="1" x14ac:dyDescent="0.25">
      <c r="A30" s="40" t="s">
        <v>143</v>
      </c>
      <c r="B30" s="44">
        <v>0.82599565142344533</v>
      </c>
    </row>
    <row r="31" spans="1:19" s="35" customFormat="1" x14ac:dyDescent="0.25">
      <c r="A31" s="40" t="s">
        <v>201</v>
      </c>
      <c r="B31" s="44">
        <v>8.0642763503168801E-3</v>
      </c>
    </row>
    <row r="32" spans="1:19" s="61" customFormat="1" x14ac:dyDescent="0.25">
      <c r="A32" s="40" t="s">
        <v>79</v>
      </c>
      <c r="B32" s="44">
        <v>1.9193755818292087E-2</v>
      </c>
    </row>
    <row r="33" spans="1:17" s="61" customFormat="1" x14ac:dyDescent="0.25">
      <c r="A33" s="40" t="s">
        <v>150</v>
      </c>
      <c r="B33" s="44">
        <v>0.12225981213116979</v>
      </c>
    </row>
    <row r="34" spans="1:17" s="35" customFormat="1" ht="14.1" customHeight="1" x14ac:dyDescent="0.25">
      <c r="A34" s="157" t="s">
        <v>188</v>
      </c>
      <c r="B34" s="44">
        <v>1.0319516954752559E-2</v>
      </c>
      <c r="Q34" s="23"/>
    </row>
    <row r="35" spans="1:17" s="61" customFormat="1" x14ac:dyDescent="0.25">
      <c r="A35" s="157" t="s">
        <v>202</v>
      </c>
      <c r="B35" s="44">
        <v>1.4166987322023289E-2</v>
      </c>
      <c r="Q35" s="23"/>
    </row>
    <row r="36" spans="1:17" x14ac:dyDescent="0.25">
      <c r="A36" s="153" t="s">
        <v>189</v>
      </c>
      <c r="B36" s="274">
        <v>0.99999999999999989</v>
      </c>
      <c r="D36" s="7"/>
    </row>
    <row r="37" spans="1:17" x14ac:dyDescent="0.25">
      <c r="A37" s="40"/>
      <c r="B37" s="137"/>
    </row>
    <row r="38" spans="1:17" x14ac:dyDescent="0.25">
      <c r="B38" s="144"/>
    </row>
  </sheetData>
  <pageMargins left="0.25" right="0.25" top="0.75" bottom="0.75" header="0.3" footer="0.3"/>
  <pageSetup scale="4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CE6C1F-D5FB-4B32-89EA-66FFF7EED211}">
  <sheetPr>
    <tabColor rgb="FFFF0000"/>
    <pageSetUpPr fitToPage="1"/>
  </sheetPr>
  <dimension ref="A1:U11"/>
  <sheetViews>
    <sheetView zoomScale="98" zoomScaleNormal="98" workbookViewId="0">
      <pane xSplit="1" topLeftCell="C1" activePane="topRight" state="frozen"/>
      <selection activeCell="F17" sqref="F17"/>
      <selection pane="topRight" sqref="A1:R14"/>
    </sheetView>
  </sheetViews>
  <sheetFormatPr defaultColWidth="8.5703125" defaultRowHeight="15" x14ac:dyDescent="0.25"/>
  <cols>
    <col min="1" max="1" width="40.5703125" customWidth="1"/>
    <col min="2" max="2" width="13.5703125" hidden="1" customWidth="1"/>
    <col min="3" max="7" width="12.28515625" customWidth="1"/>
    <col min="8" max="8" width="12.28515625" style="58" customWidth="1"/>
    <col min="9" max="17" width="12.28515625" customWidth="1"/>
    <col min="18" max="19" width="13.5703125" customWidth="1"/>
  </cols>
  <sheetData>
    <row r="1" spans="1:21" ht="15.75" thickBot="1" x14ac:dyDescent="0.3">
      <c r="A1" s="58"/>
      <c r="B1" s="58"/>
      <c r="C1" s="58"/>
      <c r="D1" s="58"/>
      <c r="E1" s="58"/>
      <c r="F1" s="58"/>
      <c r="G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</row>
    <row r="2" spans="1:21" ht="30" x14ac:dyDescent="0.25">
      <c r="A2" s="346" t="s">
        <v>385</v>
      </c>
      <c r="B2" s="340" t="s">
        <v>76</v>
      </c>
      <c r="C2" s="356" t="s">
        <v>187</v>
      </c>
      <c r="D2" s="356"/>
      <c r="E2" s="356"/>
      <c r="F2" s="357" t="s">
        <v>387</v>
      </c>
      <c r="G2" s="357" t="s">
        <v>75</v>
      </c>
      <c r="H2" s="232"/>
      <c r="I2" s="232"/>
      <c r="J2" s="341"/>
      <c r="K2" s="232"/>
      <c r="L2" s="232"/>
      <c r="M2" s="232"/>
      <c r="N2" s="232"/>
      <c r="O2" s="232"/>
      <c r="P2" s="232"/>
      <c r="Q2" s="233"/>
      <c r="R2" s="58"/>
      <c r="S2" s="58"/>
      <c r="T2" s="58"/>
      <c r="U2" s="58"/>
    </row>
    <row r="3" spans="1:21" ht="15.75" thickBot="1" x14ac:dyDescent="0.3">
      <c r="A3" s="351"/>
      <c r="B3" s="352">
        <v>2019</v>
      </c>
      <c r="C3" s="353">
        <v>2020</v>
      </c>
      <c r="D3" s="353">
        <v>2021</v>
      </c>
      <c r="E3" s="353">
        <v>2022</v>
      </c>
      <c r="F3" s="352">
        <v>2023</v>
      </c>
      <c r="G3" s="352">
        <v>2024</v>
      </c>
      <c r="H3" s="354">
        <v>2025</v>
      </c>
      <c r="I3" s="354">
        <v>2026</v>
      </c>
      <c r="J3" s="354">
        <v>2027</v>
      </c>
      <c r="K3" s="354">
        <v>2028</v>
      </c>
      <c r="L3" s="354">
        <v>2029</v>
      </c>
      <c r="M3" s="354">
        <v>2030</v>
      </c>
      <c r="N3" s="354">
        <v>2031</v>
      </c>
      <c r="O3" s="354">
        <v>2032</v>
      </c>
      <c r="P3" s="354">
        <v>2033</v>
      </c>
      <c r="Q3" s="355">
        <v>2034</v>
      </c>
      <c r="R3" s="60"/>
      <c r="S3" s="60"/>
      <c r="T3" s="58"/>
      <c r="U3" s="58"/>
    </row>
    <row r="4" spans="1:21" x14ac:dyDescent="0.25">
      <c r="A4" s="348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77"/>
      <c r="R4" s="58"/>
      <c r="S4" s="58"/>
      <c r="T4" s="58"/>
      <c r="U4" s="58"/>
    </row>
    <row r="5" spans="1:21" s="58" customFormat="1" x14ac:dyDescent="0.25">
      <c r="A5" s="280" t="s">
        <v>214</v>
      </c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77"/>
    </row>
    <row r="6" spans="1:21" s="58" customFormat="1" x14ac:dyDescent="0.25">
      <c r="A6" s="347" t="s">
        <v>3</v>
      </c>
      <c r="B6" s="25"/>
      <c r="C6" s="25"/>
      <c r="D6" s="25"/>
      <c r="E6" s="25"/>
      <c r="F6" s="342">
        <v>7509109.2186000012</v>
      </c>
      <c r="G6" s="342">
        <v>15245767.201400002</v>
      </c>
      <c r="H6" s="342"/>
      <c r="I6" s="25"/>
      <c r="J6" s="25"/>
      <c r="K6" s="25"/>
      <c r="L6" s="25"/>
      <c r="M6" s="25"/>
      <c r="N6" s="25"/>
      <c r="O6" s="25"/>
      <c r="P6" s="25"/>
      <c r="Q6" s="277"/>
    </row>
    <row r="7" spans="1:21" s="58" customFormat="1" x14ac:dyDescent="0.25">
      <c r="A7" s="333"/>
      <c r="B7" s="25"/>
      <c r="C7" s="25"/>
      <c r="D7" s="25"/>
      <c r="E7" s="25"/>
      <c r="F7" s="25"/>
      <c r="G7" s="61"/>
      <c r="H7" s="61"/>
      <c r="I7" s="343"/>
      <c r="J7" s="61"/>
      <c r="K7" s="61"/>
      <c r="L7" s="61"/>
      <c r="M7" s="61"/>
      <c r="N7" s="61"/>
      <c r="O7" s="61"/>
      <c r="P7" s="61"/>
      <c r="Q7" s="344"/>
      <c r="R7" s="8"/>
      <c r="S7" s="8"/>
    </row>
    <row r="8" spans="1:21" s="58" customFormat="1" x14ac:dyDescent="0.25">
      <c r="A8" s="349" t="s">
        <v>73</v>
      </c>
      <c r="B8" s="25"/>
      <c r="C8" s="25"/>
      <c r="D8" s="25"/>
      <c r="E8" s="25"/>
      <c r="F8" s="25"/>
      <c r="G8" s="61"/>
      <c r="H8" s="61"/>
      <c r="I8" s="343"/>
      <c r="J8" s="61"/>
      <c r="K8" s="61"/>
      <c r="L8" s="61"/>
      <c r="M8" s="61"/>
      <c r="N8" s="61"/>
      <c r="O8" s="61"/>
      <c r="P8" s="61"/>
      <c r="Q8" s="344"/>
      <c r="R8" s="8"/>
      <c r="S8" s="8"/>
    </row>
    <row r="9" spans="1:21" s="58" customFormat="1" x14ac:dyDescent="0.25">
      <c r="A9" s="333"/>
      <c r="B9" s="25"/>
      <c r="C9" s="25"/>
      <c r="D9" s="25"/>
      <c r="E9" s="25"/>
      <c r="F9" s="25"/>
      <c r="G9" s="25"/>
      <c r="H9" s="25"/>
      <c r="I9" s="345"/>
      <c r="J9" s="25"/>
      <c r="K9" s="25"/>
      <c r="L9" s="25"/>
      <c r="M9" s="25"/>
      <c r="N9" s="25"/>
      <c r="O9" s="25"/>
      <c r="P9" s="25"/>
      <c r="Q9" s="277"/>
    </row>
    <row r="10" spans="1:21" ht="15.75" thickBot="1" x14ac:dyDescent="0.3">
      <c r="A10" s="350"/>
      <c r="B10" s="221"/>
      <c r="C10" s="221"/>
      <c r="D10" s="221"/>
      <c r="E10" s="221"/>
      <c r="F10" s="221"/>
      <c r="G10" s="221"/>
      <c r="H10" s="221"/>
      <c r="I10" s="221"/>
      <c r="J10" s="221"/>
      <c r="K10" s="221"/>
      <c r="L10" s="221"/>
      <c r="M10" s="221"/>
      <c r="N10" s="221"/>
      <c r="O10" s="221"/>
      <c r="P10" s="221"/>
      <c r="Q10" s="285"/>
    </row>
    <row r="11" spans="1:21" ht="30" x14ac:dyDescent="0.25">
      <c r="A11" s="152" t="s">
        <v>186</v>
      </c>
    </row>
  </sheetData>
  <pageMargins left="0.25" right="0.25" top="0.75" bottom="0.75" header="0.3" footer="0.3"/>
  <pageSetup scale="5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1E73C4-A935-4B6D-BF36-68E8D2857505}">
  <sheetPr>
    <tabColor rgb="FF92D050"/>
  </sheetPr>
  <dimension ref="A1:AI83"/>
  <sheetViews>
    <sheetView zoomScale="115" zoomScaleNormal="115" workbookViewId="0">
      <selection sqref="A1:N31"/>
    </sheetView>
  </sheetViews>
  <sheetFormatPr defaultColWidth="8.5703125" defaultRowHeight="15" x14ac:dyDescent="0.25"/>
  <cols>
    <col min="1" max="1" width="50.5703125" customWidth="1"/>
    <col min="2" max="2" width="20.5703125" style="58" customWidth="1"/>
    <col min="3" max="12" width="12.7109375" customWidth="1"/>
    <col min="13" max="26" width="11.5703125" customWidth="1"/>
    <col min="27" max="35" width="9.42578125" bestFit="1" customWidth="1"/>
  </cols>
  <sheetData>
    <row r="1" spans="1:35" ht="19.5" thickBot="1" x14ac:dyDescent="0.35">
      <c r="A1" s="278" t="s">
        <v>171</v>
      </c>
      <c r="B1" s="421"/>
      <c r="C1" s="249" t="s">
        <v>172</v>
      </c>
      <c r="D1" s="249"/>
      <c r="E1" s="249"/>
      <c r="F1" s="249"/>
      <c r="G1" s="249"/>
      <c r="H1" s="249"/>
      <c r="I1" s="249"/>
      <c r="J1" s="249"/>
      <c r="K1" s="249"/>
      <c r="L1" s="249"/>
      <c r="M1" s="250"/>
    </row>
    <row r="2" spans="1:35" s="58" customFormat="1" ht="18.75" x14ac:dyDescent="0.3">
      <c r="A2" s="275"/>
      <c r="B2" s="409"/>
      <c r="C2" s="423">
        <v>1</v>
      </c>
      <c r="D2" s="423">
        <v>2</v>
      </c>
      <c r="E2" s="423">
        <v>3</v>
      </c>
      <c r="F2" s="423">
        <v>4</v>
      </c>
      <c r="G2" s="423">
        <v>5</v>
      </c>
      <c r="H2" s="423">
        <v>6</v>
      </c>
      <c r="I2" s="423">
        <v>7</v>
      </c>
      <c r="J2" s="423">
        <v>8</v>
      </c>
      <c r="K2" s="423">
        <v>9</v>
      </c>
      <c r="L2" s="423">
        <v>10</v>
      </c>
      <c r="M2" s="424">
        <v>11</v>
      </c>
    </row>
    <row r="3" spans="1:35" s="58" customFormat="1" ht="19.5" thickBot="1" x14ac:dyDescent="0.35">
      <c r="A3" s="284"/>
      <c r="B3" s="422"/>
      <c r="C3" s="353">
        <v>2024</v>
      </c>
      <c r="D3" s="353">
        <v>2025</v>
      </c>
      <c r="E3" s="353">
        <v>2026</v>
      </c>
      <c r="F3" s="353">
        <v>2027</v>
      </c>
      <c r="G3" s="353">
        <v>2028</v>
      </c>
      <c r="H3" s="353">
        <v>2029</v>
      </c>
      <c r="I3" s="353">
        <v>2030</v>
      </c>
      <c r="J3" s="353">
        <v>2031</v>
      </c>
      <c r="K3" s="353">
        <v>2032</v>
      </c>
      <c r="L3" s="353">
        <v>2033</v>
      </c>
      <c r="M3" s="425">
        <v>2034</v>
      </c>
    </row>
    <row r="4" spans="1:35" x14ac:dyDescent="0.25">
      <c r="A4" s="410" t="s">
        <v>137</v>
      </c>
      <c r="B4" s="411" t="s">
        <v>297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77"/>
    </row>
    <row r="5" spans="1:35" s="58" customFormat="1" x14ac:dyDescent="0.25">
      <c r="A5" s="412" t="s">
        <v>170</v>
      </c>
      <c r="B5" s="413">
        <v>103.62092793682132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277"/>
    </row>
    <row r="6" spans="1:35" s="58" customFormat="1" x14ac:dyDescent="0.25">
      <c r="A6" s="412" t="s">
        <v>182</v>
      </c>
      <c r="B6" s="31">
        <v>8.104000000000001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77"/>
    </row>
    <row r="7" spans="1:35" s="58" customFormat="1" x14ac:dyDescent="0.25">
      <c r="A7" s="412" t="s">
        <v>183</v>
      </c>
      <c r="B7" s="31">
        <v>25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77"/>
    </row>
    <row r="8" spans="1:35" s="58" customFormat="1" ht="30" x14ac:dyDescent="0.25">
      <c r="A8" s="412" t="s">
        <v>177</v>
      </c>
      <c r="B8" s="414">
        <v>1.5976864535768645E-3</v>
      </c>
      <c r="C8" s="25"/>
      <c r="D8" s="25"/>
      <c r="E8" s="25"/>
      <c r="F8" s="25"/>
      <c r="G8" s="25"/>
      <c r="H8" s="25"/>
      <c r="I8" s="25"/>
      <c r="J8" s="25"/>
      <c r="K8" s="25"/>
      <c r="L8" s="25"/>
      <c r="M8" s="277"/>
    </row>
    <row r="9" spans="1:35" s="58" customFormat="1" x14ac:dyDescent="0.25">
      <c r="A9" s="412" t="s">
        <v>184</v>
      </c>
      <c r="B9" s="31">
        <v>373577500</v>
      </c>
      <c r="C9" s="25"/>
      <c r="D9" s="25"/>
      <c r="E9" s="25"/>
      <c r="F9" s="25"/>
      <c r="G9" s="25"/>
      <c r="H9" s="25"/>
      <c r="I9" s="25"/>
      <c r="J9" s="25"/>
      <c r="K9" s="25"/>
      <c r="L9" s="25"/>
      <c r="M9" s="277"/>
    </row>
    <row r="10" spans="1:35" s="58" customFormat="1" x14ac:dyDescent="0.25">
      <c r="A10" s="412" t="s">
        <v>174</v>
      </c>
      <c r="B10" s="31">
        <v>0.9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77"/>
    </row>
    <row r="11" spans="1:35" s="58" customFormat="1" x14ac:dyDescent="0.25">
      <c r="A11" s="412" t="s">
        <v>175</v>
      </c>
      <c r="B11" s="31">
        <v>0.1</v>
      </c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77"/>
    </row>
    <row r="12" spans="1:35" x14ac:dyDescent="0.25">
      <c r="A12" s="149" t="s">
        <v>178</v>
      </c>
      <c r="B12" s="151">
        <v>537173.74</v>
      </c>
      <c r="C12" s="234">
        <v>63559.713585062695</v>
      </c>
      <c r="D12" s="27">
        <v>64036.704203118112</v>
      </c>
      <c r="E12" s="27">
        <v>64517.274447903728</v>
      </c>
      <c r="F12" s="27">
        <v>65001.451183108351</v>
      </c>
      <c r="G12" s="27">
        <v>65489.261474022191</v>
      </c>
      <c r="H12" s="27">
        <v>65980.732589049803</v>
      </c>
      <c r="I12" s="27">
        <v>66475.892001234388</v>
      </c>
      <c r="J12" s="27">
        <v>66974.767389793502</v>
      </c>
      <c r="K12" s="27">
        <v>67477.386641666322</v>
      </c>
      <c r="L12" s="27">
        <v>67983.777853072548</v>
      </c>
      <c r="M12" s="323">
        <v>68493.969331082917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24"/>
    </row>
    <row r="13" spans="1:35" hidden="1" x14ac:dyDescent="0.25">
      <c r="A13" s="149" t="s">
        <v>14</v>
      </c>
      <c r="B13" s="150"/>
      <c r="C13" s="234"/>
      <c r="D13" s="27"/>
      <c r="E13" s="27"/>
      <c r="F13" s="27"/>
      <c r="G13" s="27"/>
      <c r="H13" s="234"/>
      <c r="I13" s="27"/>
      <c r="J13" s="27"/>
      <c r="K13" s="27"/>
      <c r="L13" s="27"/>
      <c r="M13" s="323"/>
      <c r="N13" s="12"/>
      <c r="O13" s="12"/>
      <c r="P13" s="24"/>
      <c r="Q13" s="12"/>
      <c r="R13" s="12"/>
      <c r="S13" s="12"/>
      <c r="T13" s="12"/>
      <c r="U13" s="24"/>
      <c r="V13" s="12"/>
      <c r="W13" s="12"/>
      <c r="X13" s="12"/>
      <c r="Y13" s="12"/>
      <c r="Z13" s="24"/>
    </row>
    <row r="14" spans="1:35" hidden="1" x14ac:dyDescent="0.25">
      <c r="A14" s="149" t="s">
        <v>15</v>
      </c>
      <c r="B14" s="150"/>
      <c r="C14" s="234"/>
      <c r="D14" s="27"/>
      <c r="E14" s="27"/>
      <c r="F14" s="27"/>
      <c r="G14" s="27"/>
      <c r="H14" s="234"/>
      <c r="I14" s="27"/>
      <c r="J14" s="27"/>
      <c r="K14" s="27"/>
      <c r="L14" s="27"/>
      <c r="M14" s="323"/>
      <c r="N14" s="12"/>
      <c r="O14" s="12"/>
      <c r="P14" s="24"/>
      <c r="Q14" s="12"/>
      <c r="R14" s="12"/>
      <c r="S14" s="12"/>
      <c r="T14" s="12"/>
      <c r="U14" s="24"/>
      <c r="V14" s="12"/>
      <c r="W14" s="12"/>
      <c r="X14" s="12"/>
      <c r="Y14" s="12"/>
      <c r="Z14" s="24"/>
      <c r="AF14" s="1"/>
      <c r="AG14" s="1"/>
      <c r="AH14" s="1"/>
      <c r="AI14" s="1"/>
    </row>
    <row r="15" spans="1:35" x14ac:dyDescent="0.25">
      <c r="A15" s="149" t="s">
        <v>179</v>
      </c>
      <c r="B15" s="151">
        <v>59685.97111111111</v>
      </c>
      <c r="C15" s="234">
        <v>2814.1555667010689</v>
      </c>
      <c r="D15" s="27">
        <v>2835.2746959002334</v>
      </c>
      <c r="E15" s="27">
        <v>2856.5523158464657</v>
      </c>
      <c r="F15" s="27">
        <v>2877.9896159504024</v>
      </c>
      <c r="G15" s="27">
        <v>2899.5877945487382</v>
      </c>
      <c r="H15" s="27">
        <v>2921.3480589712135</v>
      </c>
      <c r="I15" s="27">
        <v>2943.2716256081021</v>
      </c>
      <c r="J15" s="27">
        <v>2965.3597199782084</v>
      </c>
      <c r="K15" s="27">
        <v>2987.6135767973724</v>
      </c>
      <c r="L15" s="27">
        <v>3010.0344400474901</v>
      </c>
      <c r="M15" s="323">
        <v>3032.6235630460519</v>
      </c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24"/>
      <c r="AF15" s="1"/>
      <c r="AG15" s="1"/>
      <c r="AH15" s="1"/>
      <c r="AI15" s="1"/>
    </row>
    <row r="16" spans="1:35" s="58" customFormat="1" x14ac:dyDescent="0.25">
      <c r="A16" s="149" t="s">
        <v>185</v>
      </c>
      <c r="B16" s="150">
        <v>15</v>
      </c>
      <c r="C16" s="234"/>
      <c r="D16" s="27"/>
      <c r="E16" s="27"/>
      <c r="F16" s="27"/>
      <c r="G16" s="27"/>
      <c r="H16" s="27"/>
      <c r="I16" s="27"/>
      <c r="J16" s="27"/>
      <c r="K16" s="27"/>
      <c r="L16" s="27"/>
      <c r="M16" s="323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24"/>
      <c r="AF16" s="59"/>
      <c r="AG16" s="59"/>
      <c r="AH16" s="59"/>
      <c r="AI16" s="59"/>
    </row>
    <row r="17" spans="1:35" s="58" customFormat="1" x14ac:dyDescent="0.25">
      <c r="A17" s="149" t="s">
        <v>176</v>
      </c>
      <c r="B17" s="151">
        <v>134293.435</v>
      </c>
      <c r="C17" s="234"/>
      <c r="D17" s="27"/>
      <c r="E17" s="27"/>
      <c r="F17" s="27"/>
      <c r="G17" s="27"/>
      <c r="H17" s="27"/>
      <c r="I17" s="27"/>
      <c r="J17" s="27"/>
      <c r="K17" s="27"/>
      <c r="L17" s="27"/>
      <c r="M17" s="323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24"/>
      <c r="AF17" s="59"/>
      <c r="AG17" s="59"/>
      <c r="AH17" s="59"/>
      <c r="AI17" s="59"/>
    </row>
    <row r="18" spans="1:35" s="58" customFormat="1" ht="45" x14ac:dyDescent="0.25">
      <c r="A18" s="149" t="s">
        <v>190</v>
      </c>
      <c r="B18" s="151">
        <v>67146.717499999999</v>
      </c>
      <c r="C18" s="234"/>
      <c r="D18" s="27"/>
      <c r="E18" s="27"/>
      <c r="F18" s="27"/>
      <c r="G18" s="27"/>
      <c r="H18" s="27"/>
      <c r="I18" s="27"/>
      <c r="J18" s="27"/>
      <c r="K18" s="27"/>
      <c r="L18" s="27"/>
      <c r="M18" s="323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24"/>
      <c r="AF18" s="59"/>
      <c r="AG18" s="59"/>
      <c r="AH18" s="59"/>
      <c r="AI18" s="59"/>
    </row>
    <row r="19" spans="1:35" s="58" customFormat="1" x14ac:dyDescent="0.25">
      <c r="A19" s="149" t="s">
        <v>180</v>
      </c>
      <c r="B19" s="151">
        <v>19895.323703703703</v>
      </c>
      <c r="C19" s="234"/>
      <c r="D19" s="27"/>
      <c r="E19" s="27"/>
      <c r="F19" s="27"/>
      <c r="G19" s="27"/>
      <c r="H19" s="27"/>
      <c r="I19" s="27"/>
      <c r="J19" s="27"/>
      <c r="K19" s="27"/>
      <c r="L19" s="27"/>
      <c r="M19" s="323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24"/>
      <c r="AF19" s="59"/>
      <c r="AG19" s="59"/>
      <c r="AH19" s="59"/>
      <c r="AI19" s="59"/>
    </row>
    <row r="20" spans="1:35" s="58" customFormat="1" ht="30" x14ac:dyDescent="0.25">
      <c r="A20" s="149" t="s">
        <v>173</v>
      </c>
      <c r="B20" s="151">
        <v>7460.7463888888888</v>
      </c>
      <c r="C20" s="234"/>
      <c r="D20" s="27"/>
      <c r="E20" s="27"/>
      <c r="F20" s="27"/>
      <c r="G20" s="27"/>
      <c r="H20" s="27"/>
      <c r="I20" s="27"/>
      <c r="J20" s="27"/>
      <c r="K20" s="27"/>
      <c r="L20" s="27"/>
      <c r="M20" s="323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24"/>
      <c r="AF20" s="59"/>
      <c r="AG20" s="59"/>
      <c r="AH20" s="59"/>
      <c r="AI20" s="59"/>
    </row>
    <row r="21" spans="1:35" s="58" customFormat="1" x14ac:dyDescent="0.25">
      <c r="A21" s="415" t="s">
        <v>191</v>
      </c>
      <c r="B21" s="154">
        <v>336405.05467499996</v>
      </c>
      <c r="C21" s="234">
        <v>336405.05467499996</v>
      </c>
      <c r="D21" s="234">
        <v>336405.05467499996</v>
      </c>
      <c r="E21" s="234">
        <v>336405.05467499996</v>
      </c>
      <c r="F21" s="234">
        <v>336405.05467499996</v>
      </c>
      <c r="G21" s="234">
        <v>336405.05467499996</v>
      </c>
      <c r="H21" s="234">
        <v>336405.05467499996</v>
      </c>
      <c r="I21" s="234">
        <v>336405.05467499996</v>
      </c>
      <c r="J21" s="234">
        <v>336405.05467499996</v>
      </c>
      <c r="K21" s="234">
        <v>336405.05467499996</v>
      </c>
      <c r="L21" s="234">
        <v>336405.05467499996</v>
      </c>
      <c r="M21" s="235">
        <v>336405.05467499996</v>
      </c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24"/>
      <c r="AF21" s="59"/>
      <c r="AG21" s="59"/>
      <c r="AH21" s="59"/>
      <c r="AI21" s="59"/>
    </row>
    <row r="22" spans="1:35" s="58" customFormat="1" x14ac:dyDescent="0.25">
      <c r="A22" s="415" t="s">
        <v>181</v>
      </c>
      <c r="B22" s="154">
        <v>27356.070092592592</v>
      </c>
      <c r="C22" s="234">
        <v>27356.070092592592</v>
      </c>
      <c r="D22" s="234">
        <v>27356.070092592592</v>
      </c>
      <c r="E22" s="234">
        <v>27356.070092592592</v>
      </c>
      <c r="F22" s="234">
        <v>27356.070092592592</v>
      </c>
      <c r="G22" s="234">
        <v>27356.070092592592</v>
      </c>
      <c r="H22" s="234">
        <v>27356.070092592592</v>
      </c>
      <c r="I22" s="234">
        <v>27356.070092592592</v>
      </c>
      <c r="J22" s="234">
        <v>27356.070092592592</v>
      </c>
      <c r="K22" s="234">
        <v>27356.070092592592</v>
      </c>
      <c r="L22" s="234">
        <v>27356.070092592592</v>
      </c>
      <c r="M22" s="235">
        <v>27356.070092592592</v>
      </c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24"/>
      <c r="AF22" s="59"/>
      <c r="AG22" s="59"/>
      <c r="AH22" s="59"/>
      <c r="AI22" s="59"/>
    </row>
    <row r="23" spans="1:35" s="58" customFormat="1" ht="15.75" thickBot="1" x14ac:dyDescent="0.3">
      <c r="A23" s="47"/>
      <c r="B23" s="49"/>
      <c r="C23" s="234"/>
      <c r="D23" s="27"/>
      <c r="E23" s="27"/>
      <c r="F23" s="27"/>
      <c r="G23" s="27"/>
      <c r="H23" s="27"/>
      <c r="I23" s="27"/>
      <c r="J23" s="27"/>
      <c r="K23" s="27"/>
      <c r="L23" s="27"/>
      <c r="M23" s="323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24"/>
      <c r="AF23" s="59"/>
      <c r="AG23" s="59"/>
      <c r="AH23" s="59"/>
      <c r="AI23" s="59"/>
    </row>
    <row r="24" spans="1:35" x14ac:dyDescent="0.25">
      <c r="A24" s="426" t="s">
        <v>192</v>
      </c>
      <c r="B24" s="427"/>
      <c r="C24" s="232"/>
      <c r="D24" s="232"/>
      <c r="E24" s="232"/>
      <c r="F24" s="232"/>
      <c r="G24" s="232"/>
      <c r="H24" s="232"/>
      <c r="I24" s="232"/>
      <c r="J24" s="232"/>
      <c r="K24" s="232"/>
      <c r="L24" s="232"/>
      <c r="M24" s="233"/>
      <c r="AF24" s="1"/>
      <c r="AG24" s="1"/>
      <c r="AH24" s="1"/>
      <c r="AI24" s="1"/>
    </row>
    <row r="25" spans="1:35" x14ac:dyDescent="0.25">
      <c r="A25" s="47" t="s">
        <v>13</v>
      </c>
      <c r="B25" s="49"/>
      <c r="C25" s="234">
        <v>5988009.9732149998</v>
      </c>
      <c r="D25" s="234">
        <v>5988009.9732149998</v>
      </c>
      <c r="E25" s="234">
        <v>5988009.9732149998</v>
      </c>
      <c r="F25" s="234">
        <v>5988009.9732149998</v>
      </c>
      <c r="G25" s="234">
        <v>5988009.9732149998</v>
      </c>
      <c r="H25" s="234">
        <v>5988009.9732149998</v>
      </c>
      <c r="I25" s="234">
        <v>5988009.9732149998</v>
      </c>
      <c r="J25" s="234">
        <v>5988009.9732149998</v>
      </c>
      <c r="K25" s="234">
        <v>5988009.9732149998</v>
      </c>
      <c r="L25" s="234">
        <v>5988009.9732149998</v>
      </c>
      <c r="M25" s="235">
        <v>5988009.9732149998</v>
      </c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F25" s="1"/>
      <c r="AG25" s="1"/>
      <c r="AH25" s="1"/>
      <c r="AI25" s="1"/>
    </row>
    <row r="26" spans="1:35" hidden="1" x14ac:dyDescent="0.25">
      <c r="A26" s="47" t="s">
        <v>14</v>
      </c>
      <c r="B26" s="49"/>
      <c r="C26" s="234">
        <v>0</v>
      </c>
      <c r="D26" s="234">
        <v>0</v>
      </c>
      <c r="E26" s="234">
        <v>0</v>
      </c>
      <c r="F26" s="234">
        <v>0</v>
      </c>
      <c r="G26" s="234">
        <v>0</v>
      </c>
      <c r="H26" s="234">
        <v>0</v>
      </c>
      <c r="I26" s="234">
        <v>0</v>
      </c>
      <c r="J26" s="234">
        <v>0</v>
      </c>
      <c r="K26" s="234">
        <v>0</v>
      </c>
      <c r="L26" s="234">
        <v>0</v>
      </c>
      <c r="M26" s="235">
        <v>0</v>
      </c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F26" s="6"/>
      <c r="AG26" s="6"/>
      <c r="AH26" s="6"/>
      <c r="AI26" s="6"/>
    </row>
    <row r="27" spans="1:35" hidden="1" x14ac:dyDescent="0.25">
      <c r="A27" s="47" t="s">
        <v>15</v>
      </c>
      <c r="B27" s="49"/>
      <c r="C27" s="234">
        <v>0</v>
      </c>
      <c r="D27" s="234">
        <v>0</v>
      </c>
      <c r="E27" s="234">
        <v>0</v>
      </c>
      <c r="F27" s="234">
        <v>0</v>
      </c>
      <c r="G27" s="234">
        <v>0</v>
      </c>
      <c r="H27" s="234">
        <v>0</v>
      </c>
      <c r="I27" s="234">
        <v>0</v>
      </c>
      <c r="J27" s="234">
        <v>0</v>
      </c>
      <c r="K27" s="234">
        <v>0</v>
      </c>
      <c r="L27" s="234">
        <v>0</v>
      </c>
      <c r="M27" s="235">
        <v>0</v>
      </c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</row>
    <row r="28" spans="1:35" s="58" customFormat="1" x14ac:dyDescent="0.25">
      <c r="A28" s="47" t="s">
        <v>31</v>
      </c>
      <c r="B28" s="49"/>
      <c r="C28" s="234">
        <v>90052.978134434205</v>
      </c>
      <c r="D28" s="234">
        <v>90728.790268807468</v>
      </c>
      <c r="E28" s="234">
        <v>91409.674107086903</v>
      </c>
      <c r="F28" s="234">
        <v>92095.667710412876</v>
      </c>
      <c r="G28" s="234">
        <v>92786.809425559622</v>
      </c>
      <c r="H28" s="234">
        <v>93483.137887078832</v>
      </c>
      <c r="I28" s="234">
        <v>94184.692019459268</v>
      </c>
      <c r="J28" s="234">
        <v>94891.51103930267</v>
      </c>
      <c r="K28" s="234">
        <v>95603.634457515916</v>
      </c>
      <c r="L28" s="234">
        <v>96321.102081519683</v>
      </c>
      <c r="M28" s="235">
        <v>97043.954017473661</v>
      </c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</row>
    <row r="29" spans="1:35" ht="15.75" thickBot="1" x14ac:dyDescent="0.3">
      <c r="A29" s="417" t="s">
        <v>2</v>
      </c>
      <c r="B29" s="418"/>
      <c r="C29" s="419">
        <v>6078062.9513494335</v>
      </c>
      <c r="D29" s="419">
        <v>6078738.7634838074</v>
      </c>
      <c r="E29" s="419">
        <v>6079419.6473220866</v>
      </c>
      <c r="F29" s="419">
        <v>6080105.640925413</v>
      </c>
      <c r="G29" s="419">
        <v>6080796.7826405596</v>
      </c>
      <c r="H29" s="419">
        <v>6081493.111102079</v>
      </c>
      <c r="I29" s="419">
        <v>6082194.6652344586</v>
      </c>
      <c r="J29" s="419">
        <v>6082901.4842543025</v>
      </c>
      <c r="K29" s="419">
        <v>6083613.6076725153</v>
      </c>
      <c r="L29" s="419">
        <v>6084331.0752965193</v>
      </c>
      <c r="M29" s="420">
        <v>6085053.9272324732</v>
      </c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7"/>
      <c r="AB29" s="7"/>
      <c r="AC29" s="7"/>
      <c r="AD29" s="7"/>
      <c r="AE29" s="7"/>
      <c r="AF29" s="7"/>
      <c r="AG29" s="7"/>
      <c r="AH29" s="7"/>
      <c r="AI29" s="7"/>
    </row>
    <row r="32" spans="1:35" s="58" customFormat="1" x14ac:dyDescent="0.25"/>
    <row r="34" spans="1:35" s="58" customFormat="1" x14ac:dyDescent="0.25"/>
    <row r="35" spans="1:35" x14ac:dyDescent="0.25">
      <c r="A35" s="11"/>
      <c r="B35" s="11"/>
      <c r="C35" s="11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</row>
    <row r="36" spans="1:35" x14ac:dyDescent="0.25">
      <c r="A36" s="11"/>
      <c r="B36" s="11"/>
      <c r="C36" s="10"/>
      <c r="D36" s="8"/>
      <c r="E36" s="8"/>
      <c r="F36" s="8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7"/>
    </row>
    <row r="37" spans="1:35" x14ac:dyDescent="0.25">
      <c r="A37" s="18"/>
      <c r="B37" s="18"/>
      <c r="C37" s="1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</row>
    <row r="38" spans="1:35" x14ac:dyDescent="0.25">
      <c r="A38" s="103" t="s">
        <v>96</v>
      </c>
      <c r="B38" s="103"/>
      <c r="C38" s="21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</row>
    <row r="39" spans="1:35" x14ac:dyDescent="0.25">
      <c r="A39" s="16"/>
      <c r="B39" s="16"/>
      <c r="C39" s="16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</row>
    <row r="40" spans="1:35" x14ac:dyDescent="0.25">
      <c r="A40" s="104" t="s">
        <v>98</v>
      </c>
      <c r="B40" s="104"/>
      <c r="C40" s="105">
        <v>15500</v>
      </c>
      <c r="D40" s="105"/>
      <c r="E40" s="105"/>
      <c r="F40" s="105"/>
      <c r="G40" s="105"/>
      <c r="H40" s="105"/>
      <c r="I40" s="105"/>
      <c r="J40" s="105"/>
      <c r="K40" s="105"/>
      <c r="L40" s="105"/>
      <c r="M40" s="105"/>
      <c r="N40" s="105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</row>
    <row r="41" spans="1:35" s="58" customFormat="1" x14ac:dyDescent="0.25">
      <c r="A41" s="104" t="s">
        <v>99</v>
      </c>
      <c r="B41" s="104"/>
      <c r="C41" s="104">
        <v>18000</v>
      </c>
      <c r="D41" s="105"/>
      <c r="E41" s="105"/>
      <c r="F41" s="105"/>
      <c r="G41" s="105"/>
      <c r="H41" s="105"/>
      <c r="I41" s="105"/>
      <c r="J41" s="105"/>
      <c r="K41" s="105"/>
      <c r="L41" s="105"/>
      <c r="M41" s="105"/>
      <c r="N41" s="105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</row>
    <row r="42" spans="1:35" s="58" customFormat="1" x14ac:dyDescent="0.25">
      <c r="A42" s="104" t="s">
        <v>100</v>
      </c>
      <c r="B42" s="104"/>
      <c r="C42" s="129">
        <f>(C41/C40)^(1/20)</f>
        <v>1.0075046061593254</v>
      </c>
      <c r="D42" s="105"/>
      <c r="E42" s="105"/>
      <c r="F42" s="105"/>
      <c r="G42" s="105"/>
      <c r="H42" s="105"/>
      <c r="I42" s="105"/>
      <c r="J42" s="105"/>
      <c r="K42" s="105"/>
      <c r="L42" s="105"/>
      <c r="M42" s="105"/>
      <c r="N42" s="105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</row>
    <row r="43" spans="1:35" x14ac:dyDescent="0.25">
      <c r="A43" s="104" t="s">
        <v>80</v>
      </c>
      <c r="B43" s="104"/>
      <c r="C43" s="105">
        <v>1.7</v>
      </c>
      <c r="D43" s="105"/>
      <c r="E43" s="105"/>
      <c r="F43" s="105"/>
      <c r="G43" s="105"/>
      <c r="H43" s="105"/>
      <c r="I43" s="105"/>
      <c r="J43" s="105"/>
      <c r="K43" s="105"/>
      <c r="L43" s="105"/>
      <c r="M43" s="105"/>
      <c r="N43" s="105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AA43" s="4"/>
      <c r="AB43" s="4"/>
      <c r="AC43" s="4"/>
      <c r="AD43" s="4"/>
      <c r="AE43" s="4"/>
      <c r="AF43" s="4"/>
      <c r="AG43" s="4"/>
      <c r="AH43" s="4"/>
      <c r="AI43" s="4"/>
    </row>
    <row r="44" spans="1:35" x14ac:dyDescent="0.25">
      <c r="A44" s="104" t="s">
        <v>81</v>
      </c>
      <c r="B44" s="104"/>
      <c r="C44" s="105">
        <v>7.0000000000000007E-2</v>
      </c>
      <c r="E44" s="105"/>
      <c r="F44" s="105"/>
      <c r="G44" s="105"/>
      <c r="H44" s="105"/>
      <c r="I44" s="105"/>
      <c r="J44" s="105"/>
      <c r="K44" s="105"/>
      <c r="L44" s="105"/>
      <c r="M44" s="105"/>
      <c r="N44" s="105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AA44" s="4"/>
      <c r="AB44" s="4"/>
      <c r="AC44" s="4"/>
      <c r="AD44" s="4"/>
      <c r="AE44" s="4"/>
      <c r="AF44" s="4"/>
      <c r="AG44" s="4"/>
      <c r="AH44" s="4"/>
      <c r="AI44" s="4"/>
    </row>
    <row r="45" spans="1:35" x14ac:dyDescent="0.25">
      <c r="A45" s="11" t="s">
        <v>82</v>
      </c>
      <c r="B45" s="11"/>
      <c r="C45" s="105">
        <v>3.92</v>
      </c>
      <c r="E45" s="105"/>
      <c r="F45" s="105"/>
      <c r="G45" s="105"/>
      <c r="H45" s="105"/>
      <c r="I45" s="105"/>
      <c r="J45" s="105"/>
      <c r="K45" s="11"/>
      <c r="L45" s="105"/>
      <c r="M45" s="105"/>
      <c r="N45" s="105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AA45" s="4"/>
      <c r="AB45" s="4"/>
      <c r="AC45" s="4"/>
      <c r="AD45" s="4"/>
      <c r="AE45" s="4"/>
      <c r="AF45" s="4"/>
      <c r="AG45" s="4"/>
      <c r="AH45" s="4"/>
      <c r="AI45" s="4"/>
    </row>
    <row r="46" spans="1:35" x14ac:dyDescent="0.25">
      <c r="A46" s="104"/>
      <c r="B46" s="104"/>
      <c r="C46" s="104"/>
      <c r="D46" s="105"/>
      <c r="E46" s="105"/>
      <c r="F46" s="105"/>
      <c r="G46" s="106"/>
      <c r="H46" s="106"/>
      <c r="I46" s="106"/>
      <c r="J46" s="106"/>
      <c r="K46" s="106"/>
      <c r="L46" s="106"/>
      <c r="M46" s="106"/>
      <c r="N46" s="106"/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4"/>
      <c r="AA46" s="6"/>
      <c r="AB46" s="6"/>
      <c r="AC46" s="6"/>
      <c r="AD46" s="6"/>
      <c r="AE46" s="6"/>
      <c r="AF46" s="6"/>
      <c r="AG46" s="6"/>
      <c r="AH46" s="6"/>
      <c r="AI46" s="6"/>
    </row>
    <row r="47" spans="1:35" x14ac:dyDescent="0.25">
      <c r="A47" s="127" t="s">
        <v>83</v>
      </c>
      <c r="B47" s="127"/>
      <c r="C47" s="105">
        <v>2706.7669172932301</v>
      </c>
      <c r="E47" s="105"/>
      <c r="F47" s="105"/>
      <c r="G47" s="106"/>
      <c r="H47" s="106"/>
      <c r="I47" s="106"/>
      <c r="J47" s="106"/>
      <c r="K47" s="106"/>
      <c r="L47" s="106"/>
      <c r="M47" s="106"/>
      <c r="N47" s="106"/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4"/>
      <c r="AA47" s="1"/>
      <c r="AB47" s="1"/>
      <c r="AC47" s="1"/>
      <c r="AD47" s="1"/>
      <c r="AE47" s="1"/>
      <c r="AF47" s="1"/>
      <c r="AG47" s="1"/>
      <c r="AH47" s="1"/>
      <c r="AI47" s="1"/>
    </row>
    <row r="48" spans="1:35" x14ac:dyDescent="0.25">
      <c r="A48" s="104" t="s">
        <v>84</v>
      </c>
      <c r="B48" s="104"/>
      <c r="C48" s="133">
        <v>234</v>
      </c>
      <c r="E48" s="105"/>
      <c r="F48" s="105"/>
      <c r="G48" s="106"/>
      <c r="H48" s="106"/>
      <c r="I48" s="106"/>
      <c r="J48" s="106"/>
      <c r="K48" s="106"/>
      <c r="L48" s="106"/>
      <c r="M48" s="106"/>
      <c r="N48" s="106"/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4"/>
      <c r="AA48" s="1"/>
      <c r="AB48" s="1"/>
      <c r="AC48" s="1"/>
      <c r="AD48" s="1"/>
      <c r="AE48" s="1"/>
      <c r="AF48" s="1"/>
      <c r="AG48" s="1"/>
      <c r="AH48" s="1"/>
      <c r="AI48" s="1"/>
    </row>
    <row r="49" spans="1:35" s="58" customFormat="1" x14ac:dyDescent="0.25">
      <c r="A49" s="104" t="s">
        <v>121</v>
      </c>
      <c r="B49" s="104"/>
      <c r="C49" s="132">
        <f>C48/60</f>
        <v>3.9</v>
      </c>
      <c r="E49" s="105"/>
      <c r="F49" s="105"/>
      <c r="G49" s="106"/>
      <c r="H49" s="106"/>
      <c r="I49" s="106"/>
      <c r="J49" s="106"/>
      <c r="K49" s="106"/>
      <c r="L49" s="106"/>
      <c r="M49" s="106"/>
      <c r="N49" s="106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4"/>
      <c r="AA49" s="59"/>
      <c r="AB49" s="59"/>
      <c r="AC49" s="59"/>
      <c r="AD49" s="59"/>
      <c r="AE49" s="59"/>
      <c r="AF49" s="59"/>
      <c r="AG49" s="59"/>
      <c r="AH49" s="59"/>
      <c r="AI49" s="59"/>
    </row>
    <row r="50" spans="1:35" x14ac:dyDescent="0.25">
      <c r="A50" s="104" t="s">
        <v>85</v>
      </c>
      <c r="B50" s="104"/>
      <c r="C50" s="105">
        <v>0.91354999999999997</v>
      </c>
      <c r="E50" s="105"/>
      <c r="F50" s="105"/>
      <c r="G50" s="106"/>
      <c r="H50" s="106"/>
      <c r="I50" s="106"/>
      <c r="J50" s="106"/>
      <c r="K50" s="106"/>
      <c r="L50" s="106"/>
      <c r="M50" s="106"/>
      <c r="N50" s="106"/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4"/>
      <c r="AA50" s="6"/>
      <c r="AB50" s="6"/>
      <c r="AC50" s="6"/>
      <c r="AD50" s="6"/>
      <c r="AE50" s="6"/>
      <c r="AF50" s="6"/>
      <c r="AG50" s="6"/>
      <c r="AH50" s="6"/>
      <c r="AI50" s="6"/>
    </row>
    <row r="51" spans="1:35" x14ac:dyDescent="0.25">
      <c r="A51" s="11" t="s">
        <v>86</v>
      </c>
      <c r="B51" s="11"/>
      <c r="C51" s="105">
        <v>1000</v>
      </c>
      <c r="E51" s="105"/>
      <c r="F51" s="105"/>
      <c r="G51" s="107"/>
      <c r="H51" s="107"/>
      <c r="I51" s="107"/>
      <c r="J51" s="107"/>
      <c r="K51" s="107"/>
      <c r="L51" s="107"/>
      <c r="M51" s="107"/>
      <c r="N51" s="107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6"/>
      <c r="AA51" s="7"/>
      <c r="AB51" s="7"/>
      <c r="AC51" s="7"/>
      <c r="AD51" s="7"/>
      <c r="AE51" s="7"/>
      <c r="AF51" s="7"/>
      <c r="AG51" s="7"/>
      <c r="AH51" s="7"/>
      <c r="AI51" s="7"/>
    </row>
    <row r="52" spans="1:35" x14ac:dyDescent="0.25">
      <c r="A52" s="10" t="s">
        <v>87</v>
      </c>
      <c r="B52" s="10"/>
      <c r="C52" s="105">
        <v>4000</v>
      </c>
      <c r="E52" s="105"/>
      <c r="F52" s="105"/>
      <c r="G52" s="108"/>
      <c r="H52" s="108"/>
      <c r="I52" s="108"/>
      <c r="J52" s="108"/>
      <c r="K52" s="108"/>
      <c r="L52" s="108"/>
      <c r="M52" s="108"/>
      <c r="N52" s="108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7"/>
    </row>
    <row r="53" spans="1:35" x14ac:dyDescent="0.25">
      <c r="A53" s="128" t="s">
        <v>88</v>
      </c>
      <c r="B53" s="128"/>
      <c r="C53" s="105">
        <v>3654.2</v>
      </c>
      <c r="E53" s="105"/>
      <c r="F53" s="105"/>
      <c r="G53" s="105"/>
      <c r="H53" s="105"/>
      <c r="I53" s="109"/>
      <c r="J53" s="109"/>
      <c r="K53" s="109"/>
      <c r="L53" s="109"/>
      <c r="M53" s="109"/>
      <c r="N53" s="10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1"/>
    </row>
    <row r="54" spans="1:35" x14ac:dyDescent="0.25">
      <c r="A54" s="11"/>
      <c r="B54" s="11"/>
      <c r="C54" s="11"/>
      <c r="D54" s="105"/>
      <c r="E54" s="105"/>
      <c r="F54" s="105"/>
      <c r="G54" s="109"/>
      <c r="H54" s="109"/>
      <c r="I54" s="109"/>
      <c r="J54" s="109"/>
      <c r="K54" s="109"/>
      <c r="L54" s="109"/>
      <c r="M54" s="109"/>
      <c r="N54" s="10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1"/>
    </row>
    <row r="55" spans="1:35" x14ac:dyDescent="0.25">
      <c r="A55" s="11"/>
      <c r="B55" s="11"/>
      <c r="C55" s="11"/>
      <c r="D55" s="105"/>
      <c r="E55" s="105"/>
      <c r="F55" s="105"/>
      <c r="G55" s="107"/>
      <c r="H55" s="107"/>
      <c r="I55" s="107"/>
      <c r="J55" s="107"/>
      <c r="K55" s="107"/>
      <c r="L55" s="107"/>
      <c r="M55" s="107"/>
      <c r="N55" s="107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6"/>
    </row>
    <row r="56" spans="1:35" ht="39" x14ac:dyDescent="0.25">
      <c r="A56" s="110" t="s">
        <v>89</v>
      </c>
      <c r="B56" s="110"/>
      <c r="C56" s="102" t="s">
        <v>90</v>
      </c>
      <c r="D56" s="111" t="s">
        <v>91</v>
      </c>
      <c r="E56" s="111" t="s">
        <v>92</v>
      </c>
      <c r="F56" s="111" t="s">
        <v>93</v>
      </c>
      <c r="G56" s="112" t="s">
        <v>94</v>
      </c>
      <c r="H56" s="112" t="s">
        <v>95</v>
      </c>
      <c r="I56" s="112"/>
      <c r="J56" s="108" t="s">
        <v>122</v>
      </c>
      <c r="K56" s="108" t="s">
        <v>123</v>
      </c>
      <c r="L56" s="108"/>
      <c r="M56" s="108"/>
      <c r="N56" s="108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7"/>
      <c r="AA56" s="6"/>
      <c r="AB56" s="6"/>
      <c r="AC56" s="6"/>
      <c r="AD56" s="6"/>
      <c r="AE56" s="6"/>
      <c r="AF56" s="6"/>
      <c r="AG56" s="6"/>
      <c r="AH56" s="6"/>
      <c r="AI56" s="6"/>
    </row>
    <row r="57" spans="1:35" x14ac:dyDescent="0.25">
      <c r="A57" s="18">
        <v>0</v>
      </c>
      <c r="B57" s="18"/>
      <c r="C57" s="21">
        <v>0.5</v>
      </c>
      <c r="D57" s="105">
        <v>77.5</v>
      </c>
      <c r="E57" s="106">
        <v>1.3333333333333333</v>
      </c>
      <c r="F57" s="106">
        <v>18.845610722753356</v>
      </c>
      <c r="G57" s="106">
        <v>0.64141821328671156</v>
      </c>
      <c r="H57" s="106">
        <v>2.8399288380815825E-2</v>
      </c>
      <c r="I57" s="106"/>
      <c r="J57" s="134">
        <f>D57/100*C57</f>
        <v>0.38750000000000001</v>
      </c>
      <c r="K57" s="105"/>
      <c r="L57" s="105"/>
      <c r="M57" s="105"/>
      <c r="N57" s="105"/>
      <c r="O57" s="8"/>
      <c r="P57" s="9"/>
      <c r="Q57" s="8"/>
      <c r="R57" s="8"/>
      <c r="S57" s="8"/>
      <c r="T57" s="8"/>
      <c r="U57" s="8"/>
      <c r="V57" s="8"/>
      <c r="W57" s="8"/>
      <c r="X57" s="8"/>
      <c r="Y57" s="8"/>
    </row>
    <row r="58" spans="1:35" x14ac:dyDescent="0.25">
      <c r="A58" s="18">
        <v>1</v>
      </c>
      <c r="B58" s="18"/>
      <c r="C58" s="21">
        <v>0.25</v>
      </c>
      <c r="D58" s="105">
        <v>38.75</v>
      </c>
      <c r="E58" s="106">
        <v>1.3333333333333333</v>
      </c>
      <c r="F58" s="106">
        <v>18.661257951404238</v>
      </c>
      <c r="G58" s="106">
        <v>0.31757184495009477</v>
      </c>
      <c r="H58" s="106">
        <v>1.4060739498106664E-2</v>
      </c>
      <c r="I58" s="106"/>
      <c r="J58" s="134">
        <f t="shared" ref="J58:J80" si="0">D58/100*C58</f>
        <v>9.6875000000000003E-2</v>
      </c>
      <c r="K58" s="105"/>
      <c r="L58" s="105"/>
      <c r="M58" s="105"/>
      <c r="N58" s="105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</row>
    <row r="59" spans="1:35" x14ac:dyDescent="0.25">
      <c r="A59" s="18">
        <v>2</v>
      </c>
      <c r="B59" s="18"/>
      <c r="C59" s="21">
        <v>0.25</v>
      </c>
      <c r="D59" s="105">
        <v>38.75</v>
      </c>
      <c r="E59" s="106">
        <v>1.3333333333333333</v>
      </c>
      <c r="F59" s="106">
        <v>18.661257951404238</v>
      </c>
      <c r="G59" s="106">
        <v>0.31757184495009477</v>
      </c>
      <c r="H59" s="106">
        <v>1.4060739498106664E-2</v>
      </c>
      <c r="I59" s="106"/>
      <c r="J59" s="134">
        <f t="shared" si="0"/>
        <v>9.6875000000000003E-2</v>
      </c>
      <c r="K59" s="105"/>
      <c r="L59" s="105"/>
      <c r="M59" s="105"/>
      <c r="N59" s="105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</row>
    <row r="60" spans="1:35" x14ac:dyDescent="0.25">
      <c r="A60" s="18">
        <v>3</v>
      </c>
      <c r="B60" s="18"/>
      <c r="C60" s="21">
        <v>0.25</v>
      </c>
      <c r="D60" s="105">
        <v>38.75</v>
      </c>
      <c r="E60" s="106">
        <v>1.3333333333333333</v>
      </c>
      <c r="F60" s="106">
        <v>18.661257951404238</v>
      </c>
      <c r="G60" s="106">
        <v>0.31757184495009477</v>
      </c>
      <c r="H60" s="106">
        <v>1.4060739498106664E-2</v>
      </c>
      <c r="I60" s="106"/>
      <c r="J60" s="134">
        <f t="shared" si="0"/>
        <v>9.6875000000000003E-2</v>
      </c>
      <c r="K60" s="105"/>
      <c r="L60" s="105"/>
      <c r="M60" s="105"/>
      <c r="N60" s="105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</row>
    <row r="61" spans="1:35" x14ac:dyDescent="0.25">
      <c r="A61" s="18">
        <v>4</v>
      </c>
      <c r="B61" s="18"/>
      <c r="C61" s="21">
        <v>0.75</v>
      </c>
      <c r="D61" s="105">
        <v>116.25</v>
      </c>
      <c r="E61" s="113">
        <v>1.3333333333333333</v>
      </c>
      <c r="F61" s="113">
        <v>19.033642242677832</v>
      </c>
      <c r="G61" s="113">
        <v>0.97172691662071153</v>
      </c>
      <c r="H61" s="113">
        <v>4.302396215271969E-2</v>
      </c>
      <c r="I61" s="113"/>
      <c r="J61" s="134">
        <f t="shared" si="0"/>
        <v>0.87187500000000007</v>
      </c>
      <c r="K61" s="107"/>
      <c r="L61" s="107"/>
      <c r="M61" s="107"/>
      <c r="N61" s="107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6"/>
    </row>
    <row r="62" spans="1:35" x14ac:dyDescent="0.25">
      <c r="A62" s="105">
        <v>5</v>
      </c>
      <c r="B62" s="105"/>
      <c r="C62" s="105">
        <v>1.75</v>
      </c>
      <c r="D62" s="105">
        <v>271.25</v>
      </c>
      <c r="E62" s="106">
        <v>1.3333333333333333</v>
      </c>
      <c r="F62" s="106">
        <v>19.824849630573258</v>
      </c>
      <c r="G62" s="106">
        <v>2.3616145613570074</v>
      </c>
      <c r="H62" s="106">
        <v>0.10456231454458605</v>
      </c>
      <c r="I62" s="106"/>
      <c r="J62" s="134">
        <f>D62/100*C62</f>
        <v>4.7468750000000002</v>
      </c>
      <c r="K62" s="105"/>
      <c r="L62" s="105"/>
      <c r="M62" s="105"/>
      <c r="N62" s="105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</row>
    <row r="63" spans="1:35" x14ac:dyDescent="0.25">
      <c r="A63" s="114">
        <v>6</v>
      </c>
      <c r="B63" s="114"/>
      <c r="C63" s="114">
        <v>6</v>
      </c>
      <c r="D63" s="114">
        <v>930</v>
      </c>
      <c r="E63" s="115">
        <v>1.3333333333333333</v>
      </c>
      <c r="F63" s="115">
        <v>24.078797413680796</v>
      </c>
      <c r="G63" s="115">
        <v>9.8343828336825787</v>
      </c>
      <c r="H63" s="115">
        <v>0.43542491989739446</v>
      </c>
      <c r="I63" s="115"/>
      <c r="J63" s="134">
        <f t="shared" si="0"/>
        <v>55.800000000000004</v>
      </c>
      <c r="K63" s="114"/>
      <c r="L63" s="114"/>
      <c r="M63" s="114"/>
      <c r="N63" s="114"/>
    </row>
    <row r="64" spans="1:35" x14ac:dyDescent="0.25">
      <c r="A64" s="114">
        <v>7</v>
      </c>
      <c r="B64" s="114"/>
      <c r="C64" s="114">
        <v>8</v>
      </c>
      <c r="D64" s="114">
        <v>1240</v>
      </c>
      <c r="E64" s="115">
        <v>1.3333333333333333</v>
      </c>
      <c r="F64" s="115">
        <v>26.783300021739144</v>
      </c>
      <c r="G64" s="115">
        <v>14.585292415171743</v>
      </c>
      <c r="H64" s="115">
        <v>0.64577512274637716</v>
      </c>
      <c r="I64" s="115"/>
      <c r="J64" s="134">
        <f t="shared" si="0"/>
        <v>99.2</v>
      </c>
      <c r="K64" s="114"/>
      <c r="L64" s="114"/>
      <c r="M64" s="114"/>
      <c r="N64" s="114"/>
    </row>
    <row r="65" spans="1:14" x14ac:dyDescent="0.25">
      <c r="A65" s="114">
        <v>8</v>
      </c>
      <c r="B65" s="114"/>
      <c r="C65" s="114">
        <v>6</v>
      </c>
      <c r="D65" s="114">
        <v>930</v>
      </c>
      <c r="E65" s="115">
        <v>1.3333333333333333</v>
      </c>
      <c r="F65" s="115">
        <v>24.078797413680796</v>
      </c>
      <c r="G65" s="115">
        <v>9.8343828336825787</v>
      </c>
      <c r="H65" s="115">
        <v>0.43542491989739446</v>
      </c>
      <c r="I65" s="115"/>
      <c r="J65" s="134">
        <f t="shared" si="0"/>
        <v>55.800000000000004</v>
      </c>
      <c r="K65" s="114"/>
      <c r="L65" s="114"/>
      <c r="M65" s="114"/>
      <c r="N65" s="114"/>
    </row>
    <row r="66" spans="1:14" x14ac:dyDescent="0.25">
      <c r="A66" s="114">
        <v>9</v>
      </c>
      <c r="B66" s="114"/>
      <c r="C66" s="114">
        <v>5</v>
      </c>
      <c r="D66" s="114">
        <v>775</v>
      </c>
      <c r="E66" s="115">
        <v>1.3333333333333333</v>
      </c>
      <c r="F66" s="115">
        <v>22.921521879069779</v>
      </c>
      <c r="G66" s="115">
        <v>7.8014354778825625</v>
      </c>
      <c r="H66" s="115">
        <v>0.34541460053875994</v>
      </c>
      <c r="I66" s="115"/>
      <c r="J66" s="134">
        <f t="shared" si="0"/>
        <v>38.75</v>
      </c>
      <c r="K66" s="114"/>
      <c r="L66" s="114"/>
      <c r="M66" s="114"/>
      <c r="N66" s="114"/>
    </row>
    <row r="67" spans="1:14" x14ac:dyDescent="0.25">
      <c r="A67" s="114">
        <v>10</v>
      </c>
      <c r="B67" s="114"/>
      <c r="C67" s="114">
        <v>4</v>
      </c>
      <c r="D67" s="114">
        <v>620</v>
      </c>
      <c r="E67" s="115">
        <v>1.3333333333333333</v>
      </c>
      <c r="F67" s="115">
        <v>21.870387000000012</v>
      </c>
      <c r="G67" s="115">
        <v>5.954941873650001</v>
      </c>
      <c r="H67" s="115">
        <v>0.26365966550000014</v>
      </c>
      <c r="I67" s="115"/>
      <c r="J67" s="134">
        <f>D67/100*C67</f>
        <v>24.8</v>
      </c>
      <c r="K67" s="114"/>
      <c r="L67" s="114"/>
      <c r="M67" s="114"/>
      <c r="N67" s="114"/>
    </row>
    <row r="68" spans="1:14" x14ac:dyDescent="0.25">
      <c r="A68" s="114">
        <v>11</v>
      </c>
      <c r="B68" s="114"/>
      <c r="C68" s="114">
        <v>4.75</v>
      </c>
      <c r="D68" s="114">
        <v>736.25</v>
      </c>
      <c r="E68" s="115">
        <v>1.3333333333333333</v>
      </c>
      <c r="F68" s="115">
        <v>22.649378187667573</v>
      </c>
      <c r="G68" s="115">
        <v>7.3233697266526843</v>
      </c>
      <c r="H68" s="115">
        <v>0.32424786898525493</v>
      </c>
      <c r="I68" s="115"/>
      <c r="J68" s="134">
        <f>D68/100*C68</f>
        <v>34.971874999999997</v>
      </c>
      <c r="K68" s="114"/>
      <c r="L68" s="114"/>
      <c r="M68" s="114"/>
      <c r="N68" s="114"/>
    </row>
    <row r="69" spans="1:14" x14ac:dyDescent="0.25">
      <c r="A69" s="116">
        <v>12</v>
      </c>
      <c r="B69" s="116"/>
      <c r="C69" s="116">
        <v>5</v>
      </c>
      <c r="D69" s="114">
        <v>775</v>
      </c>
      <c r="E69" s="115">
        <v>1.3333333333333333</v>
      </c>
      <c r="F69" s="115">
        <v>22.921521879069779</v>
      </c>
      <c r="G69" s="115">
        <v>7.8014354778825625</v>
      </c>
      <c r="H69" s="115">
        <v>0.34541460053875994</v>
      </c>
      <c r="I69" s="115"/>
      <c r="J69" s="134">
        <f t="shared" si="0"/>
        <v>38.75</v>
      </c>
      <c r="K69" s="114"/>
      <c r="L69" s="114"/>
      <c r="M69" s="114"/>
      <c r="N69" s="114"/>
    </row>
    <row r="70" spans="1:14" x14ac:dyDescent="0.25">
      <c r="A70" s="114">
        <v>13</v>
      </c>
      <c r="B70" s="114"/>
      <c r="C70" s="114">
        <v>5.25</v>
      </c>
      <c r="D70" s="114">
        <v>813.75</v>
      </c>
      <c r="E70" s="115">
        <v>1.3333333333333333</v>
      </c>
      <c r="F70" s="115">
        <v>23.200284993330726</v>
      </c>
      <c r="G70" s="115">
        <v>8.291129348600963</v>
      </c>
      <c r="H70" s="115">
        <v>0.36709617609238898</v>
      </c>
      <c r="I70" s="115"/>
      <c r="J70" s="134">
        <f>D70/100*C70</f>
        <v>42.721874999999997</v>
      </c>
      <c r="K70" s="114"/>
      <c r="L70" s="114"/>
      <c r="M70" s="114"/>
      <c r="N70" s="114"/>
    </row>
    <row r="71" spans="1:14" x14ac:dyDescent="0.25">
      <c r="A71" s="116">
        <v>14</v>
      </c>
      <c r="B71" s="116"/>
      <c r="C71" s="116">
        <v>6</v>
      </c>
      <c r="D71" s="114">
        <v>930</v>
      </c>
      <c r="E71" s="115">
        <v>1.3333333333333333</v>
      </c>
      <c r="F71" s="115">
        <v>24.078797413680796</v>
      </c>
      <c r="G71" s="115">
        <v>9.8343828336825787</v>
      </c>
      <c r="H71" s="115">
        <v>0.43542491989739446</v>
      </c>
      <c r="I71" s="115"/>
      <c r="J71" s="134">
        <f t="shared" si="0"/>
        <v>55.800000000000004</v>
      </c>
      <c r="K71" s="114"/>
      <c r="L71" s="114"/>
      <c r="M71" s="114"/>
      <c r="N71" s="114"/>
    </row>
    <row r="72" spans="1:14" x14ac:dyDescent="0.25">
      <c r="A72" s="114">
        <v>15</v>
      </c>
      <c r="B72" s="114"/>
      <c r="C72" s="114">
        <v>8</v>
      </c>
      <c r="D72" s="114">
        <v>1240</v>
      </c>
      <c r="E72" s="115">
        <v>1.3333333333333333</v>
      </c>
      <c r="F72" s="115">
        <v>26.783300021739144</v>
      </c>
      <c r="G72" s="115">
        <v>14.585292415171743</v>
      </c>
      <c r="H72" s="115">
        <v>0.64577512274637716</v>
      </c>
      <c r="I72" s="115"/>
      <c r="J72" s="134">
        <f t="shared" si="0"/>
        <v>99.2</v>
      </c>
      <c r="K72" s="114"/>
      <c r="L72" s="114"/>
      <c r="M72" s="114"/>
      <c r="N72" s="114"/>
    </row>
    <row r="73" spans="1:14" x14ac:dyDescent="0.25">
      <c r="A73" s="114">
        <v>16</v>
      </c>
      <c r="B73" s="114"/>
      <c r="C73" s="114">
        <v>9</v>
      </c>
      <c r="D73" s="114">
        <v>1395</v>
      </c>
      <c r="E73" s="115">
        <v>1.3333333333333333</v>
      </c>
      <c r="F73" s="115">
        <v>28.376932076775446</v>
      </c>
      <c r="G73" s="115">
        <v>17.384772725185517</v>
      </c>
      <c r="H73" s="115">
        <v>0.76972428258253411</v>
      </c>
      <c r="I73" s="115"/>
      <c r="J73" s="134">
        <f>D73/100*C73</f>
        <v>125.55</v>
      </c>
      <c r="K73" s="114"/>
      <c r="L73" s="114"/>
      <c r="M73" s="114"/>
      <c r="N73" s="114"/>
    </row>
    <row r="74" spans="1:14" x14ac:dyDescent="0.25">
      <c r="A74" s="114">
        <v>17</v>
      </c>
      <c r="B74" s="114"/>
      <c r="C74" s="114">
        <v>11</v>
      </c>
      <c r="D74" s="114">
        <v>1705</v>
      </c>
      <c r="E74" s="115">
        <v>1.3333333333333333</v>
      </c>
      <c r="F74" s="115">
        <v>32.209981725490209</v>
      </c>
      <c r="G74" s="115">
        <v>24.11816327476112</v>
      </c>
      <c r="H74" s="115">
        <v>1.0678503663714602</v>
      </c>
      <c r="I74" s="115"/>
      <c r="J74" s="134">
        <f>D74/100*C74</f>
        <v>187.55</v>
      </c>
      <c r="K74" s="114"/>
      <c r="L74" s="114"/>
      <c r="M74" s="114"/>
      <c r="N74" s="114"/>
    </row>
    <row r="75" spans="1:14" x14ac:dyDescent="0.25">
      <c r="A75" s="114">
        <v>18</v>
      </c>
      <c r="B75" s="114"/>
      <c r="C75" s="114">
        <v>7</v>
      </c>
      <c r="D75" s="114">
        <v>1085</v>
      </c>
      <c r="E75" s="115">
        <v>1.3333333333333333</v>
      </c>
      <c r="F75" s="115">
        <v>25.359145132075483</v>
      </c>
      <c r="G75" s="115">
        <v>12.083526992329249</v>
      </c>
      <c r="H75" s="115">
        <v>0.53500752021698139</v>
      </c>
      <c r="I75" s="115"/>
      <c r="J75" s="134">
        <f t="shared" si="0"/>
        <v>75.95</v>
      </c>
      <c r="K75" s="114"/>
      <c r="L75" s="114"/>
      <c r="M75" s="114"/>
      <c r="N75" s="114"/>
    </row>
    <row r="76" spans="1:14" x14ac:dyDescent="0.25">
      <c r="A76" s="114">
        <v>19</v>
      </c>
      <c r="B76" s="114"/>
      <c r="C76" s="114">
        <v>4</v>
      </c>
      <c r="D76" s="114">
        <v>620</v>
      </c>
      <c r="E76" s="115">
        <v>1.3333333333333333</v>
      </c>
      <c r="F76" s="115">
        <v>21.870387000000012</v>
      </c>
      <c r="G76" s="115">
        <v>5.954941873650001</v>
      </c>
      <c r="H76" s="115">
        <v>0.26365966550000014</v>
      </c>
      <c r="I76" s="115"/>
      <c r="J76" s="134">
        <f t="shared" si="0"/>
        <v>24.8</v>
      </c>
      <c r="K76" s="114"/>
      <c r="L76" s="114"/>
      <c r="M76" s="114"/>
      <c r="N76" s="114"/>
    </row>
    <row r="77" spans="1:14" x14ac:dyDescent="0.25">
      <c r="A77" s="114">
        <v>20</v>
      </c>
      <c r="B77" s="114"/>
      <c r="C77" s="114">
        <v>3</v>
      </c>
      <c r="D77" s="114">
        <v>465</v>
      </c>
      <c r="E77" s="115">
        <v>1.3333333333333333</v>
      </c>
      <c r="F77" s="115">
        <v>20.911430851485157</v>
      </c>
      <c r="G77" s="115">
        <v>4.2703755727589128</v>
      </c>
      <c r="H77" s="115">
        <v>0.18907418728217831</v>
      </c>
      <c r="I77" s="115"/>
      <c r="J77" s="134">
        <f t="shared" si="0"/>
        <v>13.950000000000001</v>
      </c>
      <c r="K77" s="114"/>
      <c r="L77" s="114"/>
      <c r="M77" s="114"/>
      <c r="N77" s="114"/>
    </row>
    <row r="78" spans="1:14" x14ac:dyDescent="0.25">
      <c r="A78" s="114">
        <v>21</v>
      </c>
      <c r="B78" s="114"/>
      <c r="C78" s="114">
        <v>2</v>
      </c>
      <c r="D78" s="114">
        <v>310</v>
      </c>
      <c r="E78" s="115">
        <v>1.3333333333333333</v>
      </c>
      <c r="F78" s="115">
        <v>20.033037414634155</v>
      </c>
      <c r="G78" s="115">
        <v>2.7273311020239843</v>
      </c>
      <c r="H78" s="115">
        <v>0.12075469774932256</v>
      </c>
      <c r="I78" s="115"/>
      <c r="J78" s="134">
        <f t="shared" si="0"/>
        <v>6.2</v>
      </c>
      <c r="K78" s="114"/>
      <c r="L78" s="114"/>
      <c r="M78" s="114"/>
      <c r="N78" s="114"/>
    </row>
    <row r="79" spans="1:14" x14ac:dyDescent="0.25">
      <c r="A79" s="114">
        <v>22</v>
      </c>
      <c r="B79" s="114"/>
      <c r="C79" s="114">
        <v>1.25</v>
      </c>
      <c r="D79" s="114">
        <v>193.75</v>
      </c>
      <c r="E79" s="115">
        <v>1.3333333333333333</v>
      </c>
      <c r="F79" s="115">
        <v>19.421190951724149</v>
      </c>
      <c r="G79" s="115">
        <v>1.6525208155120699</v>
      </c>
      <c r="H79" s="115">
        <v>7.3166639522988561E-2</v>
      </c>
      <c r="I79" s="115"/>
      <c r="J79" s="134">
        <f t="shared" si="0"/>
        <v>2.421875</v>
      </c>
      <c r="K79" s="114"/>
      <c r="L79" s="114"/>
      <c r="M79" s="114"/>
      <c r="N79" s="114"/>
    </row>
    <row r="80" spans="1:14" x14ac:dyDescent="0.25">
      <c r="A80" s="114">
        <v>23</v>
      </c>
      <c r="B80" s="114"/>
      <c r="C80" s="114">
        <v>1</v>
      </c>
      <c r="D80" s="114">
        <v>155</v>
      </c>
      <c r="E80" s="115">
        <v>1.3333333333333333</v>
      </c>
      <c r="F80" s="115">
        <v>19.225463734720424</v>
      </c>
      <c r="G80" s="115">
        <v>1.3086933376421981</v>
      </c>
      <c r="H80" s="115">
        <v>5.794341153381017E-2</v>
      </c>
      <c r="I80" s="115"/>
      <c r="J80" s="134">
        <f t="shared" si="0"/>
        <v>1.55</v>
      </c>
      <c r="K80" s="114"/>
      <c r="L80" s="114"/>
      <c r="M80" s="114"/>
      <c r="N80" s="114"/>
    </row>
    <row r="81" spans="1:14" ht="15.75" thickBot="1" x14ac:dyDescent="0.3">
      <c r="A81" s="114"/>
      <c r="B81" s="114"/>
      <c r="C81" s="114"/>
      <c r="D81" s="114"/>
      <c r="E81" s="114"/>
      <c r="F81" s="114"/>
      <c r="G81" s="114"/>
      <c r="H81" s="114"/>
      <c r="I81" s="114"/>
      <c r="J81" s="135"/>
      <c r="K81" s="114"/>
      <c r="L81" s="114"/>
      <c r="M81" s="114"/>
      <c r="N81" s="114"/>
    </row>
    <row r="82" spans="1:14" ht="15.75" thickBot="1" x14ac:dyDescent="0.3">
      <c r="A82" s="114"/>
      <c r="B82" s="114"/>
      <c r="C82" s="114"/>
      <c r="D82" s="114">
        <f>SUM(D57:D80)</f>
        <v>15500</v>
      </c>
      <c r="E82" s="114"/>
      <c r="F82" s="114"/>
      <c r="G82" s="115">
        <f>SUM(G57:G80)</f>
        <v>170.27384615603776</v>
      </c>
      <c r="H82" s="115">
        <f>SUM(H57:H80)</f>
        <v>7.5390064711718203</v>
      </c>
      <c r="I82" s="114"/>
      <c r="J82" s="135">
        <f>SUM(J57:J80)</f>
        <v>990.0625</v>
      </c>
      <c r="K82" s="142">
        <f>J82/D82</f>
        <v>6.3875000000000001E-2</v>
      </c>
      <c r="L82" s="114"/>
      <c r="M82" s="114"/>
      <c r="N82" s="114"/>
    </row>
    <row r="83" spans="1:14" x14ac:dyDescent="0.25">
      <c r="A83" s="114"/>
      <c r="B83" s="114"/>
      <c r="C83" s="114"/>
      <c r="D83" s="114"/>
      <c r="E83" s="114"/>
      <c r="F83" s="114"/>
      <c r="G83" s="114"/>
      <c r="H83" s="114"/>
      <c r="I83" s="114"/>
      <c r="J83" s="114"/>
      <c r="K83" s="114"/>
      <c r="L83" s="114"/>
      <c r="M83" s="114"/>
      <c r="N83" s="114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BE217-E1D6-4C4D-B649-6F79429AB387}">
  <sheetPr>
    <tabColor theme="9" tint="0.39997558519241921"/>
  </sheetPr>
  <dimension ref="A1:Z27"/>
  <sheetViews>
    <sheetView workbookViewId="0">
      <selection activeCell="I27" sqref="I27"/>
    </sheetView>
  </sheetViews>
  <sheetFormatPr defaultRowHeight="15" x14ac:dyDescent="0.25"/>
  <cols>
    <col min="1" max="1" width="47.42578125" customWidth="1"/>
    <col min="2" max="2" width="12.42578125" customWidth="1"/>
    <col min="3" max="26" width="10.5703125" customWidth="1"/>
  </cols>
  <sheetData>
    <row r="1" spans="1:26" ht="18.75" x14ac:dyDescent="0.3">
      <c r="A1" s="5" t="s">
        <v>125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</row>
    <row r="2" spans="1:26" x14ac:dyDescent="0.25">
      <c r="A2" s="3"/>
      <c r="B2" s="58">
        <v>2024</v>
      </c>
      <c r="C2" s="58">
        <f>B2+1</f>
        <v>2025</v>
      </c>
      <c r="D2" s="58">
        <f t="shared" ref="D2:Z2" si="0">C2+1</f>
        <v>2026</v>
      </c>
      <c r="E2" s="58">
        <f t="shared" si="0"/>
        <v>2027</v>
      </c>
      <c r="F2" s="58">
        <f t="shared" si="0"/>
        <v>2028</v>
      </c>
      <c r="G2" s="58">
        <f t="shared" si="0"/>
        <v>2029</v>
      </c>
      <c r="H2" s="58">
        <f t="shared" si="0"/>
        <v>2030</v>
      </c>
      <c r="I2" s="58">
        <f t="shared" si="0"/>
        <v>2031</v>
      </c>
      <c r="J2" s="58">
        <f t="shared" si="0"/>
        <v>2032</v>
      </c>
      <c r="K2" s="58">
        <f t="shared" si="0"/>
        <v>2033</v>
      </c>
      <c r="L2" s="58">
        <f t="shared" si="0"/>
        <v>2034</v>
      </c>
      <c r="M2" s="58">
        <f t="shared" si="0"/>
        <v>2035</v>
      </c>
      <c r="N2" s="58">
        <f t="shared" si="0"/>
        <v>2036</v>
      </c>
      <c r="O2" s="58">
        <f t="shared" si="0"/>
        <v>2037</v>
      </c>
      <c r="P2" s="58">
        <f t="shared" si="0"/>
        <v>2038</v>
      </c>
      <c r="Q2" s="58">
        <f t="shared" si="0"/>
        <v>2039</v>
      </c>
      <c r="R2" s="58">
        <f t="shared" si="0"/>
        <v>2040</v>
      </c>
      <c r="S2" s="58">
        <f t="shared" si="0"/>
        <v>2041</v>
      </c>
      <c r="T2" s="58">
        <f t="shared" si="0"/>
        <v>2042</v>
      </c>
      <c r="U2" s="58">
        <f t="shared" si="0"/>
        <v>2043</v>
      </c>
      <c r="V2" s="58">
        <f t="shared" si="0"/>
        <v>2044</v>
      </c>
      <c r="W2" s="58">
        <f t="shared" si="0"/>
        <v>2045</v>
      </c>
      <c r="X2" s="58">
        <f t="shared" si="0"/>
        <v>2046</v>
      </c>
      <c r="Y2" s="58">
        <f t="shared" si="0"/>
        <v>2047</v>
      </c>
      <c r="Z2" s="58">
        <f t="shared" si="0"/>
        <v>2048</v>
      </c>
    </row>
    <row r="3" spans="1:26" x14ac:dyDescent="0.25">
      <c r="A3" s="3" t="s">
        <v>118</v>
      </c>
      <c r="H3" s="38">
        <f>'Travel Delay Savings'!E40</f>
        <v>0</v>
      </c>
    </row>
    <row r="4" spans="1:26" x14ac:dyDescent="0.25">
      <c r="A4" t="s">
        <v>113</v>
      </c>
      <c r="B4" s="38">
        <f>'Travel Delay Savings'!C40*(1-'Travel Delay Savings'!C44)</f>
        <v>14414.999999999998</v>
      </c>
      <c r="C4" s="38">
        <f>B4*'Travel Delay Savings'!$C$42</f>
        <v>14523.178897786673</v>
      </c>
      <c r="D4" s="38">
        <f>C4*'Travel Delay Savings'!$C$42</f>
        <v>14632.169635595987</v>
      </c>
      <c r="E4" s="38">
        <f>D4*'Travel Delay Savings'!$C$42</f>
        <v>14741.978305967574</v>
      </c>
      <c r="F4" s="38">
        <f>E4*'Travel Delay Savings'!$C$42</f>
        <v>14852.611047163178</v>
      </c>
      <c r="G4" s="38">
        <f>F4*'Travel Delay Savings'!$C$42</f>
        <v>14964.074043509783</v>
      </c>
      <c r="H4" s="38">
        <f>G4*'Travel Delay Savings'!$C$42</f>
        <v>15076.373525745308</v>
      </c>
      <c r="I4" s="38">
        <f>H4*'Travel Delay Savings'!$C$42</f>
        <v>15189.515771366907</v>
      </c>
      <c r="J4" s="38">
        <f>I4*'Travel Delay Savings'!$C$42</f>
        <v>15303.507104981876</v>
      </c>
      <c r="K4" s="38">
        <f>J4*'Travel Delay Savings'!$C$42</f>
        <v>15418.353898661202</v>
      </c>
      <c r="L4" s="38">
        <f>K4*'Travel Delay Savings'!$C$42</f>
        <v>15534.062572295754</v>
      </c>
      <c r="M4" s="38">
        <f>L4*'Travel Delay Savings'!$C$42</f>
        <v>15650.639593955149</v>
      </c>
      <c r="N4" s="38">
        <f>M4*'Travel Delay Savings'!$C$42</f>
        <v>15768.091480249326</v>
      </c>
      <c r="O4" s="38">
        <f>N4*'Travel Delay Savings'!$C$42</f>
        <v>15886.424796692811</v>
      </c>
      <c r="P4" s="38">
        <f>O4*'Travel Delay Savings'!$C$42</f>
        <v>16005.64615807173</v>
      </c>
      <c r="Q4" s="38">
        <f>P4*'Travel Delay Savings'!$C$42</f>
        <v>16125.762228813577</v>
      </c>
      <c r="R4" s="38">
        <f>Q4*'Travel Delay Savings'!$C$42</f>
        <v>16246.779723359748</v>
      </c>
      <c r="S4" s="38">
        <f>R4*'Travel Delay Savings'!$C$42</f>
        <v>16368.705406540876</v>
      </c>
      <c r="T4" s="38">
        <f>S4*'Travel Delay Savings'!$C$42</f>
        <v>16491.546093954985</v>
      </c>
      <c r="U4" s="38">
        <f>T4*'Travel Delay Savings'!$C$42</f>
        <v>16615.308652348478</v>
      </c>
      <c r="V4" s="38">
        <f>U4*'Travel Delay Savings'!$C$42</f>
        <v>16739.999999999985</v>
      </c>
      <c r="W4" s="38">
        <f>V4*'Travel Delay Savings'!$C$42</f>
        <v>16865.627107107091</v>
      </c>
      <c r="X4" s="38">
        <f>W4*'Travel Delay Savings'!$C$42</f>
        <v>16992.196996175971</v>
      </c>
      <c r="Y4" s="38">
        <f>X4*'Travel Delay Savings'!$C$42</f>
        <v>17119.716742413944</v>
      </c>
      <c r="Z4" s="38">
        <f>Y4*'Travel Delay Savings'!$C$42</f>
        <v>17248.193474124968</v>
      </c>
    </row>
    <row r="5" spans="1:26" x14ac:dyDescent="0.25">
      <c r="A5" t="s">
        <v>115</v>
      </c>
      <c r="B5" s="38">
        <f>B$4*'Travel Delay Savings'!$K$82</f>
        <v>920.75812499999995</v>
      </c>
      <c r="C5" s="38">
        <f>C$4*'Travel Delay Savings'!$K$82</f>
        <v>927.66805209612369</v>
      </c>
      <c r="D5" s="38">
        <f>D$4*'Travel Delay Savings'!$K$82</f>
        <v>934.62983547369367</v>
      </c>
      <c r="E5" s="38">
        <f>E$4*'Travel Delay Savings'!$K$82</f>
        <v>941.6438642936788</v>
      </c>
      <c r="F5" s="38">
        <f>F$4*'Travel Delay Savings'!$K$82</f>
        <v>948.710530637548</v>
      </c>
      <c r="G5" s="38">
        <f>G$4*'Travel Delay Savings'!$K$82</f>
        <v>955.83022952918748</v>
      </c>
      <c r="H5" s="38">
        <f>H$4*'Travel Delay Savings'!$K$82</f>
        <v>963.00335895698163</v>
      </c>
      <c r="I5" s="38">
        <f>I$4*'Travel Delay Savings'!$K$82</f>
        <v>970.23031989606125</v>
      </c>
      <c r="J5" s="38">
        <f>J$4*'Travel Delay Savings'!$K$82</f>
        <v>977.51151633071731</v>
      </c>
      <c r="K5" s="38">
        <f>K$4*'Travel Delay Savings'!$K$82</f>
        <v>984.84735527698433</v>
      </c>
      <c r="L5" s="38">
        <f>L$4*'Travel Delay Savings'!$K$82</f>
        <v>992.23824680539133</v>
      </c>
      <c r="M5" s="38">
        <f>M$4*'Travel Delay Savings'!$K$82</f>
        <v>999.68460406388522</v>
      </c>
      <c r="N5" s="38">
        <f>N$4*'Travel Delay Savings'!$K$82</f>
        <v>1007.1868433009257</v>
      </c>
      <c r="O5" s="38">
        <f>O$4*'Travel Delay Savings'!$K$82</f>
        <v>1014.7453838887533</v>
      </c>
      <c r="P5" s="38">
        <f>P$4*'Travel Delay Savings'!$K$82</f>
        <v>1022.3606483468318</v>
      </c>
      <c r="Q5" s="38">
        <f>Q$4*'Travel Delay Savings'!$K$82</f>
        <v>1030.0330623654672</v>
      </c>
      <c r="R5" s="38">
        <f>R$4*'Travel Delay Savings'!$K$82</f>
        <v>1037.763054829604</v>
      </c>
      <c r="S5" s="38">
        <f>S$4*'Travel Delay Savings'!$K$82</f>
        <v>1045.5510578427984</v>
      </c>
      <c r="T5" s="38">
        <f>T$4*'Travel Delay Savings'!$K$82</f>
        <v>1053.3975067513747</v>
      </c>
      <c r="U5" s="38">
        <f>U$4*'Travel Delay Savings'!$K$82</f>
        <v>1061.3028401687591</v>
      </c>
      <c r="V5" s="38">
        <f>V$4*'Travel Delay Savings'!$K$82</f>
        <v>1069.267499999999</v>
      </c>
      <c r="W5" s="38">
        <f>W$4*'Travel Delay Savings'!$K$82</f>
        <v>1077.2919314664655</v>
      </c>
      <c r="X5" s="38">
        <f>X$4*'Travel Delay Savings'!$K$82</f>
        <v>1085.3765831307403</v>
      </c>
      <c r="Y5" s="38">
        <f>Y$4*'Travel Delay Savings'!$K$82</f>
        <v>1093.5219069216907</v>
      </c>
      <c r="Z5" s="38">
        <f>Z$4*'Travel Delay Savings'!$K$82</f>
        <v>1101.7283581597324</v>
      </c>
    </row>
    <row r="6" spans="1:26" x14ac:dyDescent="0.25">
      <c r="A6" t="s">
        <v>116</v>
      </c>
      <c r="B6" s="38">
        <f>B4-B5</f>
        <v>13494.241874999998</v>
      </c>
      <c r="C6" s="38">
        <f>C4-C5</f>
        <v>13595.510845690549</v>
      </c>
      <c r="D6" s="38">
        <f t="shared" ref="D6:Z6" si="1">D4-D5</f>
        <v>13697.539800122293</v>
      </c>
      <c r="E6" s="38">
        <f t="shared" si="1"/>
        <v>13800.334441673895</v>
      </c>
      <c r="F6" s="38">
        <f t="shared" si="1"/>
        <v>13903.900516525629</v>
      </c>
      <c r="G6" s="38">
        <f t="shared" si="1"/>
        <v>14008.243813980596</v>
      </c>
      <c r="H6" s="38">
        <f t="shared" si="1"/>
        <v>14113.370166788327</v>
      </c>
      <c r="I6" s="38">
        <f t="shared" si="1"/>
        <v>14219.285451470845</v>
      </c>
      <c r="J6" s="38">
        <f t="shared" si="1"/>
        <v>14325.99558865116</v>
      </c>
      <c r="K6" s="38">
        <f t="shared" si="1"/>
        <v>14433.506543384217</v>
      </c>
      <c r="L6" s="38">
        <f t="shared" si="1"/>
        <v>14541.824325490363</v>
      </c>
      <c r="M6" s="38">
        <f t="shared" si="1"/>
        <v>14650.954989891265</v>
      </c>
      <c r="N6" s="38">
        <f t="shared" si="1"/>
        <v>14760.9046369484</v>
      </c>
      <c r="O6" s="38">
        <f t="shared" si="1"/>
        <v>14871.679412804056</v>
      </c>
      <c r="P6" s="38">
        <f t="shared" si="1"/>
        <v>14983.285509724898</v>
      </c>
      <c r="Q6" s="38">
        <f t="shared" si="1"/>
        <v>15095.729166448109</v>
      </c>
      <c r="R6" s="38">
        <f t="shared" si="1"/>
        <v>15209.016668530145</v>
      </c>
      <c r="S6" s="38">
        <f t="shared" si="1"/>
        <v>15323.154348698077</v>
      </c>
      <c r="T6" s="38">
        <f t="shared" si="1"/>
        <v>15438.14858720361</v>
      </c>
      <c r="U6" s="38">
        <f t="shared" si="1"/>
        <v>15554.005812179719</v>
      </c>
      <c r="V6" s="38">
        <f t="shared" si="1"/>
        <v>15670.732499999987</v>
      </c>
      <c r="W6" s="38">
        <f t="shared" si="1"/>
        <v>15788.335175640626</v>
      </c>
      <c r="X6" s="38">
        <f t="shared" si="1"/>
        <v>15906.82041304523</v>
      </c>
      <c r="Y6" s="38">
        <f t="shared" si="1"/>
        <v>16026.194835492253</v>
      </c>
      <c r="Z6" s="38">
        <f t="shared" si="1"/>
        <v>16146.465115965235</v>
      </c>
    </row>
    <row r="7" spans="1:26" x14ac:dyDescent="0.25">
      <c r="A7" t="s">
        <v>120</v>
      </c>
      <c r="B7">
        <f>'Travel Delay Savings'!$C$49</f>
        <v>3.9</v>
      </c>
      <c r="C7" s="58">
        <f>'Travel Delay Savings'!$C$49</f>
        <v>3.9</v>
      </c>
      <c r="D7" s="58">
        <f>'Travel Delay Savings'!$C$49</f>
        <v>3.9</v>
      </c>
      <c r="E7" s="58">
        <f>'Travel Delay Savings'!$C$49</f>
        <v>3.9</v>
      </c>
      <c r="F7" s="58">
        <f>'Travel Delay Savings'!$C$49</f>
        <v>3.9</v>
      </c>
      <c r="G7" s="58">
        <f>'Travel Delay Savings'!$C$49</f>
        <v>3.9</v>
      </c>
      <c r="H7" s="58">
        <f>'Travel Delay Savings'!$C$49</f>
        <v>3.9</v>
      </c>
      <c r="I7" s="58">
        <f>'Travel Delay Savings'!$C$49</f>
        <v>3.9</v>
      </c>
      <c r="J7" s="58">
        <f>'Travel Delay Savings'!$C$49</f>
        <v>3.9</v>
      </c>
      <c r="K7" s="58">
        <f>'Travel Delay Savings'!$C$49</f>
        <v>3.9</v>
      </c>
      <c r="L7" s="58">
        <f>'Travel Delay Savings'!$C$49</f>
        <v>3.9</v>
      </c>
      <c r="M7" s="58">
        <f>'Travel Delay Savings'!$C$49</f>
        <v>3.9</v>
      </c>
      <c r="N7" s="58">
        <f>'Travel Delay Savings'!$C$49</f>
        <v>3.9</v>
      </c>
      <c r="O7" s="58">
        <f>'Travel Delay Savings'!$C$49</f>
        <v>3.9</v>
      </c>
      <c r="P7" s="58">
        <f>'Travel Delay Savings'!$C$49</f>
        <v>3.9</v>
      </c>
      <c r="Q7" s="58">
        <f>'Travel Delay Savings'!$C$49</f>
        <v>3.9</v>
      </c>
      <c r="R7" s="58">
        <f>'Travel Delay Savings'!$C$49</f>
        <v>3.9</v>
      </c>
      <c r="S7" s="58">
        <f>'Travel Delay Savings'!$C$49</f>
        <v>3.9</v>
      </c>
      <c r="T7" s="58">
        <f>'Travel Delay Savings'!$C$49</f>
        <v>3.9</v>
      </c>
      <c r="U7" s="58">
        <f>'Travel Delay Savings'!$C$49</f>
        <v>3.9</v>
      </c>
      <c r="V7" s="58">
        <f>'Travel Delay Savings'!$C$49</f>
        <v>3.9</v>
      </c>
      <c r="W7" s="58">
        <f>'Travel Delay Savings'!$C$49</f>
        <v>3.9</v>
      </c>
      <c r="X7" s="58">
        <f>'Travel Delay Savings'!$C$49</f>
        <v>3.9</v>
      </c>
      <c r="Y7" s="58">
        <f>'Travel Delay Savings'!$C$49</f>
        <v>3.9</v>
      </c>
      <c r="Z7" s="58">
        <f>'Travel Delay Savings'!$C$49</f>
        <v>3.9</v>
      </c>
    </row>
    <row r="8" spans="1:26" x14ac:dyDescent="0.25">
      <c r="A8" t="s">
        <v>124</v>
      </c>
      <c r="B8" s="29">
        <f>B6*'Travel Delay Savings'!$K$82*B7/60</f>
        <v>56.026405484765618</v>
      </c>
      <c r="C8" s="29">
        <f>C6*'Travel Delay Savings'!$K$82*C7/60</f>
        <v>56.446861592451448</v>
      </c>
      <c r="D8" s="29">
        <f>D6*'Travel Delay Savings'!$K$82*D7/60</f>
        <v>56.870473057632744</v>
      </c>
      <c r="E8" s="29">
        <f>E6*'Travel Delay Savings'!$K$82*E7/60</f>
        <v>57.297263560024803</v>
      </c>
      <c r="F8" s="29">
        <f>F6*'Travel Delay Savings'!$K$82*F7/60</f>
        <v>57.727256957049839</v>
      </c>
      <c r="G8" s="29">
        <f>G6*'Travel Delay Savings'!$K$82*G7/60</f>
        <v>58.160477285170693</v>
      </c>
      <c r="H8" s="29">
        <f>H6*'Travel Delay Savings'!$K$82*H7/60</f>
        <v>58.596948761234287</v>
      </c>
      <c r="I8" s="29">
        <f>I6*'Travel Delay Savings'!$K$82*I7/60</f>
        <v>59.036695783825508</v>
      </c>
      <c r="J8" s="29">
        <f>J6*'Travel Delay Savings'!$K$82*J7/60</f>
        <v>59.479742934631034</v>
      </c>
      <c r="K8" s="29">
        <f>K6*'Travel Delay Savings'!$K$82*K7/60</f>
        <v>59.926114979813342</v>
      </c>
      <c r="L8" s="29">
        <f>L6*'Travel Delay Savings'!$K$82*L7/60</f>
        <v>60.3758368713953</v>
      </c>
      <c r="M8" s="29">
        <f>M6*'Travel Delay Savings'!$K$82*M7/60</f>
        <v>60.828933748654791</v>
      </c>
      <c r="N8" s="29">
        <f>N6*'Travel Delay Savings'!$K$82*N7/60</f>
        <v>61.285430939530137</v>
      </c>
      <c r="O8" s="29">
        <f>O6*'Travel Delay Savings'!$K$82*O7/60</f>
        <v>61.745353962035843</v>
      </c>
      <c r="P8" s="29">
        <f>P6*'Travel Delay Savings'!$K$82*P7/60</f>
        <v>62.208728525689054</v>
      </c>
      <c r="Q8" s="29">
        <f>Q6*'Travel Delay Savings'!$K$82*Q7/60</f>
        <v>62.675580532946739</v>
      </c>
      <c r="R8" s="29">
        <f>R6*'Travel Delay Savings'!$K$82*R7/60</f>
        <v>63.145936080653591</v>
      </c>
      <c r="S8" s="29">
        <f>S6*'Travel Delay Savings'!$K$82*S7/60</f>
        <v>63.619821461500827</v>
      </c>
      <c r="T8" s="29">
        <f>T6*'Travel Delay Savings'!$K$82*T7/60</f>
        <v>64.097263165495988</v>
      </c>
      <c r="U8" s="29">
        <f>U6*'Travel Delay Savings'!$K$82*U7/60</f>
        <v>64.578287881443671</v>
      </c>
      <c r="V8" s="29">
        <f>V6*'Travel Delay Savings'!$K$82*V7/60</f>
        <v>65.062922498437445</v>
      </c>
      <c r="W8" s="29">
        <f>W6*'Travel Delay Savings'!$K$82*W7/60</f>
        <v>65.551194107362932</v>
      </c>
      <c r="X8" s="29">
        <f>X6*'Travel Delay Savings'!$K$82*X7/60</f>
        <v>66.04313000241217</v>
      </c>
      <c r="Y8" s="29">
        <f>Y6*'Travel Delay Savings'!$K$82*Y7/60</f>
        <v>66.5387576826094</v>
      </c>
      <c r="Z8" s="29">
        <f>Z6*'Travel Delay Savings'!$K$82*Z7/60</f>
        <v>67.038104853348145</v>
      </c>
    </row>
    <row r="9" spans="1:26" x14ac:dyDescent="0.25">
      <c r="A9" t="s">
        <v>117</v>
      </c>
      <c r="B9" s="136">
        <f>B8*' Look Up Data'!H50</f>
        <v>997.2700176288281</v>
      </c>
      <c r="C9" s="136">
        <f>C8*' Look Up Data'!I50</f>
        <v>1004.7541363456359</v>
      </c>
      <c r="D9" s="136">
        <f>D8*' Look Up Data'!J50</f>
        <v>1012.2944204258629</v>
      </c>
      <c r="E9" s="136">
        <f>E8*' Look Up Data'!K50</f>
        <v>1019.8912913684416</v>
      </c>
      <c r="F9" s="136">
        <f>F8*' Look Up Data'!L50</f>
        <v>1027.5451738354873</v>
      </c>
      <c r="G9" s="136">
        <f>G8*' Look Up Data'!M50</f>
        <v>1035.2564956760384</v>
      </c>
      <c r="H9" s="136">
        <f>H8*' Look Up Data'!N50</f>
        <v>1043.0256879499705</v>
      </c>
      <c r="I9" s="136">
        <f>I8*' Look Up Data'!O50</f>
        <v>1050.8531849520941</v>
      </c>
      <c r="J9" s="136">
        <f>J8*' Look Up Data'!P50</f>
        <v>1058.7394242364323</v>
      </c>
      <c r="K9" s="136">
        <f>K8*' Look Up Data'!Q50</f>
        <v>1066.6848466406775</v>
      </c>
      <c r="L9" s="136">
        <f>L8*' Look Up Data'!R50</f>
        <v>1074.6898963108365</v>
      </c>
      <c r="M9" s="136">
        <f>M8*' Look Up Data'!S50</f>
        <v>1082.7550207260554</v>
      </c>
      <c r="N9" s="136">
        <f>N8*' Look Up Data'!T50</f>
        <v>1090.8806707236365</v>
      </c>
      <c r="O9" s="136">
        <f>O8*' Look Up Data'!U50</f>
        <v>1099.0673005242381</v>
      </c>
      <c r="P9" s="136">
        <f>P8*' Look Up Data'!V50</f>
        <v>1107.3153677572652</v>
      </c>
      <c r="Q9" s="136">
        <f>Q8*' Look Up Data'!W50</f>
        <v>1115.6253334864521</v>
      </c>
      <c r="R9" s="136">
        <f>R8*' Look Up Data'!X50</f>
        <v>1123.9976622356339</v>
      </c>
      <c r="S9" s="136">
        <f>S8*' Look Up Data'!Y50</f>
        <v>1132.4328220147147</v>
      </c>
      <c r="T9" s="136">
        <f>T8*' Look Up Data'!Z50</f>
        <v>1140.9312843458285</v>
      </c>
      <c r="U9" s="136">
        <f>U8*' Look Up Data'!AA50</f>
        <v>1149.4935242896975</v>
      </c>
      <c r="V9" s="136">
        <f>V8*' Look Up Data'!AB50</f>
        <v>1158.1200204721865</v>
      </c>
      <c r="W9" s="136">
        <f>W8*' Look Up Data'!AC50</f>
        <v>1166.8112551110603</v>
      </c>
      <c r="X9" s="136">
        <f>X8*' Look Up Data'!AD50</f>
        <v>1175.5677140429366</v>
      </c>
      <c r="Y9" s="136">
        <f>Y8*' Look Up Data'!AE50</f>
        <v>1184.3898867504474</v>
      </c>
      <c r="Z9" s="136">
        <f>Z8*' Look Up Data'!AF50</f>
        <v>1193.2782663895971</v>
      </c>
    </row>
    <row r="10" spans="1:26" x14ac:dyDescent="0.25">
      <c r="A10" t="s">
        <v>133</v>
      </c>
      <c r="B10" s="136">
        <f>B9*' Look Up Data'!$B$5</f>
        <v>364003.55643452227</v>
      </c>
      <c r="C10" s="136">
        <f>C9*' Look Up Data'!$B$5</f>
        <v>366735.25976615708</v>
      </c>
      <c r="D10" s="136">
        <f>D9*' Look Up Data'!$B$5</f>
        <v>369487.46345543995</v>
      </c>
      <c r="E10" s="136">
        <f>E9*' Look Up Data'!$B$5</f>
        <v>372260.32134948118</v>
      </c>
      <c r="F10" s="136">
        <f>F9*' Look Up Data'!$B$5</f>
        <v>375053.98844995286</v>
      </c>
      <c r="G10" s="136">
        <f>G9*' Look Up Data'!$B$5</f>
        <v>377868.62092175405</v>
      </c>
      <c r="H10" s="136">
        <f>H9*' Look Up Data'!$B$5</f>
        <v>380704.37610173924</v>
      </c>
      <c r="I10" s="136">
        <f>I9*' Look Up Data'!$B$5</f>
        <v>383561.41250751435</v>
      </c>
      <c r="J10" s="136">
        <f>J9*' Look Up Data'!$B$5</f>
        <v>386439.8898462978</v>
      </c>
      <c r="K10" s="136">
        <f>K9*' Look Up Data'!$B$5</f>
        <v>389339.96902384731</v>
      </c>
      <c r="L10" s="136">
        <f>L9*' Look Up Data'!$B$5</f>
        <v>392261.81215345534</v>
      </c>
      <c r="M10" s="136">
        <f>M9*' Look Up Data'!$B$5</f>
        <v>395205.58256501023</v>
      </c>
      <c r="N10" s="136">
        <f>N9*' Look Up Data'!$B$5</f>
        <v>398171.44481412735</v>
      </c>
      <c r="O10" s="136">
        <f>O9*' Look Up Data'!$B$5</f>
        <v>401159.5646913469</v>
      </c>
      <c r="P10" s="136">
        <f>P9*' Look Up Data'!$B$5</f>
        <v>404170.10923140182</v>
      </c>
      <c r="Q10" s="136">
        <f>Q9*' Look Up Data'!$B$5</f>
        <v>407203.24672255502</v>
      </c>
      <c r="R10" s="136">
        <f>R9*' Look Up Data'!$B$5</f>
        <v>410259.14671600639</v>
      </c>
      <c r="S10" s="136">
        <f>S9*' Look Up Data'!$B$5</f>
        <v>413337.98003537086</v>
      </c>
      <c r="T10" s="136">
        <f>T9*' Look Up Data'!$B$5</f>
        <v>416439.91878622741</v>
      </c>
      <c r="U10" s="136">
        <f>U9*' Look Up Data'!$B$5</f>
        <v>419565.13636573957</v>
      </c>
      <c r="V10" s="136">
        <f>V9*' Look Up Data'!$B$5</f>
        <v>422713.8074723481</v>
      </c>
      <c r="W10" s="136">
        <f>W9*' Look Up Data'!$B$5</f>
        <v>425886.10811553703</v>
      </c>
      <c r="X10" s="136">
        <f>X9*' Look Up Data'!$B$5</f>
        <v>429082.21562567184</v>
      </c>
      <c r="Y10" s="136">
        <f>Y9*' Look Up Data'!$B$5</f>
        <v>432302.30866391334</v>
      </c>
      <c r="Z10" s="136">
        <f>Z9*' Look Up Data'!$B$5</f>
        <v>435546.56723220291</v>
      </c>
    </row>
    <row r="13" spans="1:26" x14ac:dyDescent="0.25">
      <c r="A13" s="3" t="s">
        <v>30</v>
      </c>
    </row>
    <row r="14" spans="1:26" x14ac:dyDescent="0.25">
      <c r="A14" s="58" t="s">
        <v>114</v>
      </c>
      <c r="B14" s="38">
        <f>'Travel Delay Savings'!C40*0.07</f>
        <v>1085</v>
      </c>
      <c r="C14" s="38">
        <f>B14*'Travel Delay Savings'!$C$42</f>
        <v>1093.142497682868</v>
      </c>
      <c r="D14" s="38">
        <f>C14*'Travel Delay Savings'!$C$42</f>
        <v>1101.3461016039992</v>
      </c>
      <c r="E14" s="38">
        <f>D14*'Travel Delay Savings'!$C$42</f>
        <v>1109.6112703416454</v>
      </c>
      <c r="F14" s="38">
        <f>E14*'Travel Delay Savings'!$C$42</f>
        <v>1117.9384659155082</v>
      </c>
      <c r="G14" s="38">
        <f>F14*'Travel Delay Savings'!$C$42</f>
        <v>1126.3281538125646</v>
      </c>
      <c r="H14" s="38">
        <f>G14*'Travel Delay Savings'!$C$42</f>
        <v>1134.780803013088</v>
      </c>
      <c r="I14" s="38">
        <f>H14*'Travel Delay Savings'!$C$42</f>
        <v>1143.2968860168642</v>
      </c>
      <c r="J14" s="38">
        <f>I14*'Travel Delay Savings'!$C$42</f>
        <v>1151.8768788696038</v>
      </c>
      <c r="K14" s="38">
        <f>J14*'Travel Delay Savings'!$C$42</f>
        <v>1160.5212611895531</v>
      </c>
      <c r="L14" s="38">
        <f>K14*'Travel Delay Savings'!$C$42</f>
        <v>1169.2305161943043</v>
      </c>
      <c r="M14" s="38">
        <f>L14*'Travel Delay Savings'!$C$42</f>
        <v>1178.0051307278072</v>
      </c>
      <c r="N14" s="38">
        <f>M14*'Travel Delay Savings'!$C$42</f>
        <v>1186.845595287584</v>
      </c>
      <c r="O14" s="38">
        <f>N14*'Travel Delay Savings'!$C$42</f>
        <v>1195.7524040521473</v>
      </c>
      <c r="P14" s="38">
        <f>O14*'Travel Delay Savings'!$C$42</f>
        <v>1204.7260549086252</v>
      </c>
      <c r="Q14" s="38">
        <f>P14*'Travel Delay Savings'!$C$42</f>
        <v>1213.7670494805923</v>
      </c>
      <c r="R14" s="38">
        <f>Q14*'Travel Delay Savings'!$C$42</f>
        <v>1222.8758931561106</v>
      </c>
      <c r="S14" s="38">
        <f>R14*'Travel Delay Savings'!$C$42</f>
        <v>1232.0530951159803</v>
      </c>
      <c r="T14" s="38">
        <f>S14*'Travel Delay Savings'!$C$42</f>
        <v>1241.2991683622035</v>
      </c>
      <c r="U14" s="38">
        <f>T14*'Travel Delay Savings'!$C$42</f>
        <v>1250.6146297466601</v>
      </c>
      <c r="V14" s="38">
        <f>U14*'Travel Delay Savings'!$C$42</f>
        <v>1259.9999999999993</v>
      </c>
      <c r="W14" s="38">
        <f>V14*'Travel Delay Savings'!$C$42</f>
        <v>1269.4558037607492</v>
      </c>
      <c r="X14" s="38">
        <f>W14*'Travel Delay Savings'!$C$42</f>
        <v>1278.9825696046435</v>
      </c>
      <c r="Y14" s="38">
        <f>X14*'Travel Delay Savings'!$C$42</f>
        <v>1288.5808300741683</v>
      </c>
      <c r="Z14" s="38">
        <f>Y14*'Travel Delay Savings'!$C$42</f>
        <v>1298.2511217083315</v>
      </c>
    </row>
    <row r="15" spans="1:26" x14ac:dyDescent="0.25">
      <c r="A15" s="58" t="s">
        <v>128</v>
      </c>
      <c r="B15" s="38">
        <f>B$14*'Travel Delay Savings'!$K$82</f>
        <v>69.304375000000007</v>
      </c>
      <c r="C15" s="38">
        <f>C$14*'Travel Delay Savings'!$K$82</f>
        <v>69.824477039493189</v>
      </c>
      <c r="D15" s="38">
        <f>D$14*'Travel Delay Savings'!$K$82</f>
        <v>70.348482239955445</v>
      </c>
      <c r="E15" s="38">
        <f>E$14*'Travel Delay Savings'!$K$82</f>
        <v>70.876419893072608</v>
      </c>
      <c r="F15" s="38">
        <f>F$14*'Travel Delay Savings'!$K$82</f>
        <v>71.408319510353095</v>
      </c>
      <c r="G15" s="38">
        <f>G$14*'Travel Delay Savings'!$K$82</f>
        <v>71.944210824777556</v>
      </c>
      <c r="H15" s="38">
        <f>H$14*'Travel Delay Savings'!$K$82</f>
        <v>72.484123792460991</v>
      </c>
      <c r="I15" s="38">
        <f>I$14*'Travel Delay Savings'!$K$82</f>
        <v>73.028088594327201</v>
      </c>
      <c r="J15" s="38">
        <f>J$14*'Travel Delay Savings'!$K$82</f>
        <v>73.576135637795943</v>
      </c>
      <c r="K15" s="38">
        <f>K$14*'Travel Delay Savings'!$K$82</f>
        <v>74.128295558482705</v>
      </c>
      <c r="L15" s="38">
        <f>L$14*'Travel Delay Savings'!$K$82</f>
        <v>74.684599221911185</v>
      </c>
      <c r="M15" s="38">
        <f>M$14*'Travel Delay Savings'!$K$82</f>
        <v>75.245077725238687</v>
      </c>
      <c r="N15" s="38">
        <f>N$14*'Travel Delay Savings'!$K$82</f>
        <v>75.809762398994437</v>
      </c>
      <c r="O15" s="38">
        <f>O$14*'Travel Delay Savings'!$K$82</f>
        <v>76.378684808830911</v>
      </c>
      <c r="P15" s="38">
        <f>P$14*'Travel Delay Savings'!$K$82</f>
        <v>76.951876757288431</v>
      </c>
      <c r="Q15" s="38">
        <f>Q$14*'Travel Delay Savings'!$K$82</f>
        <v>77.529370285572838</v>
      </c>
      <c r="R15" s="38">
        <f>R$14*'Travel Delay Savings'!$K$82</f>
        <v>78.11119767534656</v>
      </c>
      <c r="S15" s="38">
        <f>S$14*'Travel Delay Savings'!$K$82</f>
        <v>78.697391450533246</v>
      </c>
      <c r="T15" s="38">
        <f>T$14*'Travel Delay Savings'!$K$82</f>
        <v>79.28798437913575</v>
      </c>
      <c r="U15" s="38">
        <f>U$14*'Travel Delay Savings'!$K$82</f>
        <v>79.883009475067908</v>
      </c>
      <c r="V15" s="38">
        <f>V$14*'Travel Delay Savings'!$K$82</f>
        <v>80.482499999999959</v>
      </c>
      <c r="W15" s="38">
        <f>W$14*'Travel Delay Savings'!$K$82</f>
        <v>81.086489465217852</v>
      </c>
      <c r="X15" s="38">
        <f>X$14*'Travel Delay Savings'!$K$82</f>
        <v>81.695011633496605</v>
      </c>
      <c r="Y15" s="38">
        <f>Y$14*'Travel Delay Savings'!$K$82</f>
        <v>82.308100520987495</v>
      </c>
      <c r="Z15" s="38">
        <f>Z$14*'Travel Delay Savings'!$K$82</f>
        <v>82.925790399119677</v>
      </c>
    </row>
    <row r="16" spans="1:26" x14ac:dyDescent="0.25">
      <c r="A16" s="58" t="s">
        <v>129</v>
      </c>
      <c r="B16" s="38">
        <f>B14-B15</f>
        <v>1015.6956249999999</v>
      </c>
      <c r="C16" s="38">
        <f t="shared" ref="C16" si="2">C14-C15</f>
        <v>1023.3180206433748</v>
      </c>
      <c r="D16" s="38">
        <f t="shared" ref="D16" si="3">D14-D15</f>
        <v>1030.9976193640437</v>
      </c>
      <c r="E16" s="38">
        <f t="shared" ref="E16" si="4">E14-E15</f>
        <v>1038.7348504485728</v>
      </c>
      <c r="F16" s="38">
        <f t="shared" ref="F16" si="5">F14-F15</f>
        <v>1046.5301464051552</v>
      </c>
      <c r="G16" s="38">
        <f t="shared" ref="G16" si="6">G14-G15</f>
        <v>1054.3839429877869</v>
      </c>
      <c r="H16" s="38">
        <f t="shared" ref="H16" si="7">H14-H15</f>
        <v>1062.2966792206271</v>
      </c>
      <c r="I16" s="38">
        <f t="shared" ref="I16" si="8">I14-I15</f>
        <v>1070.2687974225369</v>
      </c>
      <c r="J16" s="38">
        <f t="shared" ref="J16" si="9">J14-J15</f>
        <v>1078.3007432318079</v>
      </c>
      <c r="K16" s="38">
        <f t="shared" ref="K16" si="10">K14-K15</f>
        <v>1086.3929656310704</v>
      </c>
      <c r="L16" s="38">
        <f t="shared" ref="L16" si="11">L14-L15</f>
        <v>1094.5459169723931</v>
      </c>
      <c r="M16" s="38">
        <f t="shared" ref="M16" si="12">M14-M15</f>
        <v>1102.7600530025686</v>
      </c>
      <c r="N16" s="38">
        <f t="shared" ref="N16" si="13">N14-N15</f>
        <v>1111.0358328885895</v>
      </c>
      <c r="O16" s="38">
        <f t="shared" ref="O16" si="14">O14-O15</f>
        <v>1119.3737192433164</v>
      </c>
      <c r="P16" s="38">
        <f t="shared" ref="P16" si="15">P14-P15</f>
        <v>1127.7741781513369</v>
      </c>
      <c r="Q16" s="38">
        <f t="shared" ref="Q16" si="16">Q14-Q15</f>
        <v>1136.2376791950194</v>
      </c>
      <c r="R16" s="38">
        <f t="shared" ref="R16" si="17">R14-R15</f>
        <v>1144.764695480764</v>
      </c>
      <c r="S16" s="38">
        <f t="shared" ref="S16" si="18">S14-S15</f>
        <v>1153.355703665447</v>
      </c>
      <c r="T16" s="38">
        <f t="shared" ref="T16" si="19">T14-T15</f>
        <v>1162.0111839830679</v>
      </c>
      <c r="U16" s="38">
        <f t="shared" ref="U16" si="20">U14-U15</f>
        <v>1170.7316202715922</v>
      </c>
      <c r="V16" s="38">
        <f t="shared" ref="V16" si="21">V14-V15</f>
        <v>1179.5174999999995</v>
      </c>
      <c r="W16" s="38">
        <f t="shared" ref="W16" si="22">W14-W15</f>
        <v>1188.3693142955312</v>
      </c>
      <c r="X16" s="38">
        <f t="shared" ref="X16" si="23">X14-X15</f>
        <v>1197.287557971147</v>
      </c>
      <c r="Y16" s="38">
        <f t="shared" ref="Y16" si="24">Y14-Y15</f>
        <v>1206.2727295531809</v>
      </c>
      <c r="Z16" s="38">
        <f t="shared" ref="Z16" si="25">Z14-Z15</f>
        <v>1215.3253313092118</v>
      </c>
    </row>
    <row r="17" spans="1:26" x14ac:dyDescent="0.25">
      <c r="A17" s="58" t="s">
        <v>120</v>
      </c>
      <c r="B17" s="58">
        <f>'Travel Delay Savings'!$C$49</f>
        <v>3.9</v>
      </c>
      <c r="C17" s="58">
        <f>'Travel Delay Savings'!$C$49</f>
        <v>3.9</v>
      </c>
      <c r="D17" s="58">
        <f>'Travel Delay Savings'!$C$49</f>
        <v>3.9</v>
      </c>
      <c r="E17" s="58">
        <f>'Travel Delay Savings'!$C$49</f>
        <v>3.9</v>
      </c>
      <c r="F17" s="58">
        <f>'Travel Delay Savings'!$C$49</f>
        <v>3.9</v>
      </c>
      <c r="G17" s="58">
        <f>'Travel Delay Savings'!$C$49</f>
        <v>3.9</v>
      </c>
      <c r="H17" s="58">
        <f>'Travel Delay Savings'!$C$49</f>
        <v>3.9</v>
      </c>
      <c r="I17" s="58">
        <f>'Travel Delay Savings'!$C$49</f>
        <v>3.9</v>
      </c>
      <c r="J17" s="58">
        <f>'Travel Delay Savings'!$C$49</f>
        <v>3.9</v>
      </c>
      <c r="K17" s="58">
        <f>'Travel Delay Savings'!$C$49</f>
        <v>3.9</v>
      </c>
      <c r="L17" s="58">
        <f>'Travel Delay Savings'!$C$49</f>
        <v>3.9</v>
      </c>
      <c r="M17" s="58">
        <f>'Travel Delay Savings'!$C$49</f>
        <v>3.9</v>
      </c>
      <c r="N17" s="58">
        <f>'Travel Delay Savings'!$C$49</f>
        <v>3.9</v>
      </c>
      <c r="O17" s="58">
        <f>'Travel Delay Savings'!$C$49</f>
        <v>3.9</v>
      </c>
      <c r="P17" s="58">
        <f>'Travel Delay Savings'!$C$49</f>
        <v>3.9</v>
      </c>
      <c r="Q17" s="58">
        <f>'Travel Delay Savings'!$C$49</f>
        <v>3.9</v>
      </c>
      <c r="R17" s="58">
        <f>'Travel Delay Savings'!$C$49</f>
        <v>3.9</v>
      </c>
      <c r="S17" s="58">
        <f>'Travel Delay Savings'!$C$49</f>
        <v>3.9</v>
      </c>
      <c r="T17" s="58">
        <f>'Travel Delay Savings'!$C$49</f>
        <v>3.9</v>
      </c>
      <c r="U17" s="58">
        <f>'Travel Delay Savings'!$C$49</f>
        <v>3.9</v>
      </c>
      <c r="V17" s="58">
        <f>'Travel Delay Savings'!$C$49</f>
        <v>3.9</v>
      </c>
      <c r="W17" s="58">
        <f>'Travel Delay Savings'!$C$49</f>
        <v>3.9</v>
      </c>
      <c r="X17" s="58">
        <f>'Travel Delay Savings'!$C$49</f>
        <v>3.9</v>
      </c>
      <c r="Y17" s="58">
        <f>'Travel Delay Savings'!$C$49</f>
        <v>3.9</v>
      </c>
      <c r="Z17" s="58">
        <f>'Travel Delay Savings'!$C$49</f>
        <v>3.9</v>
      </c>
    </row>
    <row r="18" spans="1:26" s="58" customFormat="1" x14ac:dyDescent="0.25">
      <c r="A18" s="58" t="s">
        <v>130</v>
      </c>
      <c r="B18" s="29">
        <f>B16*'Travel Delay Savings'!$K$82*B17/60</f>
        <v>4.2170412730468749</v>
      </c>
      <c r="C18" s="29">
        <f>C16*'Travel Delay Savings'!$K$82*C17/60</f>
        <v>4.248688506958711</v>
      </c>
      <c r="D18" s="29">
        <f>D16*'Travel Delay Savings'!$K$82*D17/60</f>
        <v>4.2805732408970885</v>
      </c>
      <c r="E18" s="29">
        <f>E16*'Travel Delay Savings'!$K$82*E17/60</f>
        <v>4.3126972572061684</v>
      </c>
      <c r="F18" s="29">
        <f>F16*'Travel Delay Savings'!$K$82*F17/60</f>
        <v>4.3450623516059039</v>
      </c>
      <c r="G18" s="29">
        <f>G16*'Travel Delay Savings'!$K$82*G17/60</f>
        <v>4.3776703332924169</v>
      </c>
      <c r="H18" s="29">
        <f>H16*'Travel Delay Savings'!$K$82*H17/60</f>
        <v>4.410523025039141</v>
      </c>
      <c r="I18" s="29">
        <f>I16*'Travel Delay Savings'!$K$82*I17/60</f>
        <v>4.4436222632986953</v>
      </c>
      <c r="J18" s="29">
        <f>J16*'Travel Delay Savings'!$K$82*J17/60</f>
        <v>4.4769698983055628</v>
      </c>
      <c r="K18" s="29">
        <f>K16*'Travel Delay Savings'!$K$82*K17/60</f>
        <v>4.5105677941795017</v>
      </c>
      <c r="L18" s="29">
        <f>L16*'Travel Delay Savings'!$K$82*L17/60</f>
        <v>4.5444178290297543</v>
      </c>
      <c r="M18" s="29">
        <f>M16*'Travel Delay Savings'!$K$82*M17/60</f>
        <v>4.5785218950600397</v>
      </c>
      <c r="N18" s="29">
        <f>N16*'Travel Delay Savings'!$K$82*N17/60</f>
        <v>4.6128818986743125</v>
      </c>
      <c r="O18" s="29">
        <f>O16*'Travel Delay Savings'!$K$82*O17/60</f>
        <v>4.6474997605833446</v>
      </c>
      <c r="P18" s="29">
        <f>P16*'Travel Delay Savings'!$K$82*P17/60</f>
        <v>4.6823774159120823</v>
      </c>
      <c r="Q18" s="29">
        <f>Q16*'Travel Delay Savings'!$K$82*Q17/60</f>
        <v>4.7175168143078201</v>
      </c>
      <c r="R18" s="29">
        <f>R16*'Travel Delay Savings'!$K$82*R17/60</f>
        <v>4.7529199200491972</v>
      </c>
      <c r="S18" s="29">
        <f>S16*'Travel Delay Savings'!$K$82*S17/60</f>
        <v>4.7885887121559785</v>
      </c>
      <c r="T18" s="29">
        <f>T16*'Travel Delay Savings'!$K$82*T17/60</f>
        <v>4.8245251844997004</v>
      </c>
      <c r="U18" s="29">
        <f>U16*'Travel Delay Savings'!$K$82*U17/60</f>
        <v>4.8607313459151165</v>
      </c>
      <c r="V18" s="29">
        <f>V16*'Travel Delay Savings'!$K$82*V17/60</f>
        <v>4.8972092203124991</v>
      </c>
      <c r="W18" s="29">
        <f>W16*'Travel Delay Savings'!$K$82*W17/60</f>
        <v>4.9339608467907583</v>
      </c>
      <c r="X18" s="29">
        <f>X16*'Travel Delay Savings'!$K$82*X17/60</f>
        <v>4.9709882797514551</v>
      </c>
      <c r="Y18" s="29">
        <f>Y16*'Travel Delay Savings'!$K$82*Y17/60</f>
        <v>5.0082935890136131</v>
      </c>
      <c r="Z18" s="29">
        <f>Z16*'Travel Delay Savings'!$K$82*Z17/60</f>
        <v>5.0458788599294344</v>
      </c>
    </row>
    <row r="19" spans="1:26" s="58" customFormat="1" x14ac:dyDescent="0.25">
      <c r="A19" s="58" t="s">
        <v>131</v>
      </c>
      <c r="B19" s="136">
        <f>B18*' Look Up Data'!H51</f>
        <v>134.9453207375</v>
      </c>
      <c r="C19" s="136">
        <f>C18*' Look Up Data'!I51</f>
        <v>135.95803222267875</v>
      </c>
      <c r="D19" s="136">
        <f>D18*' Look Up Data'!J51</f>
        <v>136.97834370870683</v>
      </c>
      <c r="E19" s="136">
        <f>E18*' Look Up Data'!K51</f>
        <v>138.00631223059739</v>
      </c>
      <c r="F19" s="136">
        <f>F18*' Look Up Data'!L51</f>
        <v>139.04199525138893</v>
      </c>
      <c r="G19" s="136">
        <f>G18*' Look Up Data'!M51</f>
        <v>140.08545066535734</v>
      </c>
      <c r="H19" s="136">
        <f>H18*' Look Up Data'!N51</f>
        <v>141.13673680125251</v>
      </c>
      <c r="I19" s="136">
        <f>I18*' Look Up Data'!O51</f>
        <v>142.19591242555825</v>
      </c>
      <c r="J19" s="136">
        <f>J18*' Look Up Data'!P51</f>
        <v>143.26303674577801</v>
      </c>
      <c r="K19" s="136">
        <f>K18*' Look Up Data'!Q51</f>
        <v>144.33816941374405</v>
      </c>
      <c r="L19" s="136">
        <f>L18*' Look Up Data'!R51</f>
        <v>145.42137052895214</v>
      </c>
      <c r="M19" s="136">
        <f>M18*' Look Up Data'!S51</f>
        <v>146.51270064192127</v>
      </c>
      <c r="N19" s="136">
        <f>N18*' Look Up Data'!T51</f>
        <v>147.612220757578</v>
      </c>
      <c r="O19" s="136">
        <f>O18*' Look Up Data'!U51</f>
        <v>148.71999233866703</v>
      </c>
      <c r="P19" s="136">
        <f>P18*' Look Up Data'!V51</f>
        <v>149.83607730918663</v>
      </c>
      <c r="Q19" s="136">
        <f>Q18*' Look Up Data'!W51</f>
        <v>150.96053805785024</v>
      </c>
      <c r="R19" s="136">
        <f>R18*' Look Up Data'!X51</f>
        <v>152.09343744157431</v>
      </c>
      <c r="S19" s="136">
        <f>S18*' Look Up Data'!Y51</f>
        <v>153.23483878899131</v>
      </c>
      <c r="T19" s="136">
        <f>T18*' Look Up Data'!Z51</f>
        <v>154.38480590399041</v>
      </c>
      <c r="U19" s="136">
        <f>U18*' Look Up Data'!AA51</f>
        <v>155.54340306928373</v>
      </c>
      <c r="V19" s="136">
        <f>V18*' Look Up Data'!AB51</f>
        <v>156.71069504999997</v>
      </c>
      <c r="W19" s="136">
        <f>W18*' Look Up Data'!AC51</f>
        <v>157.88674709730427</v>
      </c>
      <c r="X19" s="136">
        <f>X18*' Look Up Data'!AD51</f>
        <v>159.07162495204656</v>
      </c>
      <c r="Y19" s="136">
        <f>Y18*' Look Up Data'!AE51</f>
        <v>160.26539484843562</v>
      </c>
      <c r="Z19" s="136">
        <f>Z18*' Look Up Data'!AF51</f>
        <v>161.4681235177419</v>
      </c>
    </row>
    <row r="20" spans="1:26" x14ac:dyDescent="0.25">
      <c r="A20" s="58" t="s">
        <v>132</v>
      </c>
      <c r="B20" s="136">
        <f>B19*' Look Up Data'!$B$5</f>
        <v>49255.042069187497</v>
      </c>
      <c r="C20" s="136">
        <f>C19*' Look Up Data'!$B$5</f>
        <v>49624.681761277745</v>
      </c>
      <c r="D20" s="136">
        <f>D19*' Look Up Data'!$B$5</f>
        <v>49997.09545367799</v>
      </c>
      <c r="E20" s="136">
        <f>E19*' Look Up Data'!$B$5</f>
        <v>50372.303964168044</v>
      </c>
      <c r="F20" s="136">
        <f>F19*' Look Up Data'!$B$5</f>
        <v>50750.328266756958</v>
      </c>
      <c r="G20" s="136">
        <f>G19*' Look Up Data'!$B$5</f>
        <v>51131.189492855432</v>
      </c>
      <c r="H20" s="136">
        <f>H19*' Look Up Data'!$B$5</f>
        <v>51514.908932457169</v>
      </c>
      <c r="I20" s="136">
        <f>I19*' Look Up Data'!$B$5</f>
        <v>51901.508035328763</v>
      </c>
      <c r="J20" s="136">
        <f>J19*' Look Up Data'!$B$5</f>
        <v>52291.008412208976</v>
      </c>
      <c r="K20" s="136">
        <f>K19*' Look Up Data'!$B$5</f>
        <v>52683.431836016578</v>
      </c>
      <c r="L20" s="136">
        <f>L19*' Look Up Data'!$B$5</f>
        <v>53078.800243067533</v>
      </c>
      <c r="M20" s="136">
        <f>M19*' Look Up Data'!$B$5</f>
        <v>53477.135734301264</v>
      </c>
      <c r="N20" s="136">
        <f>N19*' Look Up Data'!$B$5</f>
        <v>53878.460576515972</v>
      </c>
      <c r="O20" s="136">
        <f>O19*' Look Up Data'!$B$5</f>
        <v>54282.797203613467</v>
      </c>
      <c r="P20" s="136">
        <f>P19*' Look Up Data'!$B$5</f>
        <v>54690.168217853119</v>
      </c>
      <c r="Q20" s="136">
        <f>Q19*' Look Up Data'!$B$5</f>
        <v>55100.596391115338</v>
      </c>
      <c r="R20" s="136">
        <f>R19*' Look Up Data'!$B$5</f>
        <v>55514.104666174622</v>
      </c>
      <c r="S20" s="136">
        <f>S19*' Look Up Data'!$B$5</f>
        <v>55930.716157981828</v>
      </c>
      <c r="T20" s="136">
        <f>T19*' Look Up Data'!$B$5</f>
        <v>56350.454154956504</v>
      </c>
      <c r="U20" s="136">
        <f>U19*' Look Up Data'!$B$5</f>
        <v>56773.342120288558</v>
      </c>
      <c r="V20" s="136">
        <f>V19*' Look Up Data'!$B$5</f>
        <v>57199.403693249988</v>
      </c>
      <c r="W20" s="136">
        <f>W19*' Look Up Data'!$B$5</f>
        <v>57628.662690516059</v>
      </c>
      <c r="X20" s="136">
        <f>X19*' Look Up Data'!$B$5</f>
        <v>58061.143107496995</v>
      </c>
      <c r="Y20" s="136">
        <f>Y19*' Look Up Data'!$B$5</f>
        <v>58496.869119679002</v>
      </c>
      <c r="Z20" s="136">
        <f>Z19*' Look Up Data'!$B$5</f>
        <v>58935.865083975797</v>
      </c>
    </row>
    <row r="21" spans="1:26" x14ac:dyDescent="0.25"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</row>
    <row r="22" spans="1:26" x14ac:dyDescent="0.25">
      <c r="A22" s="60" t="s">
        <v>119</v>
      </c>
      <c r="B22" s="136">
        <f>B10+B20</f>
        <v>413258.59850370977</v>
      </c>
      <c r="C22" s="136">
        <f t="shared" ref="C22:Z22" si="26">C10+C20</f>
        <v>416359.9415274348</v>
      </c>
      <c r="D22" s="136">
        <f t="shared" si="26"/>
        <v>419484.55890911794</v>
      </c>
      <c r="E22" s="136">
        <f t="shared" si="26"/>
        <v>422632.62531364925</v>
      </c>
      <c r="F22" s="136">
        <f t="shared" si="26"/>
        <v>425804.31671670981</v>
      </c>
      <c r="G22" s="136">
        <f t="shared" si="26"/>
        <v>428999.8104146095</v>
      </c>
      <c r="H22" s="136">
        <f t="shared" si="26"/>
        <v>432219.28503419639</v>
      </c>
      <c r="I22" s="136">
        <f t="shared" si="26"/>
        <v>435462.92054284312</v>
      </c>
      <c r="J22" s="136">
        <f t="shared" si="26"/>
        <v>438730.89825850679</v>
      </c>
      <c r="K22" s="136">
        <f t="shared" si="26"/>
        <v>442023.4008598639</v>
      </c>
      <c r="L22" s="136">
        <f t="shared" si="26"/>
        <v>445340.61239652289</v>
      </c>
      <c r="M22" s="136">
        <f t="shared" si="26"/>
        <v>448682.71829931147</v>
      </c>
      <c r="N22" s="136">
        <f t="shared" si="26"/>
        <v>452049.90539064334</v>
      </c>
      <c r="O22" s="136">
        <f t="shared" si="26"/>
        <v>455442.36189496034</v>
      </c>
      <c r="P22" s="136">
        <f t="shared" si="26"/>
        <v>458860.27744925494</v>
      </c>
      <c r="Q22" s="136">
        <f t="shared" si="26"/>
        <v>462303.84311367036</v>
      </c>
      <c r="R22" s="136">
        <f t="shared" si="26"/>
        <v>465773.25138218101</v>
      </c>
      <c r="S22" s="136">
        <f t="shared" si="26"/>
        <v>469268.69619335269</v>
      </c>
      <c r="T22" s="136">
        <f t="shared" si="26"/>
        <v>472790.37294118392</v>
      </c>
      <c r="U22" s="136">
        <f t="shared" si="26"/>
        <v>476338.47848602815</v>
      </c>
      <c r="V22" s="136">
        <f t="shared" si="26"/>
        <v>479913.21116559807</v>
      </c>
      <c r="W22" s="136">
        <f t="shared" si="26"/>
        <v>483514.77080605307</v>
      </c>
      <c r="X22" s="136">
        <f t="shared" si="26"/>
        <v>487143.35873316886</v>
      </c>
      <c r="Y22" s="136">
        <f t="shared" si="26"/>
        <v>490799.17778359237</v>
      </c>
      <c r="Z22" s="136">
        <f t="shared" si="26"/>
        <v>494482.43231617869</v>
      </c>
    </row>
    <row r="26" spans="1:26" x14ac:dyDescent="0.25">
      <c r="A26" t="s">
        <v>126</v>
      </c>
    </row>
    <row r="27" spans="1:26" x14ac:dyDescent="0.25">
      <c r="A27" t="s">
        <v>127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0703D-ED93-41EB-9D14-566556B86CAE}">
  <sheetPr>
    <tabColor theme="9" tint="0.39997558519241921"/>
  </sheetPr>
  <dimension ref="A1:Z27"/>
  <sheetViews>
    <sheetView workbookViewId="0">
      <selection activeCell="F61" sqref="F61"/>
    </sheetView>
  </sheetViews>
  <sheetFormatPr defaultRowHeight="15" x14ac:dyDescent="0.25"/>
  <cols>
    <col min="1" max="1" width="35.85546875" customWidth="1"/>
    <col min="2" max="2" width="11.42578125" bestFit="1" customWidth="1"/>
  </cols>
  <sheetData>
    <row r="1" spans="1:26" ht="18.75" x14ac:dyDescent="0.3">
      <c r="A1" s="5" t="s">
        <v>169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</row>
    <row r="2" spans="1:26" x14ac:dyDescent="0.25">
      <c r="B2">
        <v>2026</v>
      </c>
      <c r="C2">
        <f>B2+1</f>
        <v>2027</v>
      </c>
      <c r="D2" s="58">
        <f t="shared" ref="D2:Z2" si="0">C2+1</f>
        <v>2028</v>
      </c>
      <c r="E2" s="58">
        <f t="shared" si="0"/>
        <v>2029</v>
      </c>
      <c r="F2" s="58">
        <f t="shared" si="0"/>
        <v>2030</v>
      </c>
      <c r="G2" s="58">
        <f t="shared" si="0"/>
        <v>2031</v>
      </c>
      <c r="H2" s="58">
        <f t="shared" si="0"/>
        <v>2032</v>
      </c>
      <c r="I2" s="58">
        <f t="shared" si="0"/>
        <v>2033</v>
      </c>
      <c r="J2" s="58">
        <f t="shared" si="0"/>
        <v>2034</v>
      </c>
      <c r="K2" s="58">
        <f t="shared" si="0"/>
        <v>2035</v>
      </c>
      <c r="L2" s="58">
        <f t="shared" si="0"/>
        <v>2036</v>
      </c>
      <c r="M2" s="58">
        <f t="shared" si="0"/>
        <v>2037</v>
      </c>
      <c r="N2" s="58">
        <f t="shared" si="0"/>
        <v>2038</v>
      </c>
      <c r="O2" s="58">
        <f t="shared" si="0"/>
        <v>2039</v>
      </c>
      <c r="P2" s="58">
        <f t="shared" si="0"/>
        <v>2040</v>
      </c>
      <c r="Q2" s="58">
        <f t="shared" si="0"/>
        <v>2041</v>
      </c>
      <c r="R2" s="58">
        <f t="shared" si="0"/>
        <v>2042</v>
      </c>
      <c r="S2" s="58">
        <f t="shared" si="0"/>
        <v>2043</v>
      </c>
      <c r="T2" s="58">
        <f t="shared" si="0"/>
        <v>2044</v>
      </c>
      <c r="U2" s="58">
        <f t="shared" si="0"/>
        <v>2045</v>
      </c>
      <c r="V2" s="58">
        <f t="shared" si="0"/>
        <v>2046</v>
      </c>
      <c r="W2" s="58">
        <f t="shared" si="0"/>
        <v>2047</v>
      </c>
      <c r="X2" s="58">
        <f t="shared" si="0"/>
        <v>2048</v>
      </c>
      <c r="Y2" s="58">
        <f t="shared" si="0"/>
        <v>2049</v>
      </c>
      <c r="Z2" s="58">
        <f t="shared" si="0"/>
        <v>2050</v>
      </c>
    </row>
    <row r="3" spans="1:26" x14ac:dyDescent="0.25">
      <c r="A3" t="s">
        <v>145</v>
      </c>
      <c r="B3">
        <v>336</v>
      </c>
      <c r="C3" s="58">
        <v>336</v>
      </c>
      <c r="D3" s="58">
        <v>336</v>
      </c>
      <c r="E3" s="58">
        <v>336</v>
      </c>
      <c r="F3" s="58">
        <v>336</v>
      </c>
      <c r="G3" s="58">
        <v>336</v>
      </c>
      <c r="H3" s="58">
        <v>336</v>
      </c>
      <c r="I3" s="58">
        <v>336</v>
      </c>
      <c r="J3" s="58">
        <v>336</v>
      </c>
      <c r="K3" s="58">
        <v>336</v>
      </c>
      <c r="L3" s="58">
        <v>336</v>
      </c>
      <c r="M3" s="58">
        <v>336</v>
      </c>
      <c r="N3" s="58">
        <v>336</v>
      </c>
      <c r="O3" s="58">
        <v>336</v>
      </c>
      <c r="P3" s="58">
        <v>336</v>
      </c>
      <c r="Q3" s="58">
        <v>336</v>
      </c>
      <c r="R3" s="58">
        <v>336</v>
      </c>
      <c r="S3" s="58">
        <v>336</v>
      </c>
      <c r="T3" s="58">
        <v>336</v>
      </c>
      <c r="U3" s="58">
        <v>336</v>
      </c>
      <c r="V3" s="58">
        <v>336</v>
      </c>
      <c r="W3" s="58">
        <v>336</v>
      </c>
      <c r="X3" s="58">
        <v>336</v>
      </c>
      <c r="Y3" s="58">
        <v>336</v>
      </c>
      <c r="Z3" s="58">
        <v>336</v>
      </c>
    </row>
    <row r="4" spans="1:26" s="58" customFormat="1" ht="30" x14ac:dyDescent="0.25">
      <c r="A4" s="65" t="s">
        <v>149</v>
      </c>
      <c r="B4" s="145">
        <v>0.01</v>
      </c>
      <c r="C4" s="145">
        <v>0.01</v>
      </c>
      <c r="D4" s="145">
        <v>0.01</v>
      </c>
      <c r="E4" s="145">
        <v>0.01</v>
      </c>
      <c r="F4" s="145">
        <v>0.01</v>
      </c>
      <c r="G4" s="145">
        <v>0.01</v>
      </c>
      <c r="H4" s="145">
        <v>0.01</v>
      </c>
      <c r="I4" s="145">
        <v>0.01</v>
      </c>
      <c r="J4" s="145">
        <v>0.01</v>
      </c>
      <c r="K4" s="145">
        <v>0.01</v>
      </c>
      <c r="L4" s="145">
        <v>0.01</v>
      </c>
      <c r="M4" s="145">
        <v>0.01</v>
      </c>
      <c r="N4" s="145">
        <v>0.01</v>
      </c>
      <c r="O4" s="145">
        <v>0.01</v>
      </c>
      <c r="P4" s="145">
        <v>0.01</v>
      </c>
      <c r="Q4" s="145">
        <v>0.01</v>
      </c>
      <c r="R4" s="145">
        <v>0.01</v>
      </c>
      <c r="S4" s="145">
        <v>0.01</v>
      </c>
      <c r="T4" s="145">
        <v>0.01</v>
      </c>
      <c r="U4" s="145">
        <v>0.01</v>
      </c>
      <c r="V4" s="145">
        <v>0.01</v>
      </c>
      <c r="W4" s="145">
        <v>0.01</v>
      </c>
      <c r="X4" s="145">
        <v>0.01</v>
      </c>
      <c r="Y4" s="145">
        <v>0.01</v>
      </c>
      <c r="Z4" s="145">
        <v>0.01</v>
      </c>
    </row>
    <row r="5" spans="1:26" x14ac:dyDescent="0.25">
      <c r="A5" t="s">
        <v>146</v>
      </c>
      <c r="B5" s="145">
        <v>2</v>
      </c>
      <c r="C5" s="145">
        <v>2</v>
      </c>
      <c r="D5" s="145">
        <v>2</v>
      </c>
      <c r="E5" s="145">
        <v>2</v>
      </c>
      <c r="F5" s="145">
        <v>2</v>
      </c>
      <c r="G5" s="145">
        <v>2</v>
      </c>
      <c r="H5" s="145">
        <v>2</v>
      </c>
      <c r="I5" s="145">
        <v>2</v>
      </c>
      <c r="J5" s="145">
        <v>2</v>
      </c>
      <c r="K5" s="145">
        <v>2</v>
      </c>
      <c r="L5" s="145">
        <v>2</v>
      </c>
      <c r="M5" s="145">
        <v>2</v>
      </c>
      <c r="N5" s="145">
        <v>2</v>
      </c>
      <c r="O5" s="145">
        <v>2</v>
      </c>
      <c r="P5" s="145">
        <v>2</v>
      </c>
      <c r="Q5" s="145">
        <v>2</v>
      </c>
      <c r="R5" s="145">
        <v>2</v>
      </c>
      <c r="S5" s="145">
        <v>2</v>
      </c>
      <c r="T5" s="145">
        <v>2</v>
      </c>
      <c r="U5" s="145">
        <v>2</v>
      </c>
      <c r="V5" s="145">
        <v>2</v>
      </c>
      <c r="W5" s="145">
        <v>2</v>
      </c>
      <c r="X5" s="145">
        <v>2</v>
      </c>
      <c r="Y5" s="145">
        <v>2</v>
      </c>
      <c r="Z5" s="145">
        <v>2</v>
      </c>
    </row>
    <row r="6" spans="1:26" x14ac:dyDescent="0.25">
      <c r="A6" t="s">
        <v>153</v>
      </c>
      <c r="B6">
        <v>0.11070000000000001</v>
      </c>
      <c r="C6" s="58">
        <v>0.11070000000000001</v>
      </c>
      <c r="D6" s="58">
        <v>0.11070000000000001</v>
      </c>
      <c r="E6" s="58">
        <v>0.11070000000000001</v>
      </c>
      <c r="F6" s="58">
        <v>0.11070000000000001</v>
      </c>
      <c r="G6" s="58">
        <v>0.11070000000000001</v>
      </c>
      <c r="H6" s="58">
        <v>0.11070000000000001</v>
      </c>
      <c r="I6" s="58">
        <v>0.11070000000000001</v>
      </c>
      <c r="J6" s="58">
        <v>0.11070000000000001</v>
      </c>
      <c r="K6" s="58">
        <v>0.11070000000000001</v>
      </c>
      <c r="L6" s="58">
        <v>0.11070000000000001</v>
      </c>
      <c r="M6" s="58">
        <v>0.11070000000000001</v>
      </c>
      <c r="N6" s="58">
        <v>0.11070000000000001</v>
      </c>
      <c r="O6" s="58">
        <v>0.11070000000000001</v>
      </c>
      <c r="P6" s="58">
        <v>0.11070000000000001</v>
      </c>
      <c r="Q6" s="58">
        <v>0.11070000000000001</v>
      </c>
      <c r="R6" s="58">
        <v>0.11070000000000001</v>
      </c>
      <c r="S6" s="58">
        <v>0.11070000000000001</v>
      </c>
      <c r="T6" s="58">
        <v>0.11070000000000001</v>
      </c>
      <c r="U6" s="58">
        <v>0.11070000000000001</v>
      </c>
      <c r="V6" s="58">
        <v>0.11070000000000001</v>
      </c>
      <c r="W6" s="58">
        <v>0.11070000000000001</v>
      </c>
      <c r="X6" s="58">
        <v>0.11070000000000001</v>
      </c>
      <c r="Y6" s="58">
        <v>0.11070000000000001</v>
      </c>
      <c r="Z6" s="58">
        <v>0.11070000000000001</v>
      </c>
    </row>
    <row r="7" spans="1:26" s="58" customFormat="1" ht="30" x14ac:dyDescent="0.25">
      <c r="A7" s="65" t="s">
        <v>167</v>
      </c>
      <c r="B7" s="137">
        <v>0.06</v>
      </c>
      <c r="C7" s="137">
        <v>0.06</v>
      </c>
      <c r="D7" s="137">
        <v>0.06</v>
      </c>
      <c r="E7" s="137">
        <v>0.06</v>
      </c>
      <c r="F7" s="137">
        <v>0.06</v>
      </c>
      <c r="G7" s="137">
        <v>0.06</v>
      </c>
      <c r="H7" s="137">
        <v>0.06</v>
      </c>
      <c r="I7" s="137">
        <v>0.06</v>
      </c>
      <c r="J7" s="137">
        <v>0.06</v>
      </c>
      <c r="K7" s="137">
        <v>0.06</v>
      </c>
      <c r="L7" s="137">
        <v>0.06</v>
      </c>
      <c r="M7" s="137">
        <v>0.06</v>
      </c>
      <c r="N7" s="137">
        <v>0.06</v>
      </c>
      <c r="O7" s="137">
        <v>0.06</v>
      </c>
      <c r="P7" s="137">
        <v>0.06</v>
      </c>
      <c r="Q7" s="137">
        <v>0.06</v>
      </c>
      <c r="R7" s="137">
        <v>0.06</v>
      </c>
      <c r="S7" s="137">
        <v>0.06</v>
      </c>
      <c r="T7" s="137">
        <v>0.06</v>
      </c>
      <c r="U7" s="137">
        <v>0.06</v>
      </c>
      <c r="V7" s="137">
        <v>0.06</v>
      </c>
      <c r="W7" s="137">
        <v>0.06</v>
      </c>
      <c r="X7" s="137">
        <v>0.06</v>
      </c>
      <c r="Y7" s="137">
        <v>0.06</v>
      </c>
      <c r="Z7" s="137">
        <v>0.06</v>
      </c>
    </row>
    <row r="8" spans="1:26" x14ac:dyDescent="0.25">
      <c r="A8" s="65" t="s">
        <v>154</v>
      </c>
      <c r="B8" s="146">
        <f>B6*(1-B7)</f>
        <v>0.104058</v>
      </c>
      <c r="C8" s="146">
        <f t="shared" ref="C8:Z8" si="1">C6*(1-C7)</f>
        <v>0.104058</v>
      </c>
      <c r="D8" s="146">
        <f t="shared" si="1"/>
        <v>0.104058</v>
      </c>
      <c r="E8" s="146">
        <f t="shared" si="1"/>
        <v>0.104058</v>
      </c>
      <c r="F8" s="146">
        <f t="shared" si="1"/>
        <v>0.104058</v>
      </c>
      <c r="G8" s="146">
        <f t="shared" si="1"/>
        <v>0.104058</v>
      </c>
      <c r="H8" s="146">
        <f t="shared" si="1"/>
        <v>0.104058</v>
      </c>
      <c r="I8" s="146">
        <f t="shared" si="1"/>
        <v>0.104058</v>
      </c>
      <c r="J8" s="146">
        <f t="shared" si="1"/>
        <v>0.104058</v>
      </c>
      <c r="K8" s="146">
        <f t="shared" si="1"/>
        <v>0.104058</v>
      </c>
      <c r="L8" s="146">
        <f t="shared" si="1"/>
        <v>0.104058</v>
      </c>
      <c r="M8" s="146">
        <f t="shared" si="1"/>
        <v>0.104058</v>
      </c>
      <c r="N8" s="146">
        <f t="shared" si="1"/>
        <v>0.104058</v>
      </c>
      <c r="O8" s="146">
        <f t="shared" si="1"/>
        <v>0.104058</v>
      </c>
      <c r="P8" s="146">
        <f t="shared" si="1"/>
        <v>0.104058</v>
      </c>
      <c r="Q8" s="146">
        <f t="shared" si="1"/>
        <v>0.104058</v>
      </c>
      <c r="R8" s="146">
        <f t="shared" si="1"/>
        <v>0.104058</v>
      </c>
      <c r="S8" s="146">
        <f t="shared" si="1"/>
        <v>0.104058</v>
      </c>
      <c r="T8" s="146">
        <f t="shared" si="1"/>
        <v>0.104058</v>
      </c>
      <c r="U8" s="146">
        <f t="shared" si="1"/>
        <v>0.104058</v>
      </c>
      <c r="V8" s="146">
        <f t="shared" si="1"/>
        <v>0.104058</v>
      </c>
      <c r="W8" s="146">
        <f t="shared" si="1"/>
        <v>0.104058</v>
      </c>
      <c r="X8" s="146">
        <f t="shared" si="1"/>
        <v>0.104058</v>
      </c>
      <c r="Y8" s="146">
        <f t="shared" si="1"/>
        <v>0.104058</v>
      </c>
      <c r="Z8" s="146">
        <f t="shared" si="1"/>
        <v>0.104058</v>
      </c>
    </row>
    <row r="9" spans="1:26" ht="30" x14ac:dyDescent="0.25">
      <c r="A9" s="65" t="s">
        <v>148</v>
      </c>
      <c r="B9" s="147">
        <f>B6-B8</f>
        <v>6.642000000000009E-3</v>
      </c>
      <c r="C9" s="147">
        <f>C6-C8</f>
        <v>6.642000000000009E-3</v>
      </c>
      <c r="D9" s="147">
        <f t="shared" ref="D9:Z9" si="2">D6-D8</f>
        <v>6.642000000000009E-3</v>
      </c>
      <c r="E9" s="147">
        <f t="shared" si="2"/>
        <v>6.642000000000009E-3</v>
      </c>
      <c r="F9" s="147">
        <f t="shared" si="2"/>
        <v>6.642000000000009E-3</v>
      </c>
      <c r="G9" s="147">
        <f t="shared" si="2"/>
        <v>6.642000000000009E-3</v>
      </c>
      <c r="H9" s="147">
        <f t="shared" si="2"/>
        <v>6.642000000000009E-3</v>
      </c>
      <c r="I9" s="147">
        <f t="shared" si="2"/>
        <v>6.642000000000009E-3</v>
      </c>
      <c r="J9" s="147">
        <f t="shared" si="2"/>
        <v>6.642000000000009E-3</v>
      </c>
      <c r="K9" s="147">
        <f t="shared" si="2"/>
        <v>6.642000000000009E-3</v>
      </c>
      <c r="L9" s="147">
        <f t="shared" si="2"/>
        <v>6.642000000000009E-3</v>
      </c>
      <c r="M9" s="147">
        <f t="shared" si="2"/>
        <v>6.642000000000009E-3</v>
      </c>
      <c r="N9" s="147">
        <f t="shared" si="2"/>
        <v>6.642000000000009E-3</v>
      </c>
      <c r="O9" s="147">
        <f t="shared" si="2"/>
        <v>6.642000000000009E-3</v>
      </c>
      <c r="P9" s="147">
        <f t="shared" si="2"/>
        <v>6.642000000000009E-3</v>
      </c>
      <c r="Q9" s="147">
        <f t="shared" si="2"/>
        <v>6.642000000000009E-3</v>
      </c>
      <c r="R9" s="147">
        <f t="shared" si="2"/>
        <v>6.642000000000009E-3</v>
      </c>
      <c r="S9" s="147">
        <f t="shared" si="2"/>
        <v>6.642000000000009E-3</v>
      </c>
      <c r="T9" s="147">
        <f t="shared" si="2"/>
        <v>6.642000000000009E-3</v>
      </c>
      <c r="U9" s="147">
        <f t="shared" si="2"/>
        <v>6.642000000000009E-3</v>
      </c>
      <c r="V9" s="147">
        <f t="shared" si="2"/>
        <v>6.642000000000009E-3</v>
      </c>
      <c r="W9" s="147">
        <f t="shared" si="2"/>
        <v>6.642000000000009E-3</v>
      </c>
      <c r="X9" s="147">
        <f t="shared" si="2"/>
        <v>6.642000000000009E-3</v>
      </c>
      <c r="Y9" s="147">
        <f t="shared" si="2"/>
        <v>6.642000000000009E-3</v>
      </c>
      <c r="Z9" s="147">
        <f t="shared" si="2"/>
        <v>6.642000000000009E-3</v>
      </c>
    </row>
    <row r="10" spans="1:26" x14ac:dyDescent="0.25">
      <c r="A10" t="s">
        <v>147</v>
      </c>
      <c r="B10" s="97">
        <f>B3*B4*B9*' Look Up Data'!D47</f>
        <v>258878.59200000035</v>
      </c>
      <c r="C10" s="97">
        <f>C3*C4*C9*' Look Up Data'!E47</f>
        <v>258878.59200000035</v>
      </c>
      <c r="D10" s="97">
        <f>D3*D4*D9*' Look Up Data'!F47</f>
        <v>258878.59200000035</v>
      </c>
      <c r="E10" s="97">
        <f>E3*E4*E9*' Look Up Data'!G47</f>
        <v>258878.59200000035</v>
      </c>
      <c r="F10" s="97">
        <f>F3*F4*F9*' Look Up Data'!H47</f>
        <v>258878.59200000035</v>
      </c>
      <c r="G10" s="97">
        <f>G3*G4*G9*' Look Up Data'!I47</f>
        <v>258878.59200000035</v>
      </c>
      <c r="H10" s="97">
        <f>H3*H4*H9*' Look Up Data'!J47</f>
        <v>258878.59200000035</v>
      </c>
      <c r="I10" s="97">
        <f>I3*I4*I9*' Look Up Data'!K47</f>
        <v>258878.59200000035</v>
      </c>
      <c r="J10" s="97">
        <f>J3*J4*J9*' Look Up Data'!L47</f>
        <v>258878.59200000035</v>
      </c>
      <c r="K10" s="97">
        <f>K3*K4*K9*' Look Up Data'!M47</f>
        <v>258878.59200000035</v>
      </c>
      <c r="L10" s="97">
        <f>L3*L4*L9*' Look Up Data'!N47</f>
        <v>258878.59200000035</v>
      </c>
      <c r="M10" s="97">
        <f>M3*M4*M9*' Look Up Data'!O47</f>
        <v>258878.59200000035</v>
      </c>
      <c r="N10" s="97">
        <f>N3*N4*N9*' Look Up Data'!P47</f>
        <v>258878.59200000035</v>
      </c>
      <c r="O10" s="97">
        <f>O3*O4*O9*' Look Up Data'!Q47</f>
        <v>258878.59200000035</v>
      </c>
      <c r="P10" s="97">
        <f>P3*P4*P9*' Look Up Data'!R47</f>
        <v>258878.59200000035</v>
      </c>
      <c r="Q10" s="97">
        <f>Q3*Q4*Q9*' Look Up Data'!S47</f>
        <v>258878.59200000035</v>
      </c>
      <c r="R10" s="97">
        <f>R3*R4*R9*' Look Up Data'!T47</f>
        <v>258878.59200000035</v>
      </c>
      <c r="S10" s="97">
        <f>S3*S4*S9*' Look Up Data'!U47</f>
        <v>258878.59200000035</v>
      </c>
      <c r="T10" s="97">
        <f>T3*T4*T9*' Look Up Data'!V47</f>
        <v>258878.59200000035</v>
      </c>
      <c r="U10" s="97">
        <f>U3*U4*U9*' Look Up Data'!W47</f>
        <v>258878.59200000035</v>
      </c>
      <c r="V10" s="97">
        <f>V3*V4*V9*' Look Up Data'!X47</f>
        <v>258878.59200000035</v>
      </c>
      <c r="W10" s="97">
        <f>W3*W4*W9*' Look Up Data'!Y47</f>
        <v>258878.59200000035</v>
      </c>
      <c r="X10" s="97">
        <f>X3*X4*X9*' Look Up Data'!Z47</f>
        <v>258878.59200000035</v>
      </c>
      <c r="Y10" s="97">
        <f>Y3*Y4*Y9*' Look Up Data'!AA47</f>
        <v>258878.59200000035</v>
      </c>
      <c r="Z10" s="97">
        <f>Z3*Z4*Z9*' Look Up Data'!AB47</f>
        <v>258878.59200000035</v>
      </c>
    </row>
    <row r="13" spans="1:26" x14ac:dyDescent="0.25">
      <c r="A13" t="s">
        <v>155</v>
      </c>
    </row>
    <row r="27" spans="1:1" x14ac:dyDescent="0.25">
      <c r="A27" s="2" t="s">
        <v>152</v>
      </c>
    </row>
  </sheetData>
  <hyperlinks>
    <hyperlink ref="A27" r:id="rId1" xr:uid="{DA05C2AF-5F64-42DC-8522-CA9D126CF89F}"/>
  </hyperlink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DC2C21-C5B9-4F80-BD6C-55634832158D}">
  <sheetPr>
    <tabColor rgb="FF92D050"/>
  </sheetPr>
  <dimension ref="A1:L45"/>
  <sheetViews>
    <sheetView workbookViewId="0">
      <selection sqref="A1:M19"/>
    </sheetView>
  </sheetViews>
  <sheetFormatPr defaultRowHeight="15" x14ac:dyDescent="0.25"/>
  <cols>
    <col min="1" max="1" width="30.5703125" customWidth="1"/>
  </cols>
  <sheetData>
    <row r="1" spans="1:12" ht="19.5" thickBot="1" x14ac:dyDescent="0.35">
      <c r="A1" s="278" t="s">
        <v>105</v>
      </c>
      <c r="B1" s="249" t="s">
        <v>172</v>
      </c>
      <c r="C1" s="249"/>
      <c r="D1" s="249"/>
      <c r="E1" s="249"/>
      <c r="F1" s="249"/>
      <c r="G1" s="249"/>
      <c r="H1" s="249"/>
      <c r="I1" s="249"/>
      <c r="J1" s="249"/>
      <c r="K1" s="249"/>
      <c r="L1" s="250"/>
    </row>
    <row r="2" spans="1:12" s="58" customFormat="1" ht="19.5" thickBot="1" x14ac:dyDescent="0.35">
      <c r="A2" s="278"/>
      <c r="B2" s="254">
        <v>2024</v>
      </c>
      <c r="C2" s="254">
        <v>2025</v>
      </c>
      <c r="D2" s="254">
        <v>2026</v>
      </c>
      <c r="E2" s="254">
        <v>2027</v>
      </c>
      <c r="F2" s="254">
        <v>2028</v>
      </c>
      <c r="G2" s="254">
        <v>2029</v>
      </c>
      <c r="H2" s="254">
        <v>2030</v>
      </c>
      <c r="I2" s="254">
        <v>2031</v>
      </c>
      <c r="J2" s="254">
        <v>2032</v>
      </c>
      <c r="K2" s="254">
        <v>2033</v>
      </c>
      <c r="L2" s="255">
        <v>2034</v>
      </c>
    </row>
    <row r="3" spans="1:12" x14ac:dyDescent="0.25">
      <c r="A3" s="410" t="s">
        <v>32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77"/>
    </row>
    <row r="4" spans="1:12" x14ac:dyDescent="0.25">
      <c r="A4" s="47" t="s">
        <v>104</v>
      </c>
      <c r="B4" s="234">
        <v>197885.32627941176</v>
      </c>
      <c r="C4" s="234">
        <v>197885.32627941176</v>
      </c>
      <c r="D4" s="234">
        <v>197885.32627941176</v>
      </c>
      <c r="E4" s="234">
        <v>197885.32627941176</v>
      </c>
      <c r="F4" s="234">
        <v>197885.32627941176</v>
      </c>
      <c r="G4" s="234">
        <v>197885.32627941176</v>
      </c>
      <c r="H4" s="234">
        <v>197885.32627941176</v>
      </c>
      <c r="I4" s="234">
        <v>197885.32627941176</v>
      </c>
      <c r="J4" s="234">
        <v>197885.32627941176</v>
      </c>
      <c r="K4" s="234">
        <v>197885.32627941176</v>
      </c>
      <c r="L4" s="235">
        <v>197885.32627941176</v>
      </c>
    </row>
    <row r="5" spans="1:12" hidden="1" x14ac:dyDescent="0.25">
      <c r="A5" s="47" t="s">
        <v>14</v>
      </c>
      <c r="B5" s="234"/>
      <c r="C5" s="234"/>
      <c r="D5" s="234"/>
      <c r="E5" s="234"/>
      <c r="F5" s="234"/>
      <c r="G5" s="234"/>
      <c r="H5" s="234"/>
      <c r="I5" s="234"/>
      <c r="J5" s="234"/>
      <c r="K5" s="234"/>
      <c r="L5" s="235"/>
    </row>
    <row r="6" spans="1:12" hidden="1" x14ac:dyDescent="0.25">
      <c r="A6" s="47" t="s">
        <v>15</v>
      </c>
      <c r="B6" s="234"/>
      <c r="C6" s="234"/>
      <c r="D6" s="234"/>
      <c r="E6" s="234"/>
      <c r="F6" s="234"/>
      <c r="G6" s="234"/>
      <c r="H6" s="234"/>
      <c r="I6" s="234"/>
      <c r="J6" s="234"/>
      <c r="K6" s="234"/>
      <c r="L6" s="235"/>
    </row>
    <row r="7" spans="1:12" x14ac:dyDescent="0.25">
      <c r="A7" s="47" t="s">
        <v>107</v>
      </c>
      <c r="B7" s="234">
        <v>27356.070092592592</v>
      </c>
      <c r="C7" s="234">
        <v>27356.070092592592</v>
      </c>
      <c r="D7" s="234">
        <v>27356.070092592592</v>
      </c>
      <c r="E7" s="234">
        <v>27356.070092592592</v>
      </c>
      <c r="F7" s="234">
        <v>27356.070092592592</v>
      </c>
      <c r="G7" s="234">
        <v>27356.070092592592</v>
      </c>
      <c r="H7" s="234">
        <v>27356.070092592592</v>
      </c>
      <c r="I7" s="234">
        <v>27356.070092592592</v>
      </c>
      <c r="J7" s="234">
        <v>27356.070092592592</v>
      </c>
      <c r="K7" s="234">
        <v>27356.070092592592</v>
      </c>
      <c r="L7" s="235">
        <v>27356.070092592592</v>
      </c>
    </row>
    <row r="8" spans="1:12" x14ac:dyDescent="0.25">
      <c r="A8" s="428" t="s">
        <v>2</v>
      </c>
      <c r="B8" s="429">
        <v>197885.32627941176</v>
      </c>
      <c r="C8" s="429">
        <v>197885.32627941176</v>
      </c>
      <c r="D8" s="429">
        <v>197885.32627941176</v>
      </c>
      <c r="E8" s="429">
        <v>197885.32627941176</v>
      </c>
      <c r="F8" s="429">
        <v>197885.32627941176</v>
      </c>
      <c r="G8" s="429">
        <v>197885.32627941176</v>
      </c>
      <c r="H8" s="429">
        <v>197885.32627941176</v>
      </c>
      <c r="I8" s="429">
        <v>197885.32627941176</v>
      </c>
      <c r="J8" s="429">
        <v>197885.32627941176</v>
      </c>
      <c r="K8" s="429">
        <v>197885.32627941176</v>
      </c>
      <c r="L8" s="430">
        <v>197885.32627941176</v>
      </c>
    </row>
    <row r="9" spans="1:12" x14ac:dyDescent="0.25">
      <c r="A9" s="431"/>
      <c r="B9" s="25"/>
      <c r="C9" s="25"/>
      <c r="D9" s="25"/>
      <c r="E9" s="25"/>
      <c r="F9" s="25"/>
      <c r="G9" s="25"/>
      <c r="H9" s="25"/>
      <c r="I9" s="25"/>
      <c r="J9" s="25"/>
      <c r="K9" s="25"/>
      <c r="L9" s="277"/>
    </row>
    <row r="10" spans="1:12" x14ac:dyDescent="0.25">
      <c r="A10" s="416" t="s">
        <v>110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77"/>
    </row>
    <row r="11" spans="1:12" x14ac:dyDescent="0.25">
      <c r="A11" s="47" t="s">
        <v>106</v>
      </c>
      <c r="B11" s="234">
        <v>116689.01920044354</v>
      </c>
      <c r="C11" s="234">
        <v>116689.01920044354</v>
      </c>
      <c r="D11" s="234">
        <v>116689.01920044354</v>
      </c>
      <c r="E11" s="234">
        <v>116689.01920044354</v>
      </c>
      <c r="F11" s="234">
        <v>116689.01920044354</v>
      </c>
      <c r="G11" s="234">
        <v>116689.01920044354</v>
      </c>
      <c r="H11" s="234">
        <v>116689.01920044354</v>
      </c>
      <c r="I11" s="234">
        <v>116689.01920044354</v>
      </c>
      <c r="J11" s="234">
        <v>116689.01920044354</v>
      </c>
      <c r="K11" s="234">
        <v>116689.01920044354</v>
      </c>
      <c r="L11" s="235">
        <v>116689.01920044354</v>
      </c>
    </row>
    <row r="12" spans="1:12" hidden="1" x14ac:dyDescent="0.25">
      <c r="A12" s="47" t="s">
        <v>14</v>
      </c>
      <c r="B12" s="234">
        <v>0</v>
      </c>
      <c r="C12" s="234">
        <v>0</v>
      </c>
      <c r="D12" s="234">
        <v>0</v>
      </c>
      <c r="E12" s="234">
        <v>0</v>
      </c>
      <c r="F12" s="234">
        <v>0</v>
      </c>
      <c r="G12" s="234">
        <v>0</v>
      </c>
      <c r="H12" s="234">
        <v>0</v>
      </c>
      <c r="I12" s="234">
        <v>0</v>
      </c>
      <c r="J12" s="234">
        <v>0</v>
      </c>
      <c r="K12" s="234">
        <v>0</v>
      </c>
      <c r="L12" s="235">
        <v>0</v>
      </c>
    </row>
    <row r="13" spans="1:12" hidden="1" x14ac:dyDescent="0.25">
      <c r="A13" s="47" t="s">
        <v>15</v>
      </c>
      <c r="B13" s="234">
        <v>0</v>
      </c>
      <c r="C13" s="234">
        <v>0</v>
      </c>
      <c r="D13" s="234">
        <v>0</v>
      </c>
      <c r="E13" s="234">
        <v>0</v>
      </c>
      <c r="F13" s="234">
        <v>0</v>
      </c>
      <c r="G13" s="234">
        <v>0</v>
      </c>
      <c r="H13" s="234">
        <v>0</v>
      </c>
      <c r="I13" s="234">
        <v>0</v>
      </c>
      <c r="J13" s="234">
        <v>0</v>
      </c>
      <c r="K13" s="234">
        <v>0</v>
      </c>
      <c r="L13" s="235">
        <v>0</v>
      </c>
    </row>
    <row r="14" spans="1:12" ht="15.75" thickBot="1" x14ac:dyDescent="0.3">
      <c r="A14" s="47" t="s">
        <v>31</v>
      </c>
      <c r="B14" s="234">
        <v>24620.463083333332</v>
      </c>
      <c r="C14" s="234">
        <v>24620.463083333332</v>
      </c>
      <c r="D14" s="234">
        <v>24620.463083333332</v>
      </c>
      <c r="E14" s="234">
        <v>24620.463083333332</v>
      </c>
      <c r="F14" s="234">
        <v>24620.463083333332</v>
      </c>
      <c r="G14" s="234">
        <v>24620.463083333332</v>
      </c>
      <c r="H14" s="234">
        <v>24620.463083333332</v>
      </c>
      <c r="I14" s="234">
        <v>24620.463083333332</v>
      </c>
      <c r="J14" s="234">
        <v>24620.463083333332</v>
      </c>
      <c r="K14" s="234">
        <v>24620.463083333332</v>
      </c>
      <c r="L14" s="235">
        <v>24620.463083333332</v>
      </c>
    </row>
    <row r="15" spans="1:12" ht="15.75" thickBot="1" x14ac:dyDescent="0.3">
      <c r="A15" s="432" t="s">
        <v>2</v>
      </c>
      <c r="B15" s="326">
        <v>141309.48228377686</v>
      </c>
      <c r="C15" s="326">
        <v>141309.48228377686</v>
      </c>
      <c r="D15" s="326">
        <v>141309.48228377686</v>
      </c>
      <c r="E15" s="326">
        <v>141309.48228377686</v>
      </c>
      <c r="F15" s="326">
        <v>141309.48228377686</v>
      </c>
      <c r="G15" s="326">
        <v>141309.48228377686</v>
      </c>
      <c r="H15" s="326">
        <v>141309.48228377686</v>
      </c>
      <c r="I15" s="326">
        <v>141309.48228377686</v>
      </c>
      <c r="J15" s="326">
        <v>141309.48228377686</v>
      </c>
      <c r="K15" s="326">
        <v>141309.48228377686</v>
      </c>
      <c r="L15" s="327">
        <v>141309.48228377686</v>
      </c>
    </row>
    <row r="45" spans="2:2" x14ac:dyDescent="0.25">
      <c r="B45" t="s">
        <v>101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B09A41-691D-4081-9CD4-348F49007131}">
  <sheetPr>
    <tabColor rgb="FF92D050"/>
  </sheetPr>
  <dimension ref="A1:C14"/>
  <sheetViews>
    <sheetView workbookViewId="0">
      <selection activeCell="F6" sqref="F6"/>
    </sheetView>
  </sheetViews>
  <sheetFormatPr defaultRowHeight="15" x14ac:dyDescent="0.25"/>
  <cols>
    <col min="1" max="1" width="30.85546875" style="65" customWidth="1"/>
    <col min="2" max="3" width="13.85546875" customWidth="1"/>
  </cols>
  <sheetData>
    <row r="1" spans="1:3" ht="18.75" x14ac:dyDescent="0.3">
      <c r="A1" s="5" t="s">
        <v>159</v>
      </c>
    </row>
    <row r="5" spans="1:3" x14ac:dyDescent="0.25">
      <c r="A5" s="65" t="s">
        <v>156</v>
      </c>
      <c r="B5">
        <v>16676</v>
      </c>
    </row>
    <row r="6" spans="1:3" ht="30" x14ac:dyDescent="0.25">
      <c r="A6" s="65" t="s">
        <v>157</v>
      </c>
      <c r="B6">
        <f>B5/4</f>
        <v>4169</v>
      </c>
    </row>
    <row r="7" spans="1:3" ht="30" x14ac:dyDescent="0.25">
      <c r="A7" s="65" t="s">
        <v>158</v>
      </c>
      <c r="B7">
        <v>100</v>
      </c>
    </row>
    <row r="8" spans="1:3" x14ac:dyDescent="0.25">
      <c r="A8" s="65" t="s">
        <v>160</v>
      </c>
      <c r="B8">
        <v>90</v>
      </c>
    </row>
    <row r="9" spans="1:3" x14ac:dyDescent="0.25">
      <c r="A9" s="65" t="s">
        <v>161</v>
      </c>
      <c r="B9">
        <v>50</v>
      </c>
    </row>
    <row r="10" spans="1:3" x14ac:dyDescent="0.25">
      <c r="A10" s="65" t="s">
        <v>162</v>
      </c>
      <c r="B10">
        <f>B8-B9</f>
        <v>40</v>
      </c>
    </row>
    <row r="12" spans="1:3" ht="28.7" customHeight="1" x14ac:dyDescent="0.25">
      <c r="A12" s="359" t="s">
        <v>168</v>
      </c>
      <c r="B12" s="358">
        <v>5000</v>
      </c>
      <c r="C12" t="s">
        <v>166</v>
      </c>
    </row>
    <row r="13" spans="1:3" x14ac:dyDescent="0.25">
      <c r="A13" s="359"/>
      <c r="B13" s="358"/>
      <c r="C13" s="2" t="s">
        <v>165</v>
      </c>
    </row>
    <row r="14" spans="1:3" ht="30" x14ac:dyDescent="0.25">
      <c r="A14" s="65" t="s">
        <v>163</v>
      </c>
      <c r="B14" s="148">
        <f>B10/10*B12*B7</f>
        <v>2000000</v>
      </c>
    </row>
  </sheetData>
  <mergeCells count="2">
    <mergeCell ref="B12:B13"/>
    <mergeCell ref="A12:A13"/>
  </mergeCells>
  <hyperlinks>
    <hyperlink ref="C13" r:id="rId1" xr:uid="{0045CD1A-6F9F-46B3-856D-8615BFF7D5BB}"/>
  </hyperlinks>
  <pageMargins left="0.7" right="0.7" top="0.75" bottom="0.75" header="0.3" footer="0.3"/>
  <pageSetup orientation="portrait"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B6051-F2CD-40C4-8170-27E5BBD05F83}">
  <sheetPr>
    <tabColor rgb="FF92D050"/>
  </sheetPr>
  <dimension ref="A1:S32"/>
  <sheetViews>
    <sheetView zoomScale="91" zoomScaleNormal="91" workbookViewId="0">
      <selection sqref="A1:V29"/>
    </sheetView>
  </sheetViews>
  <sheetFormatPr defaultColWidth="8.5703125" defaultRowHeight="15" x14ac:dyDescent="0.25"/>
  <cols>
    <col min="1" max="1" width="55.5703125" customWidth="1"/>
    <col min="2" max="5" width="10.5703125" customWidth="1"/>
    <col min="6" max="8" width="11.5703125" style="58" customWidth="1"/>
    <col min="9" max="17" width="10.5703125" customWidth="1"/>
    <col min="18" max="18" width="9.5703125" customWidth="1"/>
    <col min="19" max="19" width="9.140625" customWidth="1"/>
  </cols>
  <sheetData>
    <row r="1" spans="1:19" ht="19.5" thickBot="1" x14ac:dyDescent="0.35">
      <c r="A1" s="278" t="s">
        <v>54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50"/>
    </row>
    <row r="2" spans="1:19" ht="30" x14ac:dyDescent="0.25">
      <c r="A2" s="332" t="s">
        <v>200</v>
      </c>
      <c r="B2" s="310">
        <v>2017</v>
      </c>
      <c r="C2" s="311">
        <v>2018</v>
      </c>
      <c r="D2" s="311">
        <v>2019</v>
      </c>
      <c r="E2" s="311">
        <v>2020</v>
      </c>
      <c r="F2" s="311">
        <v>2021</v>
      </c>
      <c r="G2" s="311">
        <v>2022</v>
      </c>
      <c r="H2" s="312" t="s">
        <v>386</v>
      </c>
      <c r="I2" s="25"/>
      <c r="J2" s="25"/>
      <c r="K2" s="25"/>
      <c r="L2" s="25"/>
      <c r="M2" s="25"/>
      <c r="N2" s="25"/>
      <c r="O2" s="25"/>
      <c r="P2" s="25"/>
      <c r="Q2" s="25"/>
      <c r="R2" s="25"/>
      <c r="S2" s="277"/>
    </row>
    <row r="3" spans="1:19" x14ac:dyDescent="0.25">
      <c r="A3" s="337" t="s">
        <v>228</v>
      </c>
      <c r="B3" s="313">
        <v>2</v>
      </c>
      <c r="C3" s="313">
        <v>0</v>
      </c>
      <c r="D3" s="313">
        <v>0</v>
      </c>
      <c r="E3" s="313">
        <v>3</v>
      </c>
      <c r="F3" s="313">
        <v>0</v>
      </c>
      <c r="G3" s="313">
        <v>0</v>
      </c>
      <c r="H3" s="314">
        <v>0.55555555555555558</v>
      </c>
      <c r="I3" s="25"/>
      <c r="J3" s="25"/>
      <c r="K3" s="25"/>
      <c r="L3" s="25"/>
      <c r="M3" s="25"/>
      <c r="N3" s="25"/>
      <c r="O3" s="25"/>
      <c r="P3" s="25"/>
      <c r="Q3" s="25"/>
      <c r="R3" s="25"/>
      <c r="S3" s="277"/>
    </row>
    <row r="4" spans="1:19" x14ac:dyDescent="0.25">
      <c r="A4" s="337" t="s">
        <v>295</v>
      </c>
      <c r="B4" s="313">
        <v>3</v>
      </c>
      <c r="C4" s="313">
        <v>7</v>
      </c>
      <c r="D4" s="313">
        <v>3</v>
      </c>
      <c r="E4" s="313">
        <v>2</v>
      </c>
      <c r="F4" s="313">
        <v>5</v>
      </c>
      <c r="G4" s="313">
        <v>0</v>
      </c>
      <c r="H4" s="314">
        <v>2.2222222222222223</v>
      </c>
      <c r="I4" s="25"/>
      <c r="J4" s="25"/>
      <c r="K4" s="25"/>
      <c r="L4" s="25"/>
      <c r="M4" s="25"/>
      <c r="N4" s="25"/>
      <c r="O4" s="25"/>
      <c r="P4" s="25"/>
      <c r="Q4" s="25"/>
      <c r="R4" s="25"/>
      <c r="S4" s="277"/>
    </row>
    <row r="5" spans="1:19" x14ac:dyDescent="0.25">
      <c r="A5" s="337" t="s">
        <v>225</v>
      </c>
      <c r="B5" s="313">
        <v>15</v>
      </c>
      <c r="C5" s="313">
        <v>21</v>
      </c>
      <c r="D5" s="313">
        <v>14</v>
      </c>
      <c r="E5" s="313">
        <v>7</v>
      </c>
      <c r="F5" s="313">
        <v>15</v>
      </c>
      <c r="G5" s="313">
        <v>1</v>
      </c>
      <c r="H5" s="314">
        <v>8.1111111111111107</v>
      </c>
      <c r="I5" s="25"/>
      <c r="J5" s="25"/>
      <c r="K5" s="25"/>
      <c r="L5" s="25"/>
      <c r="M5" s="25"/>
      <c r="N5" s="25"/>
      <c r="O5" s="25"/>
      <c r="P5" s="25"/>
      <c r="Q5" s="25"/>
      <c r="R5" s="25"/>
      <c r="S5" s="277"/>
    </row>
    <row r="6" spans="1:19" x14ac:dyDescent="0.25">
      <c r="A6" s="337" t="s">
        <v>223</v>
      </c>
      <c r="B6" s="315">
        <v>43</v>
      </c>
      <c r="C6" s="315">
        <v>39</v>
      </c>
      <c r="D6" s="315">
        <v>40</v>
      </c>
      <c r="E6" s="315">
        <v>22</v>
      </c>
      <c r="F6" s="315">
        <v>34</v>
      </c>
      <c r="G6" s="315">
        <v>4</v>
      </c>
      <c r="H6" s="314">
        <v>20.222222222222221</v>
      </c>
      <c r="I6" s="25"/>
      <c r="J6" s="25"/>
      <c r="K6" s="25"/>
      <c r="L6" s="25"/>
      <c r="M6" s="25"/>
      <c r="N6" s="25"/>
      <c r="O6" s="25"/>
      <c r="P6" s="25"/>
      <c r="Q6" s="25"/>
      <c r="R6" s="25"/>
      <c r="S6" s="277"/>
    </row>
    <row r="7" spans="1:19" x14ac:dyDescent="0.25">
      <c r="A7" s="337" t="s">
        <v>296</v>
      </c>
      <c r="B7" s="315">
        <v>179</v>
      </c>
      <c r="C7" s="315">
        <v>199</v>
      </c>
      <c r="D7" s="315">
        <v>195</v>
      </c>
      <c r="E7" s="315">
        <v>186</v>
      </c>
      <c r="F7" s="315">
        <v>238</v>
      </c>
      <c r="G7" s="315">
        <v>33</v>
      </c>
      <c r="H7" s="314">
        <v>114.44444444444444</v>
      </c>
      <c r="I7" s="25"/>
      <c r="J7" s="25"/>
      <c r="K7" s="25"/>
      <c r="L7" s="25"/>
      <c r="M7" s="25"/>
      <c r="N7" s="25"/>
      <c r="O7" s="25"/>
      <c r="P7" s="25"/>
      <c r="Q7" s="25"/>
      <c r="R7" s="25"/>
      <c r="S7" s="277"/>
    </row>
    <row r="8" spans="1:19" s="58" customFormat="1" ht="15.75" thickBot="1" x14ac:dyDescent="0.3">
      <c r="A8" s="337"/>
      <c r="B8" s="315" t="s">
        <v>199</v>
      </c>
      <c r="C8" s="316"/>
      <c r="D8" s="25"/>
      <c r="E8" s="317"/>
      <c r="F8" s="317"/>
      <c r="G8" s="317"/>
      <c r="H8" s="317"/>
      <c r="I8" s="25"/>
      <c r="J8" s="25"/>
      <c r="K8" s="25"/>
      <c r="L8" s="25"/>
      <c r="M8" s="25"/>
      <c r="N8" s="25"/>
      <c r="O8" s="25"/>
      <c r="P8" s="25"/>
      <c r="Q8" s="25"/>
      <c r="R8" s="25"/>
      <c r="S8" s="277"/>
    </row>
    <row r="9" spans="1:19" s="58" customFormat="1" x14ac:dyDescent="0.25">
      <c r="A9" s="338"/>
      <c r="B9" s="328"/>
      <c r="C9" s="286"/>
      <c r="D9" s="232"/>
      <c r="E9" s="329"/>
      <c r="F9" s="329"/>
      <c r="G9" s="329"/>
      <c r="H9" s="329"/>
      <c r="I9" s="232" t="s">
        <v>172</v>
      </c>
      <c r="J9" s="232"/>
      <c r="K9" s="232"/>
      <c r="L9" s="232"/>
      <c r="M9" s="232"/>
      <c r="N9" s="232"/>
      <c r="O9" s="232"/>
      <c r="P9" s="232"/>
      <c r="Q9" s="232"/>
      <c r="R9" s="232"/>
      <c r="S9" s="233"/>
    </row>
    <row r="10" spans="1:19" x14ac:dyDescent="0.25">
      <c r="A10" s="334" t="s">
        <v>144</v>
      </c>
      <c r="B10" s="17"/>
      <c r="C10" s="25"/>
      <c r="D10" s="25"/>
      <c r="E10" s="25"/>
      <c r="F10" s="25"/>
      <c r="G10" s="25"/>
      <c r="H10" s="25"/>
      <c r="I10" s="318">
        <v>2024</v>
      </c>
      <c r="J10" s="318">
        <v>2025</v>
      </c>
      <c r="K10" s="318">
        <v>2026</v>
      </c>
      <c r="L10" s="318">
        <v>2027</v>
      </c>
      <c r="M10" s="318">
        <v>2028</v>
      </c>
      <c r="N10" s="318">
        <v>2029</v>
      </c>
      <c r="O10" s="318">
        <v>2030</v>
      </c>
      <c r="P10" s="318">
        <v>2031</v>
      </c>
      <c r="Q10" s="318">
        <v>2032</v>
      </c>
      <c r="R10" s="318">
        <v>2033</v>
      </c>
      <c r="S10" s="319">
        <v>2034</v>
      </c>
    </row>
    <row r="11" spans="1:19" x14ac:dyDescent="0.25">
      <c r="A11" s="337" t="s">
        <v>228</v>
      </c>
      <c r="B11" s="96"/>
      <c r="C11" s="320"/>
      <c r="D11" s="320"/>
      <c r="E11" s="320"/>
      <c r="F11" s="320"/>
      <c r="G11" s="320"/>
      <c r="H11" s="320"/>
      <c r="I11" s="321">
        <v>4.5833333333333337E-2</v>
      </c>
      <c r="J11" s="321">
        <v>4.5833333333333337E-2</v>
      </c>
      <c r="K11" s="321">
        <v>4.5833333333333337E-2</v>
      </c>
      <c r="L11" s="321">
        <v>4.5833333333333337E-2</v>
      </c>
      <c r="M11" s="321">
        <v>4.5833333333333337E-2</v>
      </c>
      <c r="N11" s="321">
        <v>4.5833333333333337E-2</v>
      </c>
      <c r="O11" s="321">
        <v>4.5833333333333337E-2</v>
      </c>
      <c r="P11" s="321">
        <v>4.5833333333333337E-2</v>
      </c>
      <c r="Q11" s="321">
        <v>4.5833333333333337E-2</v>
      </c>
      <c r="R11" s="321">
        <v>4.5833333333333337E-2</v>
      </c>
      <c r="S11" s="322">
        <v>4.5833333333333337E-2</v>
      </c>
    </row>
    <row r="12" spans="1:19" s="58" customFormat="1" x14ac:dyDescent="0.25">
      <c r="A12" s="337" t="s">
        <v>295</v>
      </c>
      <c r="B12" s="96"/>
      <c r="C12" s="320"/>
      <c r="D12" s="320"/>
      <c r="E12" s="317">
        <v>0</v>
      </c>
      <c r="F12" s="317"/>
      <c r="G12" s="317"/>
      <c r="H12" s="317"/>
      <c r="I12" s="321">
        <v>0.18333333333333335</v>
      </c>
      <c r="J12" s="321">
        <v>0.18333333333333335</v>
      </c>
      <c r="K12" s="321">
        <v>0.18333333333333335</v>
      </c>
      <c r="L12" s="321">
        <v>0.18333333333333335</v>
      </c>
      <c r="M12" s="321">
        <v>0.18333333333333335</v>
      </c>
      <c r="N12" s="321">
        <v>0.18333333333333335</v>
      </c>
      <c r="O12" s="321">
        <v>0.18333333333333335</v>
      </c>
      <c r="P12" s="321">
        <v>0.18333333333333335</v>
      </c>
      <c r="Q12" s="321">
        <v>0.18333333333333335</v>
      </c>
      <c r="R12" s="321">
        <v>0.18333333333333335</v>
      </c>
      <c r="S12" s="322">
        <v>0.18333333333333335</v>
      </c>
    </row>
    <row r="13" spans="1:19" x14ac:dyDescent="0.25">
      <c r="A13" s="337" t="s">
        <v>225</v>
      </c>
      <c r="B13" s="96"/>
      <c r="C13" s="320"/>
      <c r="D13" s="320"/>
      <c r="E13" s="320"/>
      <c r="F13" s="320"/>
      <c r="G13" s="320"/>
      <c r="H13" s="320"/>
      <c r="I13" s="321">
        <v>0.66916666666666669</v>
      </c>
      <c r="J13" s="321">
        <v>0.66916666666666669</v>
      </c>
      <c r="K13" s="321">
        <v>0.66916666666666669</v>
      </c>
      <c r="L13" s="321">
        <v>0.66916666666666669</v>
      </c>
      <c r="M13" s="321">
        <v>0.66916666666666669</v>
      </c>
      <c r="N13" s="321">
        <v>0.66916666666666669</v>
      </c>
      <c r="O13" s="321">
        <v>0.66916666666666669</v>
      </c>
      <c r="P13" s="321">
        <v>0.66916666666666669</v>
      </c>
      <c r="Q13" s="321">
        <v>0.66916666666666669</v>
      </c>
      <c r="R13" s="321">
        <v>0.66916666666666669</v>
      </c>
      <c r="S13" s="322">
        <v>0.66916666666666669</v>
      </c>
    </row>
    <row r="14" spans="1:19" s="58" customFormat="1" x14ac:dyDescent="0.25">
      <c r="A14" s="337" t="s">
        <v>223</v>
      </c>
      <c r="B14" s="96"/>
      <c r="C14" s="320"/>
      <c r="D14" s="320"/>
      <c r="E14" s="320"/>
      <c r="F14" s="320"/>
      <c r="G14" s="320"/>
      <c r="H14" s="320"/>
      <c r="I14" s="321">
        <v>1.6683333333333334</v>
      </c>
      <c r="J14" s="321">
        <v>1.6683333333333334</v>
      </c>
      <c r="K14" s="321">
        <v>1.6683333333333334</v>
      </c>
      <c r="L14" s="321">
        <v>1.6683333333333334</v>
      </c>
      <c r="M14" s="321">
        <v>1.6683333333333334</v>
      </c>
      <c r="N14" s="321">
        <v>1.6683333333333334</v>
      </c>
      <c r="O14" s="321">
        <v>1.6683333333333334</v>
      </c>
      <c r="P14" s="321">
        <v>1.6683333333333334</v>
      </c>
      <c r="Q14" s="321">
        <v>1.6683333333333334</v>
      </c>
      <c r="R14" s="321">
        <v>1.6683333333333334</v>
      </c>
      <c r="S14" s="322">
        <v>1.6683333333333334</v>
      </c>
    </row>
    <row r="15" spans="1:19" x14ac:dyDescent="0.25">
      <c r="A15" s="337" t="s">
        <v>296</v>
      </c>
      <c r="B15" s="96"/>
      <c r="C15" s="320"/>
      <c r="D15" s="320"/>
      <c r="E15" s="320"/>
      <c r="F15" s="320"/>
      <c r="G15" s="320"/>
      <c r="H15" s="320"/>
      <c r="I15" s="321">
        <v>9.4416666666666664</v>
      </c>
      <c r="J15" s="321">
        <v>9.4416666666666664</v>
      </c>
      <c r="K15" s="321">
        <v>9.4416666666666664</v>
      </c>
      <c r="L15" s="321">
        <v>9.4416666666666664</v>
      </c>
      <c r="M15" s="321">
        <v>9.4416666666666664</v>
      </c>
      <c r="N15" s="321">
        <v>9.4416666666666664</v>
      </c>
      <c r="O15" s="321">
        <v>9.4416666666666664</v>
      </c>
      <c r="P15" s="321">
        <v>9.4416666666666664</v>
      </c>
      <c r="Q15" s="321">
        <v>9.4416666666666664</v>
      </c>
      <c r="R15" s="321">
        <v>9.4416666666666664</v>
      </c>
      <c r="S15" s="322">
        <v>9.4416666666666664</v>
      </c>
    </row>
    <row r="16" spans="1:19" x14ac:dyDescent="0.25">
      <c r="A16" s="335" t="s">
        <v>198</v>
      </c>
      <c r="B16" s="15"/>
      <c r="C16" s="27"/>
      <c r="D16" s="27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323"/>
    </row>
    <row r="17" spans="1:19" x14ac:dyDescent="0.25">
      <c r="A17" s="337" t="s">
        <v>228</v>
      </c>
      <c r="B17" s="15"/>
      <c r="C17" s="316"/>
      <c r="D17" s="316"/>
      <c r="E17" s="316"/>
      <c r="F17" s="316"/>
      <c r="G17" s="316"/>
      <c r="H17" s="316"/>
      <c r="I17" s="316">
        <v>531666.66666666674</v>
      </c>
      <c r="J17" s="316">
        <v>531666.66666666674</v>
      </c>
      <c r="K17" s="316">
        <v>531666.66666666674</v>
      </c>
      <c r="L17" s="316">
        <v>531666.66666666674</v>
      </c>
      <c r="M17" s="316">
        <v>531666.66666666674</v>
      </c>
      <c r="N17" s="316">
        <v>531666.66666666674</v>
      </c>
      <c r="O17" s="316">
        <v>531666.66666666674</v>
      </c>
      <c r="P17" s="316">
        <v>531666.66666666674</v>
      </c>
      <c r="Q17" s="316">
        <v>531666.66666666674</v>
      </c>
      <c r="R17" s="316">
        <v>531666.66666666674</v>
      </c>
      <c r="S17" s="324">
        <v>531666.66666666674</v>
      </c>
    </row>
    <row r="18" spans="1:19" x14ac:dyDescent="0.25">
      <c r="A18" s="337" t="s">
        <v>295</v>
      </c>
      <c r="B18" s="25"/>
      <c r="C18" s="50"/>
      <c r="D18" s="50"/>
      <c r="E18" s="50"/>
      <c r="F18" s="50"/>
      <c r="G18" s="50"/>
      <c r="H18" s="50"/>
      <c r="I18" s="316">
        <v>101713.33333333334</v>
      </c>
      <c r="J18" s="316">
        <v>101713.33333333334</v>
      </c>
      <c r="K18" s="316">
        <v>101713.33333333334</v>
      </c>
      <c r="L18" s="316">
        <v>101713.33333333334</v>
      </c>
      <c r="M18" s="316">
        <v>101713.33333333334</v>
      </c>
      <c r="N18" s="316">
        <v>101713.33333333334</v>
      </c>
      <c r="O18" s="316">
        <v>101713.33333333334</v>
      </c>
      <c r="P18" s="316">
        <v>101713.33333333334</v>
      </c>
      <c r="Q18" s="316">
        <v>101713.33333333334</v>
      </c>
      <c r="R18" s="316">
        <v>101713.33333333334</v>
      </c>
      <c r="S18" s="324">
        <v>101713.33333333334</v>
      </c>
    </row>
    <row r="19" spans="1:19" x14ac:dyDescent="0.25">
      <c r="A19" s="337" t="s">
        <v>225</v>
      </c>
      <c r="B19" s="25"/>
      <c r="C19" s="50"/>
      <c r="D19" s="50"/>
      <c r="E19" s="50"/>
      <c r="F19" s="50"/>
      <c r="G19" s="50"/>
      <c r="H19" s="50"/>
      <c r="I19" s="316">
        <v>101111.08333333334</v>
      </c>
      <c r="J19" s="316">
        <v>101111.08333333334</v>
      </c>
      <c r="K19" s="316">
        <v>101111.08333333334</v>
      </c>
      <c r="L19" s="316">
        <v>101111.08333333334</v>
      </c>
      <c r="M19" s="316">
        <v>101111.08333333334</v>
      </c>
      <c r="N19" s="316">
        <v>101111.08333333334</v>
      </c>
      <c r="O19" s="316">
        <v>101111.08333333334</v>
      </c>
      <c r="P19" s="316">
        <v>101111.08333333334</v>
      </c>
      <c r="Q19" s="316">
        <v>101111.08333333334</v>
      </c>
      <c r="R19" s="316">
        <v>101111.08333333334</v>
      </c>
      <c r="S19" s="324">
        <v>101111.08333333334</v>
      </c>
    </row>
    <row r="20" spans="1:19" x14ac:dyDescent="0.25">
      <c r="A20" s="337" t="s">
        <v>223</v>
      </c>
      <c r="B20" s="25"/>
      <c r="C20" s="50"/>
      <c r="D20" s="50"/>
      <c r="E20" s="50"/>
      <c r="F20" s="50"/>
      <c r="G20" s="50"/>
      <c r="H20" s="50"/>
      <c r="I20" s="316">
        <v>128795.33333333334</v>
      </c>
      <c r="J20" s="316">
        <v>128795.33333333334</v>
      </c>
      <c r="K20" s="316">
        <v>128795.33333333334</v>
      </c>
      <c r="L20" s="316">
        <v>128795.33333333334</v>
      </c>
      <c r="M20" s="316">
        <v>128795.33333333334</v>
      </c>
      <c r="N20" s="316">
        <v>128795.33333333334</v>
      </c>
      <c r="O20" s="316">
        <v>128795.33333333334</v>
      </c>
      <c r="P20" s="316">
        <v>128795.33333333334</v>
      </c>
      <c r="Q20" s="316">
        <v>128795.33333333334</v>
      </c>
      <c r="R20" s="316">
        <v>128795.33333333334</v>
      </c>
      <c r="S20" s="324">
        <v>128795.33333333334</v>
      </c>
    </row>
    <row r="21" spans="1:19" ht="15.75" thickBot="1" x14ac:dyDescent="0.3">
      <c r="A21" s="339" t="s">
        <v>296</v>
      </c>
      <c r="B21" s="221"/>
      <c r="C21" s="330"/>
      <c r="D21" s="330"/>
      <c r="E21" s="330"/>
      <c r="F21" s="330"/>
      <c r="G21" s="330"/>
      <c r="H21" s="330"/>
      <c r="I21" s="325">
        <v>36822.5</v>
      </c>
      <c r="J21" s="325">
        <v>36822.5</v>
      </c>
      <c r="K21" s="325">
        <v>36822.5</v>
      </c>
      <c r="L21" s="325">
        <v>36822.5</v>
      </c>
      <c r="M21" s="325">
        <v>36822.5</v>
      </c>
      <c r="N21" s="325">
        <v>36822.5</v>
      </c>
      <c r="O21" s="325">
        <v>36822.5</v>
      </c>
      <c r="P21" s="325">
        <v>36822.5</v>
      </c>
      <c r="Q21" s="325">
        <v>36822.5</v>
      </c>
      <c r="R21" s="325">
        <v>36822.5</v>
      </c>
      <c r="S21" s="331">
        <v>36822.5</v>
      </c>
    </row>
    <row r="22" spans="1:19" ht="15.75" thickBot="1" x14ac:dyDescent="0.3">
      <c r="A22" s="336" t="s">
        <v>2</v>
      </c>
      <c r="B22" s="249"/>
      <c r="C22" s="299"/>
      <c r="D22" s="299"/>
      <c r="E22" s="299"/>
      <c r="F22" s="299"/>
      <c r="G22" s="299"/>
      <c r="H22" s="299"/>
      <c r="I22" s="326">
        <v>900108.91666666686</v>
      </c>
      <c r="J22" s="326">
        <v>900108.91666666686</v>
      </c>
      <c r="K22" s="326">
        <v>900108.91666666686</v>
      </c>
      <c r="L22" s="326">
        <v>900108.91666666686</v>
      </c>
      <c r="M22" s="326">
        <v>900108.91666666686</v>
      </c>
      <c r="N22" s="326">
        <v>900108.91666666686</v>
      </c>
      <c r="O22" s="326">
        <v>900108.91666666686</v>
      </c>
      <c r="P22" s="326">
        <v>900108.91666666686</v>
      </c>
      <c r="Q22" s="326">
        <v>900108.91666666686</v>
      </c>
      <c r="R22" s="326">
        <v>900108.91666666686</v>
      </c>
      <c r="S22" s="327">
        <v>900108.91666666686</v>
      </c>
    </row>
    <row r="23" spans="1:19" x14ac:dyDescent="0.25">
      <c r="I23" s="14"/>
      <c r="J23" s="14"/>
      <c r="K23" s="14"/>
      <c r="L23" s="14"/>
      <c r="M23" s="14"/>
      <c r="N23" s="14"/>
      <c r="O23" s="14"/>
      <c r="P23" s="14"/>
      <c r="Q23" s="14"/>
    </row>
    <row r="24" spans="1:19" x14ac:dyDescent="0.25">
      <c r="A24" s="58" t="s">
        <v>383</v>
      </c>
    </row>
    <row r="25" spans="1:19" x14ac:dyDescent="0.25">
      <c r="A25" s="58" t="s">
        <v>384</v>
      </c>
    </row>
    <row r="26" spans="1:19" x14ac:dyDescent="0.25">
      <c r="A26" s="58"/>
    </row>
    <row r="27" spans="1:19" x14ac:dyDescent="0.25">
      <c r="A27" s="58"/>
    </row>
    <row r="28" spans="1:19" x14ac:dyDescent="0.25">
      <c r="A28" s="58"/>
    </row>
    <row r="29" spans="1:19" x14ac:dyDescent="0.25">
      <c r="A29" s="58"/>
    </row>
    <row r="30" spans="1:19" x14ac:dyDescent="0.25">
      <c r="A30" s="58"/>
    </row>
    <row r="32" spans="1:19" x14ac:dyDescent="0.25">
      <c r="A32" s="58"/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5868E0-443F-4E8D-A3AE-5C16C0B21695}">
  <sheetPr>
    <tabColor rgb="FF92D050"/>
  </sheetPr>
  <dimension ref="A1:P55"/>
  <sheetViews>
    <sheetView zoomScale="98" zoomScaleNormal="98" workbookViewId="0">
      <selection sqref="A1:Q53"/>
    </sheetView>
  </sheetViews>
  <sheetFormatPr defaultColWidth="8.5703125" defaultRowHeight="15" x14ac:dyDescent="0.25"/>
  <cols>
    <col min="1" max="1" width="45.5703125" customWidth="1"/>
    <col min="2" max="4" width="13.5703125" bestFit="1" customWidth="1"/>
    <col min="5" max="5" width="16" bestFit="1" customWidth="1"/>
    <col min="6" max="16" width="13.5703125" bestFit="1" customWidth="1"/>
  </cols>
  <sheetData>
    <row r="1" spans="1:16" ht="19.5" thickBot="1" x14ac:dyDescent="0.35">
      <c r="A1" s="278" t="s">
        <v>27</v>
      </c>
      <c r="B1" s="299"/>
      <c r="C1" s="299"/>
      <c r="D1" s="299"/>
      <c r="E1" s="299"/>
      <c r="F1" s="299"/>
      <c r="G1" s="299"/>
      <c r="H1" s="299"/>
      <c r="I1" s="299"/>
      <c r="J1" s="299"/>
      <c r="K1" s="299"/>
      <c r="L1" s="299"/>
      <c r="M1" s="249"/>
      <c r="N1" s="249"/>
      <c r="O1" s="250"/>
    </row>
    <row r="2" spans="1:16" ht="18.75" x14ac:dyDescent="0.3">
      <c r="A2" s="276"/>
      <c r="B2" s="25"/>
      <c r="C2" s="25"/>
      <c r="D2" s="25"/>
      <c r="E2" s="304" t="s">
        <v>172</v>
      </c>
      <c r="F2" s="232"/>
      <c r="G2" s="232"/>
      <c r="H2" s="232"/>
      <c r="I2" s="232"/>
      <c r="J2" s="232"/>
      <c r="K2" s="232"/>
      <c r="L2" s="232"/>
      <c r="M2" s="232"/>
      <c r="N2" s="232"/>
      <c r="O2" s="233"/>
    </row>
    <row r="3" spans="1:16" x14ac:dyDescent="0.25">
      <c r="A3" s="287" t="s">
        <v>140</v>
      </c>
      <c r="B3" s="288">
        <v>2021</v>
      </c>
      <c r="C3" s="288">
        <v>2022</v>
      </c>
      <c r="D3" s="41">
        <v>2023</v>
      </c>
      <c r="E3" s="305">
        <v>2024</v>
      </c>
      <c r="F3" s="41">
        <v>2025</v>
      </c>
      <c r="G3" s="41">
        <v>2026</v>
      </c>
      <c r="H3" s="41">
        <v>2027</v>
      </c>
      <c r="I3" s="41">
        <v>2028</v>
      </c>
      <c r="J3" s="41">
        <v>2029</v>
      </c>
      <c r="K3" s="41">
        <v>2030</v>
      </c>
      <c r="L3" s="41">
        <v>2031</v>
      </c>
      <c r="M3" s="41">
        <v>2032</v>
      </c>
      <c r="N3" s="41">
        <v>2033</v>
      </c>
      <c r="O3" s="289">
        <v>2034</v>
      </c>
      <c r="P3" s="90"/>
    </row>
    <row r="4" spans="1:16" s="58" customFormat="1" x14ac:dyDescent="0.25">
      <c r="A4" s="290" t="s">
        <v>134</v>
      </c>
      <c r="B4" s="288"/>
      <c r="C4" s="288"/>
      <c r="D4" s="41"/>
      <c r="E4" s="306">
        <v>0.45280832269442528</v>
      </c>
      <c r="F4" s="237">
        <v>0.41747943734405857</v>
      </c>
      <c r="G4" s="237">
        <v>0.38228339972282432</v>
      </c>
      <c r="H4" s="237">
        <v>0.35036784497713241</v>
      </c>
      <c r="I4" s="237">
        <v>0.32140256014091834</v>
      </c>
      <c r="J4" s="237">
        <v>0.29509230305004069</v>
      </c>
      <c r="K4" s="237">
        <v>0.27117298492701314</v>
      </c>
      <c r="L4" s="237">
        <v>0.24940827681418554</v>
      </c>
      <c r="M4" s="237">
        <v>0.22958659235980933</v>
      </c>
      <c r="N4" s="237">
        <v>0.21151840480988937</v>
      </c>
      <c r="O4" s="238">
        <v>0.19503386080333571</v>
      </c>
      <c r="P4" s="140"/>
    </row>
    <row r="5" spans="1:16" s="58" customFormat="1" x14ac:dyDescent="0.25">
      <c r="A5" s="290" t="s">
        <v>135</v>
      </c>
      <c r="B5" s="288"/>
      <c r="C5" s="288"/>
      <c r="D5" s="41"/>
      <c r="E5" s="306">
        <v>2.9817282954160743E-3</v>
      </c>
      <c r="F5" s="291">
        <v>2.9376700109950108E-3</v>
      </c>
      <c r="G5" s="291">
        <v>2.8931599170615384E-3</v>
      </c>
      <c r="H5" s="291">
        <v>2.849335043274441E-3</v>
      </c>
      <c r="I5" s="291">
        <v>2.8061847364320176E-3</v>
      </c>
      <c r="J5" s="291">
        <v>2.7636985099972651E-3</v>
      </c>
      <c r="K5" s="291">
        <v>2.7218660414797813E-3</v>
      </c>
      <c r="L5" s="291">
        <v>2.6806771698588919E-3</v>
      </c>
      <c r="M5" s="291">
        <v>2.6401218930473913E-3</v>
      </c>
      <c r="N5" s="291">
        <v>2.6001903653952167E-3</v>
      </c>
      <c r="O5" s="292">
        <v>2.5608728952324481E-3</v>
      </c>
      <c r="P5" s="141"/>
    </row>
    <row r="6" spans="1:16" s="58" customFormat="1" ht="18" x14ac:dyDescent="0.25">
      <c r="A6" s="293" t="s">
        <v>141</v>
      </c>
      <c r="B6" s="288"/>
      <c r="C6" s="288"/>
      <c r="D6" s="41"/>
      <c r="E6" s="306">
        <v>544.41586024517414</v>
      </c>
      <c r="F6" s="291">
        <v>536.76399432087157</v>
      </c>
      <c r="G6" s="291">
        <v>529.06898533298727</v>
      </c>
      <c r="H6" s="291">
        <v>521.48688759863796</v>
      </c>
      <c r="I6" s="291">
        <v>514.0160182924875</v>
      </c>
      <c r="J6" s="291">
        <v>506.65471993435938</v>
      </c>
      <c r="K6" s="291">
        <v>499.40136000478191</v>
      </c>
      <c r="L6" s="291">
        <v>492.25433056639338</v>
      </c>
      <c r="M6" s="291">
        <v>485.21204789111817</v>
      </c>
      <c r="N6" s="291">
        <v>478.27295209302616</v>
      </c>
      <c r="O6" s="292">
        <v>471.43550676678638</v>
      </c>
      <c r="P6" s="141"/>
    </row>
    <row r="7" spans="1:16" s="58" customFormat="1" x14ac:dyDescent="0.25">
      <c r="A7" s="290" t="s">
        <v>136</v>
      </c>
      <c r="B7" s="288"/>
      <c r="C7" s="288"/>
      <c r="D7" s="41"/>
      <c r="E7" s="306">
        <v>1.6200372507202659E-2</v>
      </c>
      <c r="F7" s="291">
        <v>1.5544425053877504E-2</v>
      </c>
      <c r="G7" s="291">
        <v>1.4946226980892017E-2</v>
      </c>
      <c r="H7" s="291">
        <v>1.4395867329563352E-2</v>
      </c>
      <c r="I7" s="291">
        <v>1.3888717052806549E-2</v>
      </c>
      <c r="J7" s="291">
        <v>1.3420608680631548E-2</v>
      </c>
      <c r="K7" s="291">
        <v>1.2987790002320636E-2</v>
      </c>
      <c r="L7" s="291">
        <v>1.2586882410728107E-2</v>
      </c>
      <c r="M7" s="291">
        <v>1.2214843438307648E-2</v>
      </c>
      <c r="N7" s="291">
        <v>1.1868933062033189E-2</v>
      </c>
      <c r="O7" s="292">
        <v>1.1546683397121754E-2</v>
      </c>
      <c r="P7" s="141"/>
    </row>
    <row r="8" spans="1:16" s="58" customFormat="1" x14ac:dyDescent="0.25">
      <c r="A8" s="287" t="s">
        <v>139</v>
      </c>
      <c r="B8" s="288"/>
      <c r="C8" s="288"/>
      <c r="D8" s="41"/>
      <c r="E8" s="305"/>
      <c r="F8" s="41"/>
      <c r="G8" s="41"/>
      <c r="H8" s="41"/>
      <c r="I8" s="41"/>
      <c r="J8" s="41"/>
      <c r="K8" s="41"/>
      <c r="L8" s="41"/>
      <c r="M8" s="41"/>
      <c r="N8" s="41"/>
      <c r="O8" s="289"/>
      <c r="P8" s="90"/>
    </row>
    <row r="9" spans="1:16" x14ac:dyDescent="0.25">
      <c r="A9" s="290" t="s">
        <v>97</v>
      </c>
      <c r="B9" s="294" t="s">
        <v>17</v>
      </c>
      <c r="C9" s="294" t="s">
        <v>17</v>
      </c>
      <c r="D9" s="294" t="s">
        <v>17</v>
      </c>
      <c r="E9" s="307">
        <v>7335.4948276496889</v>
      </c>
      <c r="F9" s="295">
        <v>6888.4107161769671</v>
      </c>
      <c r="G9" s="295">
        <v>6422.3611153434495</v>
      </c>
      <c r="H9" s="295">
        <v>5991.2901491089642</v>
      </c>
      <c r="I9" s="295">
        <v>5592.4045464519786</v>
      </c>
      <c r="J9" s="295">
        <v>5223.1337639857211</v>
      </c>
      <c r="K9" s="295">
        <v>4908.2310271789374</v>
      </c>
      <c r="L9" s="295">
        <v>4514.2898103367579</v>
      </c>
      <c r="M9" s="295">
        <v>4155.5173217125484</v>
      </c>
      <c r="N9" s="295">
        <v>3828.4831270589975</v>
      </c>
      <c r="O9" s="296">
        <v>3530.1128805403764</v>
      </c>
      <c r="P9" s="138"/>
    </row>
    <row r="10" spans="1:16" x14ac:dyDescent="0.25">
      <c r="A10" s="290" t="s">
        <v>45</v>
      </c>
      <c r="B10" s="294" t="s">
        <v>17</v>
      </c>
      <c r="C10" s="294" t="s">
        <v>17</v>
      </c>
      <c r="D10" s="294" t="s">
        <v>17</v>
      </c>
      <c r="E10" s="307">
        <v>131.19604499830726</v>
      </c>
      <c r="F10" s="295">
        <v>131.90138349367601</v>
      </c>
      <c r="G10" s="295">
        <v>132.21740820971229</v>
      </c>
      <c r="H10" s="295">
        <v>132.49407951226152</v>
      </c>
      <c r="I10" s="295">
        <v>132.73253803323445</v>
      </c>
      <c r="J10" s="295">
        <v>133.21026818186823</v>
      </c>
      <c r="K10" s="295">
        <v>133.64362263665726</v>
      </c>
      <c r="L10" s="295">
        <v>131.6212490400716</v>
      </c>
      <c r="M10" s="295">
        <v>129.62998494862688</v>
      </c>
      <c r="N10" s="295">
        <v>127.66934694090514</v>
      </c>
      <c r="O10" s="296">
        <v>125.7388591559132</v>
      </c>
      <c r="P10" s="138"/>
    </row>
    <row r="11" spans="1:16" ht="18" x14ac:dyDescent="0.25">
      <c r="A11" s="293" t="s">
        <v>112</v>
      </c>
      <c r="B11" s="294" t="s">
        <v>17</v>
      </c>
      <c r="C11" s="294" t="s">
        <v>17</v>
      </c>
      <c r="D11" s="294" t="s">
        <v>17</v>
      </c>
      <c r="E11" s="308">
        <v>29942.872313484579</v>
      </c>
      <c r="F11" s="297">
        <v>30058.783681968802</v>
      </c>
      <c r="G11" s="297">
        <v>30156.932163980277</v>
      </c>
      <c r="H11" s="297">
        <v>30246.239480721</v>
      </c>
      <c r="I11" s="297">
        <v>30326.945079256762</v>
      </c>
      <c r="J11" s="297">
        <v>30399.283196061566</v>
      </c>
      <c r="K11" s="297">
        <v>30463.482960291694</v>
      </c>
      <c r="L11" s="297">
        <v>30519.76849511639</v>
      </c>
      <c r="M11" s="297">
        <v>30568.359017140439</v>
      </c>
      <c r="N11" s="297">
        <v>30609.468933953674</v>
      </c>
      <c r="O11" s="298">
        <v>31114.743446607899</v>
      </c>
      <c r="P11" s="139"/>
    </row>
    <row r="12" spans="1:16" ht="15.75" thickBot="1" x14ac:dyDescent="0.3">
      <c r="A12" s="290" t="s">
        <v>57</v>
      </c>
      <c r="B12" s="294" t="s">
        <v>17</v>
      </c>
      <c r="C12" s="294" t="s">
        <v>17</v>
      </c>
      <c r="D12" s="294" t="s">
        <v>17</v>
      </c>
      <c r="E12" s="307">
        <v>12767.513572926413</v>
      </c>
      <c r="F12" s="295">
        <v>12461.965565693594</v>
      </c>
      <c r="G12" s="295">
        <v>12173.701875936547</v>
      </c>
      <c r="H12" s="295">
        <v>11911.140628480716</v>
      </c>
      <c r="I12" s="295">
        <v>11674.855554589183</v>
      </c>
      <c r="J12" s="295">
        <v>11461.19981325934</v>
      </c>
      <c r="K12" s="295">
        <v>11268.206606013384</v>
      </c>
      <c r="L12" s="295">
        <v>10920.379179547705</v>
      </c>
      <c r="M12" s="295">
        <v>10597.598167075717</v>
      </c>
      <c r="N12" s="295">
        <v>10297.486324619995</v>
      </c>
      <c r="O12" s="296">
        <v>10017.902515342834</v>
      </c>
      <c r="P12" s="138"/>
    </row>
    <row r="13" spans="1:16" ht="15.75" thickBot="1" x14ac:dyDescent="0.3">
      <c r="A13" s="300" t="s">
        <v>138</v>
      </c>
      <c r="B13" s="301" t="s">
        <v>17</v>
      </c>
      <c r="C13" s="301" t="s">
        <v>17</v>
      </c>
      <c r="D13" s="301" t="s">
        <v>17</v>
      </c>
      <c r="E13" s="309">
        <v>20234.204445574411</v>
      </c>
      <c r="F13" s="302">
        <v>19482.277665364236</v>
      </c>
      <c r="G13" s="302">
        <v>18728.280399489711</v>
      </c>
      <c r="H13" s="302">
        <v>18034.924857101942</v>
      </c>
      <c r="I13" s="302">
        <v>17399.992639074397</v>
      </c>
      <c r="J13" s="302">
        <v>16817.543845426928</v>
      </c>
      <c r="K13" s="302">
        <v>16310.081255828978</v>
      </c>
      <c r="L13" s="302">
        <v>15566.290238924534</v>
      </c>
      <c r="M13" s="302">
        <v>14882.745473736893</v>
      </c>
      <c r="N13" s="302">
        <v>14253.638798619897</v>
      </c>
      <c r="O13" s="303">
        <v>13673.754255039123</v>
      </c>
      <c r="P13" s="139"/>
    </row>
    <row r="15" spans="1:16" s="77" customFormat="1" ht="30" x14ac:dyDescent="0.25">
      <c r="A15" s="79" t="s">
        <v>69</v>
      </c>
      <c r="B15" s="80">
        <v>2021</v>
      </c>
      <c r="C15" s="80">
        <v>2022</v>
      </c>
      <c r="D15" s="81">
        <v>2023</v>
      </c>
      <c r="E15" s="81">
        <v>2024</v>
      </c>
      <c r="F15" s="81">
        <v>2025</v>
      </c>
      <c r="G15" s="82">
        <v>2026</v>
      </c>
      <c r="H15" s="81">
        <v>2027</v>
      </c>
      <c r="I15" s="81">
        <v>2028</v>
      </c>
      <c r="J15" s="81">
        <v>2029</v>
      </c>
      <c r="K15" s="89">
        <v>2030</v>
      </c>
      <c r="L15" s="81">
        <v>2031</v>
      </c>
      <c r="M15" s="81">
        <v>2032</v>
      </c>
      <c r="N15" s="81">
        <v>2033</v>
      </c>
      <c r="O15" s="81">
        <v>2034</v>
      </c>
      <c r="P15" s="81">
        <v>2035</v>
      </c>
    </row>
    <row r="16" spans="1:16" s="58" customFormat="1" x14ac:dyDescent="0.25">
      <c r="A16" s="28" t="s">
        <v>33</v>
      </c>
      <c r="B16" s="75"/>
      <c r="C16" s="75"/>
      <c r="D16" s="8"/>
      <c r="E16" s="8"/>
      <c r="F16" s="8"/>
      <c r="G16" s="87"/>
      <c r="K16" s="60"/>
    </row>
    <row r="17" spans="1:16" x14ac:dyDescent="0.25">
      <c r="A17" s="76" t="s">
        <v>48</v>
      </c>
      <c r="B17" s="117">
        <v>8.545006046660045E-6</v>
      </c>
      <c r="C17" s="117">
        <v>7.6511092891687015E-6</v>
      </c>
      <c r="D17" s="117">
        <v>6.8653120412398002E-6</v>
      </c>
      <c r="E17" s="117">
        <v>5.8059735779865996E-6</v>
      </c>
      <c r="F17" s="117">
        <v>5.1281335448992354E-6</v>
      </c>
      <c r="G17" s="118">
        <v>4.5135791682340853E-6</v>
      </c>
      <c r="H17" s="119">
        <v>3.9726728505696513E-6</v>
      </c>
      <c r="I17" s="119">
        <v>3.4965886249931177E-6</v>
      </c>
      <c r="J17" s="119">
        <v>3.0775582264918003E-6</v>
      </c>
      <c r="K17" s="119">
        <v>2.7087443371940838E-6</v>
      </c>
      <c r="L17" s="119">
        <v>2.3841290218723227E-6</v>
      </c>
      <c r="M17" s="119">
        <v>2.0984155333101153E-6</v>
      </c>
      <c r="N17" s="119">
        <v>1.8469418852923927E-6</v>
      </c>
      <c r="O17" s="119">
        <v>1.6256047829890386E-6</v>
      </c>
      <c r="P17" s="119">
        <v>1.4307926695043174E-6</v>
      </c>
    </row>
    <row r="18" spans="1:16" x14ac:dyDescent="0.25">
      <c r="A18" s="76" t="s">
        <v>49</v>
      </c>
      <c r="B18" s="117">
        <v>7.2132926660796009E-8</v>
      </c>
      <c r="C18" s="117">
        <v>7.0433727530917151E-8</v>
      </c>
      <c r="D18" s="117">
        <v>6.8766260104465353E-8</v>
      </c>
      <c r="E18" s="117">
        <v>6.7192586141458398E-8</v>
      </c>
      <c r="F18" s="117">
        <v>6.5667366300210452E-8</v>
      </c>
      <c r="G18" s="118">
        <v>6.4143641236485607E-8</v>
      </c>
      <c r="H18" s="119">
        <v>6.2655272213373219E-8</v>
      </c>
      <c r="I18" s="119">
        <v>6.120143884034645E-8</v>
      </c>
      <c r="J18" s="119">
        <v>5.9781339762964077E-8</v>
      </c>
      <c r="K18" s="119">
        <v>5.8394192221163136E-8</v>
      </c>
      <c r="L18" s="119">
        <v>5.7039231617800741E-8</v>
      </c>
      <c r="M18" s="119">
        <v>5.5715711097207378E-8</v>
      </c>
      <c r="N18" s="119">
        <v>5.4422901133519294E-8</v>
      </c>
      <c r="O18" s="119">
        <v>5.3160089128563084E-8</v>
      </c>
      <c r="P18" s="119">
        <v>5.1926579019070868E-8</v>
      </c>
    </row>
    <row r="19" spans="1:16" ht="18" x14ac:dyDescent="0.25">
      <c r="A19" s="76" t="s">
        <v>47</v>
      </c>
      <c r="B19" s="117">
        <v>1.2037928675379452E-2</v>
      </c>
      <c r="C19" s="117">
        <v>1.175956257159253E-2</v>
      </c>
      <c r="D19" s="117">
        <v>1.1486911543557892E-2</v>
      </c>
      <c r="E19" s="117">
        <v>1.1228309927087855E-2</v>
      </c>
      <c r="F19" s="117">
        <v>1.0978736079207595E-2</v>
      </c>
      <c r="G19" s="118">
        <v>1.0728833113288374E-2</v>
      </c>
      <c r="H19" s="119">
        <v>1.0484618551929082E-2</v>
      </c>
      <c r="I19" s="119">
        <v>1.0245962913087285E-2</v>
      </c>
      <c r="J19" s="119">
        <v>1.0012739662049479E-2</v>
      </c>
      <c r="K19" s="119">
        <v>9.7848251443426477E-3</v>
      </c>
      <c r="L19" s="119">
        <v>9.5620985201729288E-3</v>
      </c>
      <c r="M19" s="119">
        <v>9.3444417003566097E-3</v>
      </c>
      <c r="N19" s="119">
        <v>9.1317392837094915E-3</v>
      </c>
      <c r="O19" s="119">
        <v>8.9238784958614262E-3</v>
      </c>
      <c r="P19" s="119">
        <v>8.7207491294635873E-3</v>
      </c>
    </row>
    <row r="20" spans="1:16" x14ac:dyDescent="0.25">
      <c r="A20" s="76" t="s">
        <v>56</v>
      </c>
      <c r="B20" s="117">
        <v>3.0632565713118855E-7</v>
      </c>
      <c r="C20" s="117">
        <v>2.9959116902102103E-7</v>
      </c>
      <c r="D20" s="117">
        <v>2.9424032121831302E-7</v>
      </c>
      <c r="E20" s="117">
        <v>2.8992620044270604E-7</v>
      </c>
      <c r="F20" s="117">
        <v>2.8294350718760851E-7</v>
      </c>
      <c r="G20" s="118">
        <v>2.7738234930761241E-7</v>
      </c>
      <c r="H20" s="119">
        <v>2.7193049408408524E-7</v>
      </c>
      <c r="I20" s="119">
        <v>2.6658579321069065E-7</v>
      </c>
      <c r="J20" s="119">
        <v>2.6134614060531867E-7</v>
      </c>
      <c r="K20" s="119">
        <v>2.5620947158018303E-7</v>
      </c>
      <c r="L20" s="119">
        <v>2.5117376202822989E-7</v>
      </c>
      <c r="M20" s="119">
        <v>2.4623702762553735E-7</v>
      </c>
      <c r="N20" s="119">
        <v>2.4139732304939172E-7</v>
      </c>
      <c r="O20" s="119">
        <v>2.3665274121173193E-7</v>
      </c>
      <c r="P20" s="119">
        <v>2.3200141250766075E-7</v>
      </c>
    </row>
    <row r="21" spans="1:16" s="58" customFormat="1" x14ac:dyDescent="0.25">
      <c r="A21" s="78" t="s">
        <v>34</v>
      </c>
      <c r="B21" s="117"/>
      <c r="C21" s="117"/>
      <c r="D21" s="117"/>
      <c r="E21" s="117"/>
      <c r="F21" s="117"/>
      <c r="G21" s="118"/>
      <c r="H21" s="119"/>
      <c r="I21" s="119"/>
      <c r="J21" s="119"/>
      <c r="K21" s="119"/>
      <c r="L21" s="119"/>
      <c r="M21" s="119"/>
      <c r="N21" s="119"/>
      <c r="O21" s="119"/>
      <c r="P21" s="119"/>
    </row>
    <row r="22" spans="1:16" s="58" customFormat="1" x14ac:dyDescent="0.25">
      <c r="A22" s="76" t="s">
        <v>48</v>
      </c>
      <c r="B22" s="117">
        <v>3.4463585429905771E-5</v>
      </c>
      <c r="C22" s="117">
        <v>3.1572070532242538E-5</v>
      </c>
      <c r="D22" s="117">
        <v>2.9019750254825965E-5</v>
      </c>
      <c r="E22" s="117">
        <v>2.7160774592576753E-5</v>
      </c>
      <c r="F22" s="117">
        <v>2.5496414369442097E-5</v>
      </c>
      <c r="G22" s="118">
        <v>2.3646059144532242E-5</v>
      </c>
      <c r="H22" s="119">
        <v>2.1929990035651892E-5</v>
      </c>
      <c r="I22" s="119">
        <v>2.0338461475725313E-5</v>
      </c>
      <c r="J22" s="119">
        <v>1.8862435164224022E-5</v>
      </c>
      <c r="K22" s="119">
        <v>1.7493528738602221E-5</v>
      </c>
      <c r="L22" s="119">
        <v>1.6223968170808092E-5</v>
      </c>
      <c r="M22" s="119">
        <v>1.5046543618530438E-5</v>
      </c>
      <c r="N22" s="119">
        <v>1.395456848045964E-5</v>
      </c>
      <c r="O22" s="119">
        <v>1.2941841423037493E-5</v>
      </c>
      <c r="P22" s="119">
        <v>1.2002611163045597E-5</v>
      </c>
    </row>
    <row r="23" spans="1:16" s="58" customFormat="1" x14ac:dyDescent="0.25">
      <c r="A23" s="76" t="s">
        <v>49</v>
      </c>
      <c r="B23" s="117">
        <v>1.0167331237615703E-7</v>
      </c>
      <c r="C23" s="117">
        <v>1.0019498735017051E-7</v>
      </c>
      <c r="D23" s="117">
        <v>9.8684556941726126E-8</v>
      </c>
      <c r="E23" s="117">
        <v>9.7061834392545937E-8</v>
      </c>
      <c r="F23" s="117">
        <v>9.557513586050811E-8</v>
      </c>
      <c r="G23" s="118">
        <v>9.4108621499075241E-8</v>
      </c>
      <c r="H23" s="119">
        <v>9.2664609479416996E-8</v>
      </c>
      <c r="I23" s="119">
        <v>9.1242754523369958E-8</v>
      </c>
      <c r="J23" s="119">
        <v>8.9842716650753081E-8</v>
      </c>
      <c r="K23" s="119">
        <v>8.846416109807492E-8</v>
      </c>
      <c r="L23" s="119">
        <v>8.7106758238488263E-8</v>
      </c>
      <c r="M23" s="119">
        <v>8.5770183502972897E-8</v>
      </c>
      <c r="N23" s="119">
        <v>8.4454117302727865E-8</v>
      </c>
      <c r="O23" s="119">
        <v>8.3158244952754446E-8</v>
      </c>
      <c r="P23" s="119">
        <v>8.1882256596611727E-8</v>
      </c>
    </row>
    <row r="24" spans="1:16" s="58" customFormat="1" ht="18" x14ac:dyDescent="0.25">
      <c r="A24" s="76" t="s">
        <v>47</v>
      </c>
      <c r="B24" s="117">
        <v>2.3361559574991534E-2</v>
      </c>
      <c r="C24" s="117">
        <v>2.3023153573541566E-2</v>
      </c>
      <c r="D24" s="117">
        <v>2.2677212438268268E-2</v>
      </c>
      <c r="E24" s="117">
        <v>2.2313964601471767E-2</v>
      </c>
      <c r="F24" s="117">
        <v>2.1968276262784033E-2</v>
      </c>
      <c r="G24" s="118">
        <v>2.1633137902259552E-2</v>
      </c>
      <c r="H24" s="119">
        <v>2.1303112265161867E-2</v>
      </c>
      <c r="I24" s="119">
        <v>2.0978121354031067E-2</v>
      </c>
      <c r="J24" s="119">
        <v>2.0658088361302188E-2</v>
      </c>
      <c r="K24" s="119">
        <v>2.0342937651152693E-2</v>
      </c>
      <c r="L24" s="119">
        <v>2.0032594741626889E-2</v>
      </c>
      <c r="M24" s="119">
        <v>1.9726986287033042E-2</v>
      </c>
      <c r="N24" s="119">
        <v>1.9426040060609027E-2</v>
      </c>
      <c r="O24" s="119">
        <v>1.9129684937452436E-2</v>
      </c>
      <c r="P24" s="119">
        <v>1.8837850877711095E-2</v>
      </c>
    </row>
    <row r="25" spans="1:16" s="58" customFormat="1" x14ac:dyDescent="0.25">
      <c r="A25" s="76" t="s">
        <v>56</v>
      </c>
      <c r="B25" s="117">
        <v>1.1573209875234116E-6</v>
      </c>
      <c r="C25" s="117">
        <v>1.0190835014189519E-6</v>
      </c>
      <c r="D25" s="117">
        <v>9.1323582477745304E-7</v>
      </c>
      <c r="E25" s="117">
        <v>8.7119567033948232E-7</v>
      </c>
      <c r="F25" s="117">
        <v>7.7832435653827967E-7</v>
      </c>
      <c r="G25" s="118">
        <v>7.0483476899109306E-7</v>
      </c>
      <c r="H25" s="119">
        <v>6.382840873543885E-7</v>
      </c>
      <c r="I25" s="119">
        <v>5.7801713833298848E-7</v>
      </c>
      <c r="J25" s="119">
        <v>5.2344061026411871E-7</v>
      </c>
      <c r="K25" s="119">
        <v>4.7401721212603692E-7</v>
      </c>
      <c r="L25" s="119">
        <v>4.2926038405458178E-7</v>
      </c>
      <c r="M25" s="119">
        <v>3.8872950729412078E-7</v>
      </c>
      <c r="N25" s="119">
        <v>3.5202556642617109E-7</v>
      </c>
      <c r="O25" s="119">
        <v>3.1878722117151929E-7</v>
      </c>
      <c r="P25" s="119">
        <v>2.8868724909380302E-7</v>
      </c>
    </row>
    <row r="26" spans="1:16" s="58" customFormat="1" x14ac:dyDescent="0.25">
      <c r="A26" s="78" t="s">
        <v>35</v>
      </c>
      <c r="B26" s="117"/>
      <c r="C26" s="117"/>
      <c r="D26" s="117"/>
      <c r="E26" s="117"/>
      <c r="F26" s="117"/>
      <c r="G26" s="118"/>
      <c r="H26" s="119"/>
      <c r="I26" s="119"/>
      <c r="J26" s="119"/>
      <c r="K26" s="119"/>
      <c r="L26" s="119"/>
      <c r="M26" s="119"/>
      <c r="N26" s="119"/>
      <c r="O26" s="119"/>
      <c r="P26" s="119"/>
    </row>
    <row r="27" spans="1:16" s="58" customFormat="1" x14ac:dyDescent="0.25">
      <c r="A27" s="76" t="s">
        <v>48</v>
      </c>
      <c r="B27" s="117">
        <v>1.6987695171033151E-4</v>
      </c>
      <c r="C27" s="117">
        <v>1.5683592590047502E-4</v>
      </c>
      <c r="D27" s="117">
        <v>1.4629704134051051E-4</v>
      </c>
      <c r="E27" s="117">
        <v>1.376024404511605E-4</v>
      </c>
      <c r="F27" s="117">
        <v>1.302835212193695E-4</v>
      </c>
      <c r="G27" s="118">
        <v>1.2192092389499892E-4</v>
      </c>
      <c r="H27" s="119">
        <v>1.1409510231444491E-4</v>
      </c>
      <c r="I27" s="119">
        <v>1.0677160208656871E-4</v>
      </c>
      <c r="J27" s="119">
        <v>9.9918180367758477E-5</v>
      </c>
      <c r="K27" s="119">
        <v>9.3504663907818279E-5</v>
      </c>
      <c r="L27" s="119">
        <v>8.7502816207562546E-5</v>
      </c>
      <c r="M27" s="119">
        <v>8.1886213203256707E-5</v>
      </c>
      <c r="N27" s="119">
        <v>7.6630126930585512E-5</v>
      </c>
      <c r="O27" s="119">
        <v>7.1711416655961623E-5</v>
      </c>
      <c r="P27" s="119">
        <v>6.7108426995863223E-5</v>
      </c>
    </row>
    <row r="28" spans="1:16" s="58" customFormat="1" x14ac:dyDescent="0.25">
      <c r="A28" s="76" t="s">
        <v>49</v>
      </c>
      <c r="B28" s="117">
        <v>2.16900499084816E-7</v>
      </c>
      <c r="C28" s="117">
        <v>2.1278563151579052E-7</v>
      </c>
      <c r="D28" s="117">
        <v>2.0902428547408252E-7</v>
      </c>
      <c r="E28" s="117">
        <v>2.0455478043755E-7</v>
      </c>
      <c r="F28" s="117">
        <v>2.0043361318185401E-7</v>
      </c>
      <c r="G28" s="118">
        <v>1.9651606374122564E-7</v>
      </c>
      <c r="H28" s="119">
        <v>1.926750842599775E-7</v>
      </c>
      <c r="I28" s="119">
        <v>1.8890917814980397E-7</v>
      </c>
      <c r="J28" s="119">
        <v>1.8521687807377394E-7</v>
      </c>
      <c r="K28" s="119">
        <v>1.8159674537460181E-7</v>
      </c>
      <c r="L28" s="119">
        <v>1.7804736951409314E-7</v>
      </c>
      <c r="M28" s="119">
        <v>1.745673675235466E-7</v>
      </c>
      <c r="N28" s="119">
        <v>1.7115538346489794E-7</v>
      </c>
      <c r="O28" s="119">
        <v>1.678100879023962E-7</v>
      </c>
      <c r="P28" s="119">
        <v>1.6453017738460612E-7</v>
      </c>
    </row>
    <row r="29" spans="1:16" s="58" customFormat="1" ht="18" x14ac:dyDescent="0.25">
      <c r="A29" s="76" t="s">
        <v>47</v>
      </c>
      <c r="B29" s="117">
        <v>6.4371869643100044E-2</v>
      </c>
      <c r="C29" s="117">
        <v>6.3228150536820404E-2</v>
      </c>
      <c r="D29" s="117">
        <v>6.216545385342926E-2</v>
      </c>
      <c r="E29" s="117">
        <v>6.088659206653705E-2</v>
      </c>
      <c r="F29" s="117">
        <v>5.9703327654803844E-2</v>
      </c>
      <c r="G29" s="118">
        <v>5.8590086818111432E-2</v>
      </c>
      <c r="H29" s="119">
        <v>5.7497603704801628E-2</v>
      </c>
      <c r="I29" s="119">
        <v>5.6425491261987197E-2</v>
      </c>
      <c r="J29" s="119">
        <v>5.5373369653850653E-2</v>
      </c>
      <c r="K29" s="119">
        <v>5.4340866127073263E-2</v>
      </c>
      <c r="L29" s="119">
        <v>5.3327614878773272E-2</v>
      </c>
      <c r="M29" s="119">
        <v>5.2333256926906588E-2</v>
      </c>
      <c r="N29" s="119">
        <v>5.1357439983084015E-2</v>
      </c>
      <c r="O29" s="119">
        <v>5.0399818327759943E-2</v>
      </c>
      <c r="P29" s="119">
        <v>4.9460052687748307E-2</v>
      </c>
    </row>
    <row r="30" spans="1:16" s="58" customFormat="1" x14ac:dyDescent="0.25">
      <c r="A30" s="76" t="s">
        <v>56</v>
      </c>
      <c r="B30" s="117">
        <v>4.0229070464997956E-6</v>
      </c>
      <c r="C30" s="117">
        <v>3.5063855597423052E-6</v>
      </c>
      <c r="D30" s="117">
        <v>3.1250962260919154E-6</v>
      </c>
      <c r="E30" s="117">
        <v>2.8001477516435801E-6</v>
      </c>
      <c r="F30" s="117">
        <v>2.5334269742567352E-6</v>
      </c>
      <c r="G30" s="118">
        <v>2.2568385336725069E-6</v>
      </c>
      <c r="H30" s="119">
        <v>2.0104468053843807E-6</v>
      </c>
      <c r="I30" s="119">
        <v>1.7909550448445097E-6</v>
      </c>
      <c r="J30" s="119">
        <v>1.595426431608942E-6</v>
      </c>
      <c r="K30" s="119">
        <v>1.4212447744032748E-6</v>
      </c>
      <c r="L30" s="119">
        <v>1.2660795062368167E-6</v>
      </c>
      <c r="M30" s="119">
        <v>1.1278545011965871E-6</v>
      </c>
      <c r="N30" s="119">
        <v>1.0047202956869184E-6</v>
      </c>
      <c r="O30" s="119">
        <v>8.9502934243222719E-7</v>
      </c>
      <c r="P30" s="119">
        <v>7.9731396613917834E-7</v>
      </c>
    </row>
    <row r="31" spans="1:16" s="58" customFormat="1" x14ac:dyDescent="0.25">
      <c r="A31" s="76"/>
      <c r="B31" s="57"/>
      <c r="C31" s="57"/>
      <c r="D31" s="57"/>
      <c r="E31" s="57"/>
      <c r="F31" s="57"/>
      <c r="G31" s="57"/>
      <c r="H31" s="57"/>
      <c r="I31" s="57"/>
      <c r="J31" s="57"/>
      <c r="K31" s="88"/>
      <c r="L31" s="57"/>
      <c r="M31" s="57"/>
      <c r="N31" s="57"/>
      <c r="O31" s="57"/>
      <c r="P31" s="57"/>
    </row>
    <row r="32" spans="1:16" s="77" customFormat="1" ht="29.1" customHeight="1" x14ac:dyDescent="0.25">
      <c r="A32" s="86" t="s">
        <v>71</v>
      </c>
      <c r="B32" s="80">
        <v>2021</v>
      </c>
      <c r="C32" s="80">
        <v>2022</v>
      </c>
      <c r="D32" s="81">
        <v>2023</v>
      </c>
      <c r="E32" s="81">
        <v>2024</v>
      </c>
      <c r="F32" s="81">
        <v>2025</v>
      </c>
      <c r="G32" s="81">
        <v>2026</v>
      </c>
      <c r="H32" s="81">
        <v>2027</v>
      </c>
      <c r="I32" s="81">
        <v>2028</v>
      </c>
      <c r="J32" s="81">
        <v>2029</v>
      </c>
      <c r="K32" s="89">
        <v>2030</v>
      </c>
      <c r="L32" s="81">
        <v>2031</v>
      </c>
      <c r="M32" s="81">
        <v>2032</v>
      </c>
      <c r="N32" s="81">
        <v>2033</v>
      </c>
      <c r="O32" s="81">
        <v>2034</v>
      </c>
      <c r="P32" s="81">
        <v>2035</v>
      </c>
    </row>
    <row r="33" spans="1:16" s="8" customFormat="1" x14ac:dyDescent="0.25">
      <c r="A33" s="28" t="s">
        <v>33</v>
      </c>
      <c r="B33" s="75"/>
      <c r="C33" s="75"/>
      <c r="K33" s="90"/>
    </row>
    <row r="34" spans="1:16" s="58" customFormat="1" x14ac:dyDescent="0.25">
      <c r="A34" s="76" t="s">
        <v>44</v>
      </c>
      <c r="B34" s="57">
        <v>0.13330209432789669</v>
      </c>
      <c r="C34" s="57">
        <v>0.12088752676886548</v>
      </c>
      <c r="D34" s="57">
        <v>0.1098449926598368</v>
      </c>
      <c r="E34" s="57">
        <v>9.4056771963382912E-2</v>
      </c>
      <c r="F34" s="57">
        <v>8.4614203490837384E-2</v>
      </c>
      <c r="G34" s="57">
        <v>7.5828130026332638E-2</v>
      </c>
      <c r="H34" s="57">
        <v>6.7932705744741043E-2</v>
      </c>
      <c r="I34" s="57">
        <v>6.0840642074880248E-2</v>
      </c>
      <c r="J34" s="57">
        <v>5.4472780608904862E-2</v>
      </c>
      <c r="K34" s="88">
        <v>4.902827250321292E-2</v>
      </c>
      <c r="L34" s="57">
        <v>4.315273529588904E-2</v>
      </c>
      <c r="M34" s="57">
        <v>3.7981321152913083E-2</v>
      </c>
      <c r="N34" s="57">
        <v>3.3429648123792309E-2</v>
      </c>
      <c r="O34" s="57">
        <v>2.9423446572101598E-2</v>
      </c>
      <c r="P34" s="57">
        <v>2.5897347318028143E-2</v>
      </c>
    </row>
    <row r="35" spans="1:16" s="58" customFormat="1" x14ac:dyDescent="0.25">
      <c r="A35" s="76" t="s">
        <v>45</v>
      </c>
      <c r="B35" s="57">
        <v>2.9935164564230342E-3</v>
      </c>
      <c r="C35" s="57">
        <v>2.9793466745577954E-3</v>
      </c>
      <c r="D35" s="57">
        <v>2.9638258105024566E-3</v>
      </c>
      <c r="E35" s="57">
        <v>2.9564737902241693E-3</v>
      </c>
      <c r="F35" s="57">
        <v>2.9484647468794494E-3</v>
      </c>
      <c r="G35" s="57">
        <v>2.9313644045073921E-3</v>
      </c>
      <c r="H35" s="57">
        <v>2.9134701579218549E-3</v>
      </c>
      <c r="I35" s="57">
        <v>2.894828057148387E-3</v>
      </c>
      <c r="J35" s="57">
        <v>2.8814605765748683E-3</v>
      </c>
      <c r="K35" s="88">
        <v>2.8671548380591102E-3</v>
      </c>
      <c r="L35" s="57">
        <v>2.8006262724340164E-3</v>
      </c>
      <c r="M35" s="57">
        <v>2.7356414148728822E-3</v>
      </c>
      <c r="N35" s="57">
        <v>2.6721644456557973E-3</v>
      </c>
      <c r="O35" s="57">
        <v>2.6101603762124473E-3</v>
      </c>
      <c r="P35" s="57">
        <v>2.5495950298363794E-3</v>
      </c>
    </row>
    <row r="36" spans="1:16" s="58" customFormat="1" ht="18" x14ac:dyDescent="0.25">
      <c r="A36" s="76" t="s">
        <v>43</v>
      </c>
      <c r="B36" s="57">
        <v>0.62597229111973152</v>
      </c>
      <c r="C36" s="57">
        <v>0.6232568162944041</v>
      </c>
      <c r="D36" s="57">
        <v>0.62029322335212622</v>
      </c>
      <c r="E36" s="57">
        <v>0.61755704598983208</v>
      </c>
      <c r="F36" s="57">
        <v>0.61480922043562525</v>
      </c>
      <c r="G36" s="57">
        <v>0.61154348745743725</v>
      </c>
      <c r="H36" s="57">
        <v>0.60810787601188676</v>
      </c>
      <c r="I36" s="57">
        <v>0.60451181187214986</v>
      </c>
      <c r="J36" s="57">
        <v>0.6007643797229687</v>
      </c>
      <c r="K36" s="88">
        <v>0.59687433380490151</v>
      </c>
      <c r="L36" s="57">
        <v>0.5928501082507216</v>
      </c>
      <c r="M36" s="57">
        <v>0.58869982712246638</v>
      </c>
      <c r="N36" s="57">
        <v>0.58443131415740746</v>
      </c>
      <c r="O36" s="57">
        <v>0.58897598072685409</v>
      </c>
      <c r="P36" s="57">
        <v>0.58429019167406038</v>
      </c>
    </row>
    <row r="37" spans="1:16" s="58" customFormat="1" x14ac:dyDescent="0.25">
      <c r="A37" s="76" t="s">
        <v>57</v>
      </c>
      <c r="B37" s="57">
        <v>0.22931538692840775</v>
      </c>
      <c r="C37" s="57">
        <v>0.22816863432640963</v>
      </c>
      <c r="D37" s="57">
        <v>0.22794797684782711</v>
      </c>
      <c r="E37" s="57">
        <v>0.22849083856889663</v>
      </c>
      <c r="F37" s="57">
        <v>0.22683580971230574</v>
      </c>
      <c r="G37" s="57">
        <v>0.22592792351105032</v>
      </c>
      <c r="H37" s="57">
        <v>0.22499529080517214</v>
      </c>
      <c r="I37" s="57">
        <v>0.22409201777290655</v>
      </c>
      <c r="J37" s="57">
        <v>0.22318960407694213</v>
      </c>
      <c r="K37" s="88">
        <v>0.22228733754296678</v>
      </c>
      <c r="L37" s="57">
        <v>0.21791835593569225</v>
      </c>
      <c r="M37" s="57">
        <v>0.21363524516791621</v>
      </c>
      <c r="N37" s="57">
        <v>0.20943631747765226</v>
      </c>
      <c r="O37" s="57">
        <v>0.20531991827529864</v>
      </c>
      <c r="P37" s="57">
        <v>0.20128442549164646</v>
      </c>
    </row>
    <row r="38" spans="1:16" s="58" customFormat="1" x14ac:dyDescent="0.25">
      <c r="A38" s="78" t="s">
        <v>34</v>
      </c>
      <c r="B38" s="57"/>
      <c r="C38" s="57"/>
      <c r="D38" s="57"/>
      <c r="E38" s="57"/>
      <c r="F38" s="57"/>
      <c r="G38" s="57"/>
      <c r="H38" s="57"/>
      <c r="I38" s="57"/>
      <c r="J38" s="57"/>
      <c r="K38" s="56"/>
      <c r="L38" s="57"/>
      <c r="M38" s="57"/>
      <c r="N38" s="57"/>
      <c r="O38" s="57"/>
      <c r="P38" s="57"/>
    </row>
    <row r="39" spans="1:16" s="58" customFormat="1" x14ac:dyDescent="0.25">
      <c r="A39" s="76" t="s">
        <v>44</v>
      </c>
      <c r="B39" s="57">
        <v>0.53763193270652998</v>
      </c>
      <c r="C39" s="57">
        <v>0.49883871440943212</v>
      </c>
      <c r="D39" s="57">
        <v>0.46431600407721546</v>
      </c>
      <c r="E39" s="57">
        <v>0.4400045483997434</v>
      </c>
      <c r="F39" s="57">
        <v>0.42069083709579458</v>
      </c>
      <c r="G39" s="57">
        <v>0.39725379362814167</v>
      </c>
      <c r="H39" s="57">
        <v>0.37500282960964737</v>
      </c>
      <c r="I39" s="57">
        <v>0.35388922967762043</v>
      </c>
      <c r="J39" s="57">
        <v>0.3338651024067652</v>
      </c>
      <c r="K39" s="57">
        <v>0.31663287016870018</v>
      </c>
      <c r="L39" s="57">
        <v>0.29365382389162648</v>
      </c>
      <c r="M39" s="57">
        <v>0.27234243949540093</v>
      </c>
      <c r="N39" s="57">
        <v>0.25257768949631948</v>
      </c>
      <c r="O39" s="57">
        <v>0.23424732975697862</v>
      </c>
      <c r="P39" s="57">
        <v>0.21724726205112529</v>
      </c>
    </row>
    <row r="40" spans="1:16" s="58" customFormat="1" x14ac:dyDescent="0.25">
      <c r="A40" s="76" t="s">
        <v>45</v>
      </c>
      <c r="B40" s="57">
        <v>4.2194424636105166E-3</v>
      </c>
      <c r="C40" s="57">
        <v>4.2382479649122123E-3</v>
      </c>
      <c r="D40" s="57">
        <v>4.2533044041883957E-3</v>
      </c>
      <c r="E40" s="57">
        <v>4.2707207132720209E-3</v>
      </c>
      <c r="F40" s="57">
        <v>4.291323600136814E-3</v>
      </c>
      <c r="G40" s="57">
        <v>4.3007640025077383E-3</v>
      </c>
      <c r="H40" s="57">
        <v>4.3089043407928901E-3</v>
      </c>
      <c r="I40" s="57">
        <v>4.3157822889553993E-3</v>
      </c>
      <c r="J40" s="57">
        <v>4.3304189425662984E-3</v>
      </c>
      <c r="K40" s="57">
        <v>4.3435903099154783E-3</v>
      </c>
      <c r="L40" s="57">
        <v>4.2769418295097736E-3</v>
      </c>
      <c r="M40" s="57">
        <v>4.211316009995969E-3</v>
      </c>
      <c r="N40" s="57">
        <v>4.146697159563938E-3</v>
      </c>
      <c r="O40" s="57">
        <v>4.0830698271802435E-3</v>
      </c>
      <c r="P40" s="57">
        <v>4.0204187988936357E-3</v>
      </c>
    </row>
    <row r="41" spans="1:16" s="58" customFormat="1" ht="18" x14ac:dyDescent="0.25">
      <c r="A41" s="76" t="s">
        <v>43</v>
      </c>
      <c r="B41" s="57">
        <v>1.2148010978995598</v>
      </c>
      <c r="C41" s="57">
        <v>1.2202271393977031</v>
      </c>
      <c r="D41" s="57">
        <v>1.2245694716664866</v>
      </c>
      <c r="E41" s="57">
        <v>1.2272680530809472</v>
      </c>
      <c r="F41" s="57">
        <v>1.2302234707159059</v>
      </c>
      <c r="G41" s="57">
        <v>1.2330888604287944</v>
      </c>
      <c r="H41" s="57">
        <v>1.2355805113793883</v>
      </c>
      <c r="I41" s="57">
        <v>1.2377091598878329</v>
      </c>
      <c r="J41" s="57">
        <v>1.2394853016781313</v>
      </c>
      <c r="K41" s="57">
        <v>1.2409191967203141</v>
      </c>
      <c r="L41" s="57">
        <v>1.2420208739808671</v>
      </c>
      <c r="M41" s="57">
        <v>1.2428001360830816</v>
      </c>
      <c r="N41" s="57">
        <v>1.2432665638789777</v>
      </c>
      <c r="O41" s="57">
        <v>1.2625592058718609</v>
      </c>
      <c r="P41" s="57">
        <v>1.2621360088066433</v>
      </c>
    </row>
    <row r="42" spans="1:16" s="58" customFormat="1" x14ac:dyDescent="0.25">
      <c r="A42" s="76" t="s">
        <v>57</v>
      </c>
      <c r="B42" s="57">
        <v>0.86637049126002597</v>
      </c>
      <c r="C42" s="57">
        <v>0.77613399468067379</v>
      </c>
      <c r="D42" s="57">
        <v>0.70748379345509282</v>
      </c>
      <c r="E42" s="57">
        <v>0.68658930779454597</v>
      </c>
      <c r="F42" s="57">
        <v>0.62398263663673881</v>
      </c>
      <c r="G42" s="57">
        <v>0.57408791934324532</v>
      </c>
      <c r="H42" s="57">
        <v>0.52811625387702099</v>
      </c>
      <c r="I42" s="57">
        <v>0.4858812064827101</v>
      </c>
      <c r="J42" s="57">
        <v>0.44701828116555736</v>
      </c>
      <c r="K42" s="57">
        <v>0.41125733324054964</v>
      </c>
      <c r="L42" s="57">
        <v>0.37242630920575515</v>
      </c>
      <c r="M42" s="57">
        <v>0.33726172052837922</v>
      </c>
      <c r="N42" s="57">
        <v>0.30541738143134606</v>
      </c>
      <c r="O42" s="57">
        <v>0.27657979308841013</v>
      </c>
      <c r="P42" s="57">
        <v>0.25046505731378349</v>
      </c>
    </row>
    <row r="43" spans="1:16" s="58" customFormat="1" x14ac:dyDescent="0.25">
      <c r="A43" s="78" t="s">
        <v>35</v>
      </c>
      <c r="B43" s="57"/>
      <c r="C43" s="57"/>
      <c r="D43" s="57"/>
      <c r="E43" s="57"/>
      <c r="F43" s="57"/>
      <c r="G43" s="57"/>
      <c r="H43" s="57"/>
      <c r="I43" s="57"/>
      <c r="J43" s="57"/>
      <c r="K43" s="56"/>
      <c r="L43" s="57"/>
      <c r="M43" s="57"/>
      <c r="N43" s="57"/>
      <c r="O43" s="57"/>
      <c r="P43" s="57"/>
    </row>
    <row r="44" spans="1:16" s="58" customFormat="1" x14ac:dyDescent="0.25">
      <c r="A44" s="76" t="s">
        <v>44</v>
      </c>
      <c r="B44" s="57">
        <v>2.6500804466811716</v>
      </c>
      <c r="C44" s="57">
        <v>2.4780076292275055</v>
      </c>
      <c r="D44" s="57">
        <v>2.340752661448168</v>
      </c>
      <c r="E44" s="57">
        <v>2.2291595353088001</v>
      </c>
      <c r="F44" s="57">
        <v>2.1496781001195968</v>
      </c>
      <c r="G44" s="57">
        <v>2.0482715214359817</v>
      </c>
      <c r="H44" s="57">
        <v>1.9510262495770079</v>
      </c>
      <c r="I44" s="57">
        <v>1.8578258763062956</v>
      </c>
      <c r="J44" s="57">
        <v>1.768551792509325</v>
      </c>
      <c r="K44" s="57">
        <v>1.6924344167315108</v>
      </c>
      <c r="L44" s="57">
        <v>1.5838009733568821</v>
      </c>
      <c r="M44" s="57">
        <v>1.4821404589789464</v>
      </c>
      <c r="N44" s="57">
        <v>1.3870052974435978</v>
      </c>
      <c r="O44" s="57">
        <v>1.2979766414729055</v>
      </c>
      <c r="P44" s="57">
        <v>1.2146625286251242</v>
      </c>
    </row>
    <row r="45" spans="1:16" s="58" customFormat="1" x14ac:dyDescent="0.25">
      <c r="A45" s="76" t="s">
        <v>45</v>
      </c>
      <c r="B45" s="57">
        <v>9.0013707120198648E-3</v>
      </c>
      <c r="C45" s="57">
        <v>9.0008322131179385E-3</v>
      </c>
      <c r="D45" s="57">
        <v>9.0089467039329574E-3</v>
      </c>
      <c r="E45" s="57">
        <v>9.0004103392521996E-3</v>
      </c>
      <c r="F45" s="57">
        <v>8.9994692318652453E-3</v>
      </c>
      <c r="G45" s="57">
        <v>8.9807841129740124E-3</v>
      </c>
      <c r="H45" s="57">
        <v>8.9593914180889547E-3</v>
      </c>
      <c r="I45" s="57">
        <v>8.9354041264857274E-3</v>
      </c>
      <c r="J45" s="57">
        <v>8.9274535231559041E-3</v>
      </c>
      <c r="K45" s="57">
        <v>8.9164001978929482E-3</v>
      </c>
      <c r="L45" s="57">
        <v>8.7421258431419728E-3</v>
      </c>
      <c r="M45" s="57">
        <v>8.5712577454061384E-3</v>
      </c>
      <c r="N45" s="57">
        <v>8.4037293281264882E-3</v>
      </c>
      <c r="O45" s="57">
        <v>8.2394753160076536E-3</v>
      </c>
      <c r="P45" s="57">
        <v>8.078431709584161E-3</v>
      </c>
    </row>
    <row r="46" spans="1:16" s="58" customFormat="1" ht="18" x14ac:dyDescent="0.25">
      <c r="A46" s="76" t="s">
        <v>43</v>
      </c>
      <c r="B46" s="57">
        <v>3.3473372214412023</v>
      </c>
      <c r="C46" s="57">
        <v>3.3510919784514814</v>
      </c>
      <c r="D46" s="57">
        <v>3.35693450808518</v>
      </c>
      <c r="E46" s="57">
        <v>3.3487625636595379</v>
      </c>
      <c r="F46" s="57">
        <v>3.3433863486690152</v>
      </c>
      <c r="G46" s="57">
        <v>3.3396349486323516</v>
      </c>
      <c r="H46" s="57">
        <v>3.3348610148784945</v>
      </c>
      <c r="I46" s="57">
        <v>3.3291039844572445</v>
      </c>
      <c r="J46" s="57">
        <v>3.3224021792310392</v>
      </c>
      <c r="K46" s="57">
        <v>3.3147928337514689</v>
      </c>
      <c r="L46" s="57">
        <v>3.3063121224839427</v>
      </c>
      <c r="M46" s="57">
        <v>3.2969951863951152</v>
      </c>
      <c r="N46" s="57">
        <v>3.2868761589173769</v>
      </c>
      <c r="O46" s="57">
        <v>3.3263880096321561</v>
      </c>
      <c r="P46" s="57">
        <v>3.3138235300791368</v>
      </c>
    </row>
    <row r="47" spans="1:16" x14ac:dyDescent="0.25">
      <c r="A47" s="76" t="s">
        <v>57</v>
      </c>
      <c r="B47" s="57">
        <v>3.0115482150097468</v>
      </c>
      <c r="C47" s="57">
        <v>2.6704632422997396</v>
      </c>
      <c r="D47" s="57">
        <v>2.4210120463534071</v>
      </c>
      <c r="E47" s="57">
        <v>2.2067964430703055</v>
      </c>
      <c r="F47" s="57">
        <v>2.0310484052616244</v>
      </c>
      <c r="G47" s="57">
        <v>1.8381949856762569</v>
      </c>
      <c r="H47" s="57">
        <v>1.6634436867750366</v>
      </c>
      <c r="I47" s="57">
        <v>1.5054768106962948</v>
      </c>
      <c r="J47" s="57">
        <v>1.3624941725940365</v>
      </c>
      <c r="K47" s="57">
        <v>1.2330719662722811</v>
      </c>
      <c r="L47" s="57">
        <v>1.0984505796110622</v>
      </c>
      <c r="M47" s="57">
        <v>0.97852656523815895</v>
      </c>
      <c r="N47" s="57">
        <v>0.87169532853797049</v>
      </c>
      <c r="O47" s="57">
        <v>0.77652745749420027</v>
      </c>
      <c r="P47" s="57">
        <v>0.69174959702235117</v>
      </c>
    </row>
    <row r="48" spans="1:16" s="31" customFormat="1" x14ac:dyDescent="0.25">
      <c r="A48" s="55"/>
      <c r="F48" s="85"/>
      <c r="G48" s="27"/>
      <c r="H48" s="27"/>
    </row>
    <row r="49" spans="1:16" x14ac:dyDescent="0.25">
      <c r="A49" s="54" t="s">
        <v>388</v>
      </c>
      <c r="B49" s="51"/>
      <c r="C49" s="51"/>
      <c r="D49" s="51"/>
      <c r="E49" s="51"/>
      <c r="F49" s="51"/>
      <c r="G49" s="12"/>
      <c r="H49" s="8"/>
      <c r="I49" s="8"/>
      <c r="J49" s="8"/>
      <c r="K49" s="8"/>
      <c r="L49" s="8"/>
      <c r="M49" s="8"/>
      <c r="N49" s="8"/>
      <c r="O49" s="8"/>
      <c r="P49" s="8"/>
    </row>
    <row r="50" spans="1:16" s="58" customFormat="1" x14ac:dyDescent="0.25">
      <c r="A50" s="54"/>
      <c r="B50" s="51"/>
      <c r="C50" s="51"/>
      <c r="D50" s="51"/>
      <c r="E50" s="51"/>
      <c r="F50" s="51"/>
      <c r="G50" s="12"/>
      <c r="H50" s="8"/>
      <c r="I50" s="8"/>
      <c r="J50" s="8"/>
      <c r="K50" s="8"/>
      <c r="L50" s="8"/>
      <c r="M50" s="8"/>
      <c r="N50" s="8"/>
      <c r="O50" s="8"/>
      <c r="P50" s="8"/>
    </row>
    <row r="51" spans="1:16" x14ac:dyDescent="0.25">
      <c r="A51" s="52" t="s">
        <v>41</v>
      </c>
      <c r="B51" s="51"/>
      <c r="C51" s="51"/>
      <c r="D51" s="51"/>
      <c r="E51" s="51"/>
      <c r="F51" s="51"/>
      <c r="G51" s="12"/>
      <c r="H51" s="8"/>
      <c r="I51" s="8"/>
      <c r="J51" s="8"/>
      <c r="K51" s="8"/>
      <c r="L51" s="8"/>
      <c r="M51" s="8"/>
      <c r="N51" s="8"/>
      <c r="O51" s="8"/>
      <c r="P51" s="8"/>
    </row>
    <row r="52" spans="1:16" x14ac:dyDescent="0.25">
      <c r="A52" s="53" t="s">
        <v>42</v>
      </c>
      <c r="B52" s="51"/>
      <c r="C52" s="51"/>
      <c r="D52" s="51"/>
      <c r="E52" s="51"/>
      <c r="F52" s="51"/>
      <c r="G52" s="12"/>
      <c r="H52" s="8"/>
      <c r="I52" s="8"/>
      <c r="J52" s="8"/>
      <c r="K52" s="8"/>
      <c r="L52" s="8"/>
      <c r="M52" s="8"/>
      <c r="N52" s="8"/>
      <c r="O52" s="8"/>
      <c r="P52" s="8"/>
    </row>
    <row r="53" spans="1:16" x14ac:dyDescent="0.25">
      <c r="A53" s="51"/>
      <c r="B53" s="51"/>
      <c r="C53" s="51"/>
      <c r="D53" s="51"/>
      <c r="E53" s="51"/>
      <c r="F53" s="51"/>
      <c r="G53" s="12"/>
      <c r="H53" s="19"/>
      <c r="I53" s="19"/>
      <c r="J53" s="19"/>
      <c r="K53" s="19"/>
      <c r="L53" s="19"/>
      <c r="M53" s="19"/>
      <c r="N53" s="19"/>
      <c r="O53" s="19"/>
      <c r="P53" s="19"/>
    </row>
    <row r="54" spans="1:16" x14ac:dyDescent="0.25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</row>
    <row r="55" spans="1:16" x14ac:dyDescent="0.25">
      <c r="E55" s="58"/>
    </row>
  </sheetData>
  <hyperlinks>
    <hyperlink ref="A51" r:id="rId1" xr:uid="{E4AF025F-C7CC-49E7-9342-93A04EFFF1A9}"/>
    <hyperlink ref="A52" r:id="rId2" xr:uid="{330ECC24-729A-4E66-836D-175B34D96AA2}"/>
  </hyperlinks>
  <pageMargins left="0.7" right="0.7" top="0.75" bottom="0.75" header="0.3" footer="0.3"/>
  <pageSetup orientation="portrait" r:id="rId3"/>
  <legacyDrawing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64B96D-56B2-4831-B43F-0B1D4D63D8AA}">
  <sheetPr>
    <tabColor rgb="FF92D050"/>
  </sheetPr>
  <dimension ref="A1:K18"/>
  <sheetViews>
    <sheetView zoomScale="140" zoomScaleNormal="140" workbookViewId="0">
      <selection sqref="A1:L12"/>
    </sheetView>
  </sheetViews>
  <sheetFormatPr defaultColWidth="8.7109375" defaultRowHeight="15" x14ac:dyDescent="0.25"/>
  <cols>
    <col min="1" max="1" width="33.85546875" style="58" customWidth="1"/>
    <col min="2" max="11" width="12.85546875" style="58" customWidth="1"/>
    <col min="12" max="16384" width="8.7109375" style="58"/>
  </cols>
  <sheetData>
    <row r="1" spans="1:11" ht="18.75" x14ac:dyDescent="0.3">
      <c r="A1" s="275" t="s">
        <v>300</v>
      </c>
      <c r="B1" s="232"/>
      <c r="C1" s="232"/>
      <c r="D1" s="232"/>
      <c r="E1" s="232"/>
      <c r="F1" s="232"/>
      <c r="G1" s="232"/>
      <c r="H1" s="232"/>
      <c r="I1" s="232"/>
      <c r="J1" s="232"/>
      <c r="K1" s="233"/>
    </row>
    <row r="2" spans="1:11" ht="19.5" thickBot="1" x14ac:dyDescent="0.35">
      <c r="A2" s="284"/>
      <c r="B2" s="221" t="s">
        <v>172</v>
      </c>
      <c r="C2" s="221"/>
      <c r="D2" s="221"/>
      <c r="E2" s="221"/>
      <c r="F2" s="221"/>
      <c r="G2" s="221"/>
      <c r="H2" s="221"/>
      <c r="I2" s="221"/>
      <c r="J2" s="221"/>
      <c r="K2" s="285"/>
    </row>
    <row r="3" spans="1:11" ht="15.75" thickBot="1" x14ac:dyDescent="0.3">
      <c r="A3" s="248"/>
      <c r="B3" s="254">
        <v>2024</v>
      </c>
      <c r="C3" s="254">
        <v>2025</v>
      </c>
      <c r="D3" s="254">
        <v>2026</v>
      </c>
      <c r="E3" s="254">
        <v>2027</v>
      </c>
      <c r="F3" s="254">
        <v>2028</v>
      </c>
      <c r="G3" s="254">
        <v>2029</v>
      </c>
      <c r="H3" s="254">
        <v>2030</v>
      </c>
      <c r="I3" s="254">
        <v>2031</v>
      </c>
      <c r="J3" s="254">
        <v>2032</v>
      </c>
      <c r="K3" s="255">
        <v>2033</v>
      </c>
    </row>
    <row r="4" spans="1:11" x14ac:dyDescent="0.25">
      <c r="A4" s="251" t="s">
        <v>374</v>
      </c>
      <c r="B4" s="234">
        <v>2883.1555232558139</v>
      </c>
      <c r="C4" s="234">
        <v>2883.1555232558139</v>
      </c>
      <c r="D4" s="234">
        <v>2883.1555232558139</v>
      </c>
      <c r="E4" s="234">
        <v>2883.1555232558139</v>
      </c>
      <c r="F4" s="234">
        <v>2883.1555232558139</v>
      </c>
      <c r="G4" s="234">
        <v>2883.1555232558139</v>
      </c>
      <c r="H4" s="234">
        <v>2883.1555232558139</v>
      </c>
      <c r="I4" s="234">
        <v>2883.1555232558139</v>
      </c>
      <c r="J4" s="234">
        <v>2883.1555232558139</v>
      </c>
      <c r="K4" s="235">
        <v>2883.1555232558139</v>
      </c>
    </row>
    <row r="5" spans="1:11" x14ac:dyDescent="0.25">
      <c r="A5" s="251" t="s">
        <v>375</v>
      </c>
      <c r="B5" s="23">
        <v>17.8</v>
      </c>
      <c r="C5" s="23">
        <v>17.8</v>
      </c>
      <c r="D5" s="23">
        <v>17.8</v>
      </c>
      <c r="E5" s="23">
        <v>17.8</v>
      </c>
      <c r="F5" s="23">
        <v>17.8</v>
      </c>
      <c r="G5" s="23">
        <v>17.8</v>
      </c>
      <c r="H5" s="23">
        <v>17.8</v>
      </c>
      <c r="I5" s="23">
        <v>17.8</v>
      </c>
      <c r="J5" s="23">
        <v>17.8</v>
      </c>
      <c r="K5" s="236">
        <v>17.8</v>
      </c>
    </row>
    <row r="6" spans="1:11" x14ac:dyDescent="0.25">
      <c r="A6" s="251"/>
      <c r="B6" s="23">
        <v>51320.168313953487</v>
      </c>
      <c r="C6" s="23">
        <v>51320.168313953487</v>
      </c>
      <c r="D6" s="23">
        <v>51320.168313953487</v>
      </c>
      <c r="E6" s="23">
        <v>51320.168313953487</v>
      </c>
      <c r="F6" s="23">
        <v>51320.168313953487</v>
      </c>
      <c r="G6" s="23">
        <v>51320.168313953487</v>
      </c>
      <c r="H6" s="23">
        <v>51320.168313953487</v>
      </c>
      <c r="I6" s="23">
        <v>51320.168313953487</v>
      </c>
      <c r="J6" s="23">
        <v>51320.168313953487</v>
      </c>
      <c r="K6" s="236">
        <v>51320.168313953487</v>
      </c>
    </row>
    <row r="7" spans="1:11" x14ac:dyDescent="0.25">
      <c r="A7" s="251" t="s">
        <v>376</v>
      </c>
      <c r="B7" s="237">
        <v>10.296984011627906</v>
      </c>
      <c r="C7" s="237">
        <v>10.296984011627906</v>
      </c>
      <c r="D7" s="237">
        <v>10.296984011627906</v>
      </c>
      <c r="E7" s="237">
        <v>10.296984011627906</v>
      </c>
      <c r="F7" s="237">
        <v>10.296984011627906</v>
      </c>
      <c r="G7" s="237">
        <v>10.296984011627906</v>
      </c>
      <c r="H7" s="237">
        <v>10.296984011627906</v>
      </c>
      <c r="I7" s="237">
        <v>10.296984011627906</v>
      </c>
      <c r="J7" s="237">
        <v>10.296984011627906</v>
      </c>
      <c r="K7" s="238">
        <v>10.296984011627906</v>
      </c>
    </row>
    <row r="8" spans="1:11" x14ac:dyDescent="0.25">
      <c r="A8" s="251" t="s">
        <v>377</v>
      </c>
      <c r="B8" s="23">
        <v>50.7</v>
      </c>
      <c r="C8" s="23">
        <v>50.7</v>
      </c>
      <c r="D8" s="23">
        <v>50.7</v>
      </c>
      <c r="E8" s="23">
        <v>50.7</v>
      </c>
      <c r="F8" s="23">
        <v>50.7</v>
      </c>
      <c r="G8" s="23">
        <v>50.7</v>
      </c>
      <c r="H8" s="23">
        <v>50.7</v>
      </c>
      <c r="I8" s="23">
        <v>50.7</v>
      </c>
      <c r="J8" s="23">
        <v>50.7</v>
      </c>
      <c r="K8" s="236">
        <v>50.7</v>
      </c>
    </row>
    <row r="9" spans="1:11" ht="30.75" thickBot="1" x14ac:dyDescent="0.3">
      <c r="A9" s="252" t="s">
        <v>195</v>
      </c>
      <c r="B9" s="239">
        <v>522.05708938953489</v>
      </c>
      <c r="C9" s="239">
        <v>522.05708938953489</v>
      </c>
      <c r="D9" s="239">
        <v>522.05708938953489</v>
      </c>
      <c r="E9" s="239">
        <v>522.05708938953489</v>
      </c>
      <c r="F9" s="239">
        <v>522.05708938953489</v>
      </c>
      <c r="G9" s="239">
        <v>522.05708938953489</v>
      </c>
      <c r="H9" s="239">
        <v>522.05708938953489</v>
      </c>
      <c r="I9" s="239">
        <v>522.05708938953489</v>
      </c>
      <c r="J9" s="239">
        <v>522.05708938953489</v>
      </c>
      <c r="K9" s="240">
        <v>522.05708938953489</v>
      </c>
    </row>
    <row r="10" spans="1:11" x14ac:dyDescent="0.25">
      <c r="A10" s="253"/>
      <c r="B10" s="246"/>
      <c r="C10" s="246"/>
      <c r="D10" s="246"/>
      <c r="E10" s="246"/>
      <c r="F10" s="246"/>
      <c r="G10" s="246"/>
      <c r="H10" s="246"/>
      <c r="I10" s="246"/>
      <c r="J10" s="246"/>
      <c r="K10" s="247"/>
    </row>
    <row r="11" spans="1:11" ht="15.75" thickBot="1" x14ac:dyDescent="0.3">
      <c r="A11" s="245" t="s">
        <v>378</v>
      </c>
      <c r="B11" s="241">
        <v>51842.225403343022</v>
      </c>
      <c r="C11" s="241">
        <v>51842.225403343022</v>
      </c>
      <c r="D11" s="241">
        <v>51842.225403343022</v>
      </c>
      <c r="E11" s="241">
        <v>51842.225403343022</v>
      </c>
      <c r="F11" s="241">
        <v>51842.225403343022</v>
      </c>
      <c r="G11" s="241">
        <v>51842.225403343022</v>
      </c>
      <c r="H11" s="241">
        <v>51842.225403343022</v>
      </c>
      <c r="I11" s="241">
        <v>51842.225403343022</v>
      </c>
      <c r="J11" s="241">
        <v>51842.225403343022</v>
      </c>
      <c r="K11" s="242">
        <v>51842.225403343022</v>
      </c>
    </row>
    <row r="13" spans="1:11" x14ac:dyDescent="0.25">
      <c r="A13" s="28"/>
    </row>
    <row r="14" spans="1:11" x14ac:dyDescent="0.25">
      <c r="A14" s="47"/>
      <c r="B14" s="24"/>
      <c r="C14" s="24"/>
      <c r="D14" s="24"/>
      <c r="E14" s="24"/>
      <c r="F14" s="24"/>
      <c r="G14" s="24"/>
      <c r="H14" s="24"/>
      <c r="I14" s="24"/>
      <c r="J14" s="24"/>
      <c r="K14" s="24"/>
    </row>
    <row r="15" spans="1:11" x14ac:dyDescent="0.25">
      <c r="A15" s="47"/>
      <c r="B15" s="24"/>
      <c r="C15" s="24"/>
      <c r="D15" s="24"/>
      <c r="E15" s="24" t="s">
        <v>197</v>
      </c>
      <c r="F15" s="24"/>
      <c r="G15" s="24"/>
      <c r="H15" s="24"/>
      <c r="I15" s="24"/>
      <c r="J15" s="24"/>
      <c r="K15" s="24"/>
    </row>
    <row r="16" spans="1:11" x14ac:dyDescent="0.25">
      <c r="A16" s="47"/>
      <c r="B16" s="24"/>
      <c r="C16" s="24"/>
      <c r="D16" s="24"/>
      <c r="E16" s="24"/>
      <c r="F16" s="24"/>
      <c r="G16" s="24"/>
      <c r="H16" s="24"/>
      <c r="I16" s="24"/>
      <c r="J16" s="24"/>
      <c r="K16" s="24"/>
    </row>
    <row r="17" spans="1:11" x14ac:dyDescent="0.25">
      <c r="A17" s="49"/>
      <c r="B17" s="24"/>
      <c r="C17" s="24"/>
      <c r="D17" s="24"/>
      <c r="E17" s="24"/>
      <c r="F17" s="24"/>
      <c r="G17" s="24"/>
      <c r="H17" s="24"/>
      <c r="I17" s="24"/>
      <c r="J17" s="24"/>
      <c r="K17" s="24"/>
    </row>
    <row r="18" spans="1:11" x14ac:dyDescent="0.25">
      <c r="A18" s="48"/>
      <c r="B18" s="13"/>
      <c r="C18" s="13"/>
      <c r="D18" s="13"/>
      <c r="E18" s="13"/>
      <c r="F18" s="13"/>
      <c r="G18" s="13"/>
      <c r="H18" s="13"/>
      <c r="I18" s="13"/>
      <c r="J18" s="13"/>
      <c r="K18" s="13"/>
    </row>
  </sheetData>
  <pageMargins left="0.7" right="0.7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E952CB-8BDA-4B01-91B8-397A031E5A86}">
  <sheetPr>
    <tabColor rgb="FF92D050"/>
  </sheetPr>
  <dimension ref="A1:L16"/>
  <sheetViews>
    <sheetView workbookViewId="0">
      <selection activeCell="J5" sqref="J5"/>
    </sheetView>
  </sheetViews>
  <sheetFormatPr defaultRowHeight="15" x14ac:dyDescent="0.25"/>
  <cols>
    <col min="1" max="1" width="52.7109375" customWidth="1"/>
    <col min="2" max="12" width="12.140625" bestFit="1" customWidth="1"/>
  </cols>
  <sheetData>
    <row r="1" spans="1:12" ht="15.75" thickBot="1" x14ac:dyDescent="0.3"/>
    <row r="2" spans="1:12" ht="19.5" thickBot="1" x14ac:dyDescent="0.35">
      <c r="A2" s="278" t="s">
        <v>194</v>
      </c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50"/>
    </row>
    <row r="3" spans="1:12" s="58" customFormat="1" ht="18.75" x14ac:dyDescent="0.3">
      <c r="A3" s="279"/>
      <c r="B3" s="25" t="s">
        <v>172</v>
      </c>
      <c r="C3" s="25"/>
      <c r="D3" s="25"/>
      <c r="E3" s="25"/>
      <c r="F3" s="25"/>
      <c r="G3" s="25"/>
      <c r="H3" s="25"/>
      <c r="I3" s="25"/>
      <c r="J3" s="25"/>
      <c r="K3" s="25"/>
      <c r="L3" s="277"/>
    </row>
    <row r="4" spans="1:12" x14ac:dyDescent="0.25">
      <c r="A4" s="280"/>
      <c r="B4" s="25">
        <v>2024</v>
      </c>
      <c r="C4" s="25">
        <v>2025</v>
      </c>
      <c r="D4" s="25">
        <v>2026</v>
      </c>
      <c r="E4" s="25">
        <v>2027</v>
      </c>
      <c r="F4" s="25">
        <v>2028</v>
      </c>
      <c r="G4" s="25">
        <v>2029</v>
      </c>
      <c r="H4" s="25">
        <v>2030</v>
      </c>
      <c r="I4" s="25">
        <v>2031</v>
      </c>
      <c r="J4" s="25">
        <v>2032</v>
      </c>
      <c r="K4" s="25">
        <v>2033</v>
      </c>
      <c r="L4" s="277">
        <v>2034</v>
      </c>
    </row>
    <row r="5" spans="1:12" x14ac:dyDescent="0.25">
      <c r="A5" s="243" t="s">
        <v>298</v>
      </c>
      <c r="B5" s="234">
        <v>202.60000000000002</v>
      </c>
      <c r="C5" s="234">
        <v>202.60000000000002</v>
      </c>
      <c r="D5" s="234">
        <v>202.60000000000002</v>
      </c>
      <c r="E5" s="234">
        <v>202.60000000000002</v>
      </c>
      <c r="F5" s="234">
        <v>202.60000000000002</v>
      </c>
      <c r="G5" s="234">
        <v>202.60000000000002</v>
      </c>
      <c r="H5" s="234">
        <v>202.60000000000002</v>
      </c>
      <c r="I5" s="234">
        <v>202.60000000000002</v>
      </c>
      <c r="J5" s="234">
        <v>202.60000000000002</v>
      </c>
      <c r="K5" s="234">
        <v>202.60000000000002</v>
      </c>
      <c r="L5" s="235">
        <v>202.60000000000002</v>
      </c>
    </row>
    <row r="6" spans="1:12" ht="30.75" thickBot="1" x14ac:dyDescent="0.3">
      <c r="A6" s="244" t="s">
        <v>195</v>
      </c>
      <c r="B6" s="239">
        <v>375</v>
      </c>
      <c r="C6" s="239">
        <v>375</v>
      </c>
      <c r="D6" s="239">
        <v>375</v>
      </c>
      <c r="E6" s="239">
        <v>375</v>
      </c>
      <c r="F6" s="239">
        <v>375</v>
      </c>
      <c r="G6" s="239">
        <v>375</v>
      </c>
      <c r="H6" s="239">
        <v>375</v>
      </c>
      <c r="I6" s="239">
        <v>375</v>
      </c>
      <c r="J6" s="239">
        <v>375</v>
      </c>
      <c r="K6" s="239">
        <v>375</v>
      </c>
      <c r="L6" s="240">
        <v>375</v>
      </c>
    </row>
    <row r="7" spans="1:12" ht="15.75" thickBot="1" x14ac:dyDescent="0.3">
      <c r="A7" s="281" t="s">
        <v>196</v>
      </c>
      <c r="B7" s="282">
        <v>75975.000000000015</v>
      </c>
      <c r="C7" s="282">
        <v>75975.000000000015</v>
      </c>
      <c r="D7" s="282">
        <v>75975.000000000015</v>
      </c>
      <c r="E7" s="282">
        <v>75975.000000000015</v>
      </c>
      <c r="F7" s="282">
        <v>75975.000000000015</v>
      </c>
      <c r="G7" s="282">
        <v>75975.000000000015</v>
      </c>
      <c r="H7" s="282">
        <v>75975.000000000015</v>
      </c>
      <c r="I7" s="282">
        <v>75975.000000000015</v>
      </c>
      <c r="J7" s="282">
        <v>75975.000000000015</v>
      </c>
      <c r="K7" s="282">
        <v>75975.000000000015</v>
      </c>
      <c r="L7" s="283">
        <v>75975.000000000015</v>
      </c>
    </row>
    <row r="8" spans="1:12" x14ac:dyDescent="0.25">
      <c r="A8" s="58"/>
      <c r="B8" s="58"/>
      <c r="C8" s="58"/>
      <c r="D8" s="58"/>
      <c r="E8" s="58"/>
      <c r="F8" s="58"/>
      <c r="G8" s="58"/>
      <c r="H8" s="58"/>
      <c r="I8" s="58"/>
      <c r="J8" s="58"/>
      <c r="K8" s="58"/>
    </row>
    <row r="9" spans="1:12" x14ac:dyDescent="0.25">
      <c r="A9" s="28"/>
      <c r="B9" s="58"/>
      <c r="C9" s="58"/>
      <c r="D9" s="58"/>
      <c r="E9" s="58"/>
      <c r="F9" s="58"/>
      <c r="G9" s="58"/>
      <c r="H9" s="58"/>
      <c r="I9" s="58"/>
      <c r="J9" s="58"/>
      <c r="K9" s="58"/>
    </row>
    <row r="10" spans="1:12" x14ac:dyDescent="0.25">
      <c r="A10" s="47"/>
      <c r="B10" s="24"/>
      <c r="C10" s="24"/>
      <c r="D10" s="24"/>
      <c r="E10" s="24"/>
      <c r="F10" s="24"/>
      <c r="G10" s="24"/>
      <c r="H10" s="24"/>
      <c r="I10" s="24"/>
      <c r="J10" s="24"/>
      <c r="K10" s="24"/>
    </row>
    <row r="11" spans="1:12" x14ac:dyDescent="0.25">
      <c r="A11" s="47"/>
      <c r="B11" s="24"/>
      <c r="C11" s="24"/>
      <c r="D11" s="24"/>
      <c r="E11" s="24" t="s">
        <v>197</v>
      </c>
      <c r="F11" s="24"/>
      <c r="G11" s="24"/>
      <c r="H11" s="24"/>
      <c r="I11" s="24"/>
      <c r="J11" s="24"/>
      <c r="K11" s="24"/>
    </row>
    <row r="12" spans="1:12" x14ac:dyDescent="0.25">
      <c r="A12" s="47"/>
      <c r="B12" s="24"/>
      <c r="C12" s="24"/>
      <c r="D12" s="24"/>
      <c r="E12" s="24"/>
      <c r="F12" s="24"/>
      <c r="G12" s="24"/>
      <c r="H12" s="24"/>
      <c r="I12" s="24"/>
      <c r="J12" s="24"/>
      <c r="K12" s="24"/>
    </row>
    <row r="13" spans="1:12" x14ac:dyDescent="0.25">
      <c r="A13" s="49"/>
      <c r="B13" s="24"/>
      <c r="C13" s="24"/>
      <c r="D13" s="24"/>
      <c r="E13" s="24"/>
      <c r="F13" s="24"/>
      <c r="G13" s="24"/>
      <c r="H13" s="24"/>
      <c r="I13" s="24"/>
      <c r="J13" s="24"/>
      <c r="K13" s="24"/>
    </row>
    <row r="14" spans="1:12" x14ac:dyDescent="0.25">
      <c r="A14" s="48"/>
      <c r="B14" s="13"/>
      <c r="C14" s="13"/>
      <c r="D14" s="13"/>
      <c r="E14" s="13"/>
      <c r="F14" s="13"/>
      <c r="G14" s="13"/>
      <c r="H14" s="13"/>
      <c r="I14" s="13"/>
      <c r="J14" s="13"/>
      <c r="K14" s="13"/>
    </row>
    <row r="15" spans="1:12" x14ac:dyDescent="0.25">
      <c r="A15" s="58"/>
      <c r="B15" s="58"/>
      <c r="C15" s="58"/>
      <c r="D15" s="58"/>
      <c r="E15" s="58"/>
      <c r="F15" s="58"/>
      <c r="G15" s="58"/>
      <c r="H15" s="58"/>
      <c r="I15" s="58"/>
      <c r="J15" s="58"/>
      <c r="K15" s="58"/>
    </row>
    <row r="16" spans="1:12" x14ac:dyDescent="0.25">
      <c r="A16" s="58"/>
      <c r="B16" s="58"/>
      <c r="C16" s="58"/>
      <c r="D16" s="58"/>
      <c r="E16" s="58"/>
      <c r="F16" s="58"/>
      <c r="G16" s="58"/>
      <c r="H16" s="58"/>
      <c r="I16" s="58"/>
      <c r="J16" s="58"/>
      <c r="K16" s="58"/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A1929F-4C6D-4D83-B7EC-B0934686FF42}">
  <sheetPr>
    <tabColor rgb="FFFFC000"/>
  </sheetPr>
  <dimension ref="A1:AV237"/>
  <sheetViews>
    <sheetView zoomScale="92" zoomScaleNormal="92" workbookViewId="0">
      <pane xSplit="1" topLeftCell="B1" activePane="topRight" state="frozen"/>
      <selection activeCell="A12" sqref="A12"/>
      <selection pane="topRight" activeCell="G220" sqref="G220"/>
    </sheetView>
  </sheetViews>
  <sheetFormatPr defaultColWidth="8.5703125" defaultRowHeight="15" x14ac:dyDescent="0.25"/>
  <cols>
    <col min="1" max="1" width="45.42578125" style="25" customWidth="1"/>
    <col min="2" max="2" width="24.5703125" style="25" customWidth="1"/>
    <col min="3" max="3" width="22.5703125" style="25" bestFit="1" customWidth="1"/>
    <col min="4" max="5" width="18" style="25" bestFit="1" customWidth="1"/>
    <col min="6" max="9" width="13.5703125" style="25" bestFit="1" customWidth="1"/>
    <col min="10" max="22" width="12.140625" style="25" bestFit="1" customWidth="1"/>
    <col min="23" max="28" width="13.42578125" style="25" bestFit="1" customWidth="1"/>
    <col min="29" max="29" width="12.5703125" style="25" customWidth="1"/>
    <col min="30" max="47" width="12.140625" style="25" bestFit="1" customWidth="1"/>
    <col min="48" max="48" width="9.140625" style="25" bestFit="1" customWidth="1"/>
    <col min="49" max="51" width="10.5703125" style="25" customWidth="1"/>
    <col min="52" max="16384" width="8.5703125" style="25"/>
  </cols>
  <sheetData>
    <row r="1" spans="1:42" ht="18.75" x14ac:dyDescent="0.3">
      <c r="A1" s="30" t="s">
        <v>4</v>
      </c>
      <c r="C1" s="36" t="s">
        <v>18</v>
      </c>
    </row>
    <row r="2" spans="1:42" x14ac:dyDescent="0.25">
      <c r="A2" s="31" t="s">
        <v>5</v>
      </c>
      <c r="B2" s="25">
        <v>7.0000000000000007E-2</v>
      </c>
      <c r="C2" s="160" t="s">
        <v>204</v>
      </c>
      <c r="D2" s="161"/>
      <c r="E2" s="161"/>
      <c r="F2" s="161"/>
    </row>
    <row r="3" spans="1:42" x14ac:dyDescent="0.25">
      <c r="A3" s="31" t="s">
        <v>50</v>
      </c>
      <c r="B3" s="25">
        <v>0.03</v>
      </c>
      <c r="C3" s="160" t="s">
        <v>203</v>
      </c>
      <c r="D3" s="161"/>
      <c r="E3" s="161"/>
      <c r="F3" s="161"/>
    </row>
    <row r="4" spans="1:42" hidden="1" x14ac:dyDescent="0.25">
      <c r="A4" s="35" t="s">
        <v>23</v>
      </c>
      <c r="B4" s="25">
        <v>1.3599999999999999E-2</v>
      </c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</row>
    <row r="5" spans="1:42" x14ac:dyDescent="0.25">
      <c r="A5" s="35" t="s">
        <v>21</v>
      </c>
      <c r="B5" s="25">
        <v>365</v>
      </c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</row>
    <row r="6" spans="1:42" x14ac:dyDescent="0.25">
      <c r="A6" s="35" t="s">
        <v>22</v>
      </c>
      <c r="B6" s="25">
        <v>1.67</v>
      </c>
      <c r="C6" s="160" t="s">
        <v>205</v>
      </c>
      <c r="D6" s="161"/>
      <c r="E6" s="161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32"/>
      <c r="V6" s="32"/>
      <c r="W6" s="32"/>
      <c r="X6" s="32"/>
      <c r="Y6" s="32"/>
      <c r="Z6" s="32"/>
      <c r="AA6" s="32"/>
      <c r="AB6" s="32"/>
      <c r="AC6" s="32"/>
      <c r="AD6" s="32"/>
      <c r="AE6" s="32"/>
      <c r="AF6" s="32"/>
      <c r="AG6" s="32"/>
      <c r="AH6" s="32"/>
      <c r="AI6" s="32"/>
      <c r="AJ6" s="32"/>
      <c r="AK6" s="32"/>
      <c r="AL6" s="32"/>
      <c r="AM6" s="32"/>
      <c r="AN6" s="32"/>
      <c r="AO6" s="32"/>
      <c r="AP6" s="32"/>
    </row>
    <row r="7" spans="1:42" x14ac:dyDescent="0.25">
      <c r="A7" s="35" t="s">
        <v>20</v>
      </c>
      <c r="B7" s="37">
        <v>3600</v>
      </c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  <c r="AN7" s="32"/>
      <c r="AO7" s="32"/>
      <c r="AP7" s="32"/>
    </row>
    <row r="8" spans="1:42" x14ac:dyDescent="0.25">
      <c r="A8" s="35" t="s">
        <v>207</v>
      </c>
      <c r="B8" s="37">
        <v>1000000</v>
      </c>
      <c r="C8" s="164"/>
      <c r="E8" s="92"/>
      <c r="F8" s="93"/>
      <c r="G8" s="93"/>
      <c r="H8" s="93"/>
      <c r="I8" s="93"/>
      <c r="J8" s="32"/>
      <c r="K8" s="32"/>
      <c r="L8" s="32"/>
      <c r="M8" s="32"/>
      <c r="N8" s="32"/>
      <c r="O8" s="32"/>
      <c r="P8" s="32"/>
      <c r="Q8" s="32"/>
      <c r="R8" s="32"/>
      <c r="S8" s="32"/>
      <c r="T8" s="32"/>
      <c r="U8" s="32"/>
      <c r="V8" s="32"/>
      <c r="W8" s="32"/>
      <c r="X8" s="32"/>
      <c r="Y8" s="32"/>
      <c r="Z8" s="32"/>
      <c r="AA8" s="32"/>
      <c r="AB8" s="32"/>
      <c r="AC8" s="32"/>
      <c r="AD8" s="32"/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</row>
    <row r="9" spans="1:42" x14ac:dyDescent="0.25">
      <c r="A9" s="61" t="s">
        <v>58</v>
      </c>
      <c r="B9" s="69">
        <v>1E-3</v>
      </c>
      <c r="E9" s="92"/>
      <c r="F9" s="93"/>
      <c r="G9" s="93"/>
      <c r="H9" s="93"/>
      <c r="I9" s="93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</row>
    <row r="10" spans="1:42" x14ac:dyDescent="0.25">
      <c r="A10" s="61" t="s">
        <v>61</v>
      </c>
      <c r="B10" s="70">
        <v>0.90718474000000004</v>
      </c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  <c r="AA10" s="32"/>
      <c r="AB10" s="32"/>
      <c r="AC10" s="32"/>
      <c r="AD10" s="32"/>
      <c r="AE10" s="32"/>
      <c r="AF10" s="32"/>
      <c r="AG10" s="32"/>
      <c r="AH10" s="32"/>
      <c r="AI10" s="32"/>
      <c r="AJ10" s="32"/>
      <c r="AK10" s="32"/>
      <c r="AL10" s="32"/>
      <c r="AM10" s="32"/>
      <c r="AN10" s="32"/>
      <c r="AO10" s="32"/>
      <c r="AP10" s="32"/>
    </row>
    <row r="11" spans="1:42" ht="30" x14ac:dyDescent="0.25">
      <c r="A11" s="130" t="s">
        <v>102</v>
      </c>
      <c r="B11" s="169">
        <v>0.28000000000000003</v>
      </c>
      <c r="C11" s="25" t="s">
        <v>213</v>
      </c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  <c r="AA11" s="32"/>
      <c r="AB11" s="32"/>
      <c r="AC11" s="32"/>
      <c r="AD11" s="32"/>
      <c r="AE11" s="32"/>
      <c r="AF11" s="32"/>
      <c r="AG11" s="32"/>
      <c r="AH11" s="32"/>
      <c r="AI11" s="32"/>
      <c r="AJ11" s="32"/>
      <c r="AK11" s="32"/>
      <c r="AL11" s="32"/>
      <c r="AM11" s="32"/>
      <c r="AN11" s="32"/>
      <c r="AO11" s="32"/>
      <c r="AP11" s="32"/>
    </row>
    <row r="12" spans="1:42" ht="30" x14ac:dyDescent="0.25">
      <c r="A12" s="130" t="s">
        <v>103</v>
      </c>
      <c r="B12" s="70">
        <v>0.45</v>
      </c>
      <c r="C12" s="25" t="s">
        <v>101</v>
      </c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  <c r="AA12" s="32"/>
      <c r="AB12" s="32"/>
      <c r="AC12" s="32"/>
      <c r="AD12" s="32"/>
      <c r="AE12" s="32"/>
      <c r="AF12" s="32"/>
      <c r="AG12" s="32"/>
      <c r="AH12" s="32"/>
      <c r="AI12" s="32"/>
      <c r="AJ12" s="32"/>
      <c r="AK12" s="32"/>
      <c r="AL12" s="32"/>
      <c r="AM12" s="32"/>
      <c r="AN12" s="32"/>
      <c r="AO12" s="32"/>
      <c r="AP12" s="32"/>
    </row>
    <row r="13" spans="1:42" ht="30" x14ac:dyDescent="0.25">
      <c r="A13" s="130" t="s">
        <v>108</v>
      </c>
      <c r="B13" s="23">
        <v>2.1059999999999999</v>
      </c>
      <c r="C13" s="25" t="s">
        <v>111</v>
      </c>
      <c r="F13" s="167" t="s">
        <v>210</v>
      </c>
      <c r="G13" s="161"/>
      <c r="H13" s="161"/>
      <c r="I13" s="161"/>
      <c r="J13" s="168"/>
      <c r="K13" s="168"/>
      <c r="L13" s="168"/>
      <c r="M13" s="168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  <c r="AA13" s="32"/>
      <c r="AB13" s="32"/>
      <c r="AC13" s="32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  <c r="AO13" s="32"/>
      <c r="AP13" s="32"/>
    </row>
    <row r="14" spans="1:42" ht="30" x14ac:dyDescent="0.25">
      <c r="A14" s="130" t="s">
        <v>109</v>
      </c>
      <c r="B14" s="23">
        <v>2</v>
      </c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  <c r="AA14" s="32"/>
      <c r="AB14" s="32"/>
      <c r="AC14" s="32"/>
      <c r="AD14" s="32"/>
      <c r="AE14" s="32"/>
      <c r="AF14" s="32"/>
      <c r="AG14" s="32"/>
      <c r="AH14" s="32"/>
      <c r="AI14" s="32"/>
      <c r="AJ14" s="32"/>
      <c r="AK14" s="32"/>
      <c r="AL14" s="32"/>
      <c r="AM14" s="32"/>
      <c r="AN14" s="32"/>
      <c r="AO14" s="32"/>
      <c r="AP14" s="32"/>
    </row>
    <row r="15" spans="1:42" ht="30" hidden="1" x14ac:dyDescent="0.25">
      <c r="A15" s="130" t="s">
        <v>164</v>
      </c>
      <c r="B15" s="70">
        <v>1.0243779145665572</v>
      </c>
      <c r="F15" s="32"/>
      <c r="G15" s="32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  <c r="AA15" s="32"/>
      <c r="AB15" s="32"/>
      <c r="AC15" s="32"/>
      <c r="AD15" s="32"/>
      <c r="AE15" s="32"/>
      <c r="AF15" s="32"/>
      <c r="AG15" s="32"/>
      <c r="AH15" s="32"/>
      <c r="AI15" s="32"/>
      <c r="AJ15" s="32"/>
      <c r="AK15" s="32"/>
      <c r="AL15" s="32"/>
      <c r="AM15" s="32"/>
      <c r="AN15" s="32"/>
      <c r="AO15" s="32"/>
      <c r="AP15" s="32"/>
    </row>
    <row r="16" spans="1:42" x14ac:dyDescent="0.25">
      <c r="A16" s="130"/>
      <c r="B16" s="70"/>
      <c r="F16" s="32"/>
      <c r="G16" s="32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2"/>
      <c r="AI16" s="32"/>
      <c r="AJ16" s="32"/>
      <c r="AK16" s="32"/>
      <c r="AL16" s="32"/>
      <c r="AM16" s="32"/>
      <c r="AN16" s="32"/>
      <c r="AO16" s="32"/>
      <c r="AP16" s="32"/>
    </row>
    <row r="17" spans="1:48" x14ac:dyDescent="0.25">
      <c r="A17" s="130"/>
      <c r="B17" s="70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</row>
    <row r="18" spans="1:48" x14ac:dyDescent="0.25">
      <c r="A18" s="159" t="s">
        <v>68</v>
      </c>
      <c r="K18" s="61"/>
      <c r="L18" s="61"/>
      <c r="M18" s="61"/>
      <c r="N18" s="61"/>
      <c r="O18" s="61"/>
      <c r="P18" s="61"/>
      <c r="Q18" s="61"/>
      <c r="R18" s="61"/>
      <c r="S18" s="61"/>
      <c r="T18" s="61"/>
      <c r="U18" s="61"/>
      <c r="V18" s="61"/>
      <c r="W18" s="61"/>
      <c r="X18" s="61"/>
      <c r="Y18" s="61"/>
      <c r="Z18" s="61"/>
      <c r="AA18" s="61"/>
      <c r="AB18" s="61"/>
      <c r="AC18" s="61"/>
      <c r="AD18" s="61"/>
      <c r="AE18" s="61"/>
      <c r="AF18" s="61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35"/>
      <c r="AU18" s="35"/>
      <c r="AV18" s="35"/>
    </row>
    <row r="19" spans="1:48" ht="60" x14ac:dyDescent="0.25">
      <c r="A19" s="158" t="s">
        <v>33</v>
      </c>
      <c r="B19" s="73" t="s">
        <v>18</v>
      </c>
      <c r="C19" s="73" t="s">
        <v>19</v>
      </c>
      <c r="D19" s="73" t="s">
        <v>66</v>
      </c>
      <c r="E19" s="73">
        <v>2021</v>
      </c>
      <c r="F19" s="73">
        <v>2022</v>
      </c>
      <c r="G19" s="73">
        <v>2023</v>
      </c>
      <c r="H19" s="73">
        <v>2024</v>
      </c>
      <c r="I19" s="73">
        <v>2025</v>
      </c>
      <c r="K19" s="120" t="s">
        <v>70</v>
      </c>
      <c r="L19" s="121" t="s">
        <v>72</v>
      </c>
      <c r="M19" s="61"/>
      <c r="N19" s="61"/>
      <c r="O19" s="61"/>
      <c r="P19" s="61"/>
      <c r="Q19" s="61"/>
      <c r="R19" s="61"/>
      <c r="S19" s="61"/>
      <c r="T19" s="61"/>
      <c r="U19" s="61"/>
      <c r="V19" s="61"/>
      <c r="W19" s="61"/>
      <c r="X19" s="61"/>
      <c r="Y19" s="61"/>
      <c r="Z19" s="61"/>
      <c r="AA19" s="61"/>
      <c r="AB19" s="61"/>
      <c r="AC19" s="61"/>
      <c r="AD19" s="61"/>
      <c r="AE19" s="61"/>
      <c r="AF19" s="61"/>
      <c r="AG19" s="61"/>
      <c r="AH19" s="61"/>
      <c r="AI19" s="61"/>
      <c r="AJ19" s="61"/>
      <c r="AK19" s="61"/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</row>
    <row r="20" spans="1:48" x14ac:dyDescent="0.25">
      <c r="A20" s="16" t="s">
        <v>64</v>
      </c>
      <c r="B20" s="61" t="s">
        <v>59</v>
      </c>
      <c r="C20" s="61" t="s">
        <v>60</v>
      </c>
      <c r="D20" s="16" t="s">
        <v>67</v>
      </c>
      <c r="E20" s="71">
        <v>8.5450060466600447E-3</v>
      </c>
      <c r="F20" s="71">
        <v>7.6511092891687008E-3</v>
      </c>
      <c r="G20" s="71">
        <v>6.8653120412397999E-3</v>
      </c>
      <c r="H20" s="72">
        <v>5.8059735779865994E-3</v>
      </c>
      <c r="I20" s="72">
        <v>5.1281335448992351E-3</v>
      </c>
      <c r="K20" s="122">
        <v>8.542181254402024E-4</v>
      </c>
      <c r="L20" s="123">
        <v>0.11983977626253994</v>
      </c>
      <c r="M20" s="39">
        <v>0.60013223125847293</v>
      </c>
      <c r="N20" s="39"/>
      <c r="O20" s="39"/>
      <c r="P20" s="91"/>
      <c r="Q20" s="39"/>
      <c r="R20" s="39"/>
      <c r="S20" s="39"/>
      <c r="T20" s="39"/>
      <c r="U20" s="39"/>
      <c r="V20" s="39"/>
      <c r="W20" s="39"/>
      <c r="X20" s="39"/>
      <c r="Y20" s="39"/>
      <c r="Z20" s="39"/>
      <c r="AA20" s="39"/>
      <c r="AB20" s="39"/>
      <c r="AC20" s="39"/>
      <c r="AD20" s="39"/>
      <c r="AE20" s="39"/>
      <c r="AF20" s="39"/>
      <c r="AG20" s="39"/>
      <c r="AH20" s="39"/>
      <c r="AI20" s="39"/>
      <c r="AJ20" s="39"/>
      <c r="AK20" s="39"/>
      <c r="AL20" s="39"/>
      <c r="AM20" s="39"/>
      <c r="AN20" s="39"/>
      <c r="AO20" s="39"/>
      <c r="AP20" s="39"/>
      <c r="AQ20" s="39"/>
      <c r="AR20" s="39"/>
      <c r="AS20" s="39"/>
      <c r="AT20" s="39"/>
      <c r="AU20" s="39"/>
      <c r="AV20" s="39"/>
    </row>
    <row r="21" spans="1:48" x14ac:dyDescent="0.25">
      <c r="A21" s="16" t="s">
        <v>65</v>
      </c>
      <c r="B21" s="61" t="s">
        <v>59</v>
      </c>
      <c r="C21" s="61" t="s">
        <v>60</v>
      </c>
      <c r="D21" s="16" t="s">
        <v>67</v>
      </c>
      <c r="E21" s="71">
        <v>7.2132926660796009E-5</v>
      </c>
      <c r="F21" s="71">
        <v>7.0433727530917151E-5</v>
      </c>
      <c r="G21" s="71">
        <v>6.8766260104465349E-5</v>
      </c>
      <c r="H21" s="72">
        <v>6.7192586141458398E-5</v>
      </c>
      <c r="I21" s="72">
        <v>6.5667366300210453E-5</v>
      </c>
      <c r="K21" s="122">
        <v>1.616390090146389E-6</v>
      </c>
      <c r="L21" s="123">
        <v>2.3203687761114922E-2</v>
      </c>
      <c r="M21" s="39">
        <v>0.91036603310177955</v>
      </c>
      <c r="N21" s="39"/>
      <c r="O21" s="39"/>
      <c r="P21" s="39"/>
      <c r="Q21" s="39"/>
      <c r="R21" s="39"/>
      <c r="S21" s="39"/>
      <c r="T21" s="39"/>
      <c r="U21" s="39"/>
      <c r="V21" s="39"/>
      <c r="W21" s="39"/>
      <c r="X21" s="39"/>
      <c r="Y21" s="39"/>
      <c r="Z21" s="39"/>
      <c r="AA21" s="39"/>
      <c r="AB21" s="39"/>
      <c r="AC21" s="39"/>
      <c r="AD21" s="39"/>
      <c r="AE21" s="39"/>
      <c r="AF21" s="39"/>
      <c r="AG21" s="39"/>
      <c r="AH21" s="39"/>
      <c r="AI21" s="39"/>
      <c r="AJ21" s="39"/>
      <c r="AK21" s="39"/>
      <c r="AL21" s="39"/>
      <c r="AM21" s="39"/>
      <c r="AN21" s="39"/>
      <c r="AO21" s="39"/>
      <c r="AP21" s="39"/>
      <c r="AQ21" s="39"/>
      <c r="AR21" s="39"/>
      <c r="AS21" s="39"/>
      <c r="AT21" s="39"/>
      <c r="AU21" s="39"/>
      <c r="AV21" s="39"/>
    </row>
    <row r="22" spans="1:48" x14ac:dyDescent="0.25">
      <c r="A22" s="16" t="s">
        <v>55</v>
      </c>
      <c r="B22" s="61" t="s">
        <v>59</v>
      </c>
      <c r="C22" s="61" t="s">
        <v>60</v>
      </c>
      <c r="D22" s="16" t="s">
        <v>67</v>
      </c>
      <c r="E22" s="71">
        <v>12.037928675379451</v>
      </c>
      <c r="F22" s="71">
        <v>11.759562571592529</v>
      </c>
      <c r="G22" s="71">
        <v>11.486911543557891</v>
      </c>
      <c r="H22" s="72">
        <v>11.228309927087855</v>
      </c>
      <c r="I22" s="72">
        <v>10.978736079207595</v>
      </c>
      <c r="K22" s="122">
        <v>0.26479814904296406</v>
      </c>
      <c r="L22" s="123">
        <v>2.2762453174597019E-2</v>
      </c>
      <c r="M22" s="39">
        <v>0.91201205583331224</v>
      </c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</row>
    <row r="23" spans="1:48" x14ac:dyDescent="0.25">
      <c r="A23" s="16" t="s">
        <v>40</v>
      </c>
      <c r="B23" s="61" t="s">
        <v>59</v>
      </c>
      <c r="C23" s="61" t="s">
        <v>60</v>
      </c>
      <c r="D23" s="16" t="s">
        <v>67</v>
      </c>
      <c r="E23" s="71">
        <v>3.0632565713118853E-4</v>
      </c>
      <c r="F23" s="71">
        <v>2.9959116902102101E-4</v>
      </c>
      <c r="G23" s="71">
        <v>2.9424032121831299E-4</v>
      </c>
      <c r="H23" s="72">
        <v>2.8992620044270603E-4</v>
      </c>
      <c r="I23" s="72">
        <v>2.829435071876085E-4</v>
      </c>
      <c r="K23" s="122">
        <v>5.8455374858950069E-6</v>
      </c>
      <c r="L23" s="123">
        <v>1.9654658045603068E-2</v>
      </c>
      <c r="M23" s="39">
        <v>0.92366897973039763</v>
      </c>
      <c r="N23" s="39"/>
      <c r="O23" s="39"/>
      <c r="P23" s="39"/>
      <c r="Q23" s="39"/>
      <c r="R23" s="39"/>
      <c r="S23" s="39"/>
      <c r="T23" s="39"/>
      <c r="U23" s="39"/>
      <c r="V23" s="39"/>
      <c r="W23" s="39"/>
      <c r="X23" s="39"/>
      <c r="Y23" s="39"/>
      <c r="Z23" s="39"/>
      <c r="AA23" s="39"/>
      <c r="AB23" s="39"/>
      <c r="AC23" s="39"/>
      <c r="AD23" s="39"/>
      <c r="AE23" s="39"/>
      <c r="AF23" s="39"/>
      <c r="AG23" s="39"/>
      <c r="AH23" s="39"/>
      <c r="AI23" s="39"/>
      <c r="AJ23" s="39"/>
      <c r="AK23" s="39"/>
      <c r="AL23" s="39"/>
      <c r="AM23" s="39"/>
      <c r="AN23" s="39"/>
      <c r="AO23" s="39"/>
      <c r="AP23" s="39"/>
      <c r="AQ23" s="39"/>
      <c r="AR23" s="39"/>
      <c r="AS23" s="39"/>
      <c r="AT23" s="39"/>
      <c r="AU23" s="39"/>
      <c r="AV23" s="39"/>
    </row>
    <row r="24" spans="1:48" x14ac:dyDescent="0.25">
      <c r="A24" s="131" t="s">
        <v>34</v>
      </c>
      <c r="B24" s="73"/>
      <c r="C24" s="73"/>
      <c r="D24" s="74"/>
      <c r="E24" s="83"/>
      <c r="F24" s="83"/>
      <c r="G24" s="83"/>
      <c r="H24" s="84"/>
      <c r="I24" s="84"/>
      <c r="K24" s="122"/>
      <c r="L24" s="124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  <c r="X24" s="39"/>
      <c r="Y24" s="39"/>
      <c r="Z24" s="39"/>
      <c r="AA24" s="39"/>
      <c r="AB24" s="39"/>
      <c r="AC24" s="39"/>
      <c r="AD24" s="39"/>
      <c r="AE24" s="39"/>
      <c r="AF24" s="39"/>
      <c r="AG24" s="39"/>
      <c r="AH24" s="39"/>
      <c r="AI24" s="39"/>
      <c r="AJ24" s="39"/>
      <c r="AK24" s="39"/>
      <c r="AL24" s="39"/>
      <c r="AM24" s="39"/>
      <c r="AN24" s="39"/>
      <c r="AO24" s="39"/>
      <c r="AP24" s="39"/>
      <c r="AQ24" s="39"/>
      <c r="AR24" s="39"/>
      <c r="AS24" s="39"/>
      <c r="AT24" s="39"/>
      <c r="AU24" s="39"/>
      <c r="AV24" s="39"/>
    </row>
    <row r="25" spans="1:48" x14ac:dyDescent="0.25">
      <c r="A25" s="16" t="s">
        <v>64</v>
      </c>
      <c r="B25" s="61" t="s">
        <v>59</v>
      </c>
      <c r="C25" s="61" t="s">
        <v>60</v>
      </c>
      <c r="D25" s="16" t="s">
        <v>62</v>
      </c>
      <c r="E25" s="71">
        <v>3.4463585429905769E-2</v>
      </c>
      <c r="F25" s="71">
        <v>3.1572070532242535E-2</v>
      </c>
      <c r="G25" s="71">
        <v>2.9019750254825966E-2</v>
      </c>
      <c r="H25" s="72">
        <v>2.7160774592576754E-2</v>
      </c>
      <c r="I25" s="72">
        <v>2.5496414369442097E-2</v>
      </c>
      <c r="K25" s="122">
        <v>2.2417927651159179E-3</v>
      </c>
      <c r="L25" s="123">
        <v>7.2573154722788691E-2</v>
      </c>
      <c r="M25" s="39">
        <v>0.73980736627935373</v>
      </c>
      <c r="N25" s="39"/>
      <c r="O25" s="39"/>
      <c r="P25" s="39"/>
      <c r="Q25" s="39"/>
      <c r="R25" s="39"/>
      <c r="S25" s="39"/>
      <c r="T25" s="39"/>
      <c r="U25" s="39"/>
      <c r="V25" s="39"/>
      <c r="W25" s="39"/>
      <c r="X25" s="39"/>
      <c r="Y25" s="39"/>
      <c r="Z25" s="39"/>
      <c r="AA25" s="39"/>
      <c r="AB25" s="39"/>
      <c r="AC25" s="39"/>
      <c r="AD25" s="39"/>
      <c r="AE25" s="39"/>
      <c r="AF25" s="39"/>
      <c r="AG25" s="39"/>
      <c r="AH25" s="39"/>
      <c r="AI25" s="39"/>
      <c r="AJ25" s="39"/>
      <c r="AK25" s="39"/>
      <c r="AL25" s="39"/>
      <c r="AM25" s="39"/>
      <c r="AN25" s="39"/>
      <c r="AO25" s="39"/>
      <c r="AP25" s="39"/>
      <c r="AQ25" s="39"/>
      <c r="AR25" s="39"/>
      <c r="AS25" s="39"/>
      <c r="AT25" s="39"/>
      <c r="AU25" s="39"/>
      <c r="AV25" s="39"/>
    </row>
    <row r="26" spans="1:48" x14ac:dyDescent="0.25">
      <c r="A26" s="16" t="s">
        <v>65</v>
      </c>
      <c r="B26" s="61" t="s">
        <v>59</v>
      </c>
      <c r="C26" s="61" t="s">
        <v>60</v>
      </c>
      <c r="D26" s="16" t="s">
        <v>62</v>
      </c>
      <c r="E26" s="71">
        <v>1.0167331237615703E-4</v>
      </c>
      <c r="F26" s="71">
        <v>1.001949873501705E-4</v>
      </c>
      <c r="G26" s="71">
        <v>9.8684556941726128E-5</v>
      </c>
      <c r="H26" s="72">
        <v>9.706183439254594E-5</v>
      </c>
      <c r="I26" s="72">
        <v>9.5575135860508111E-5</v>
      </c>
      <c r="K26" s="122">
        <v>1.5245441289122303E-6</v>
      </c>
      <c r="L26" s="123">
        <v>1.5344099155383262E-2</v>
      </c>
      <c r="M26" s="39">
        <v>0.94002185654099946</v>
      </c>
      <c r="N26" s="39"/>
      <c r="O26" s="39"/>
      <c r="P26" s="39"/>
      <c r="Q26" s="39"/>
      <c r="R26" s="39"/>
      <c r="S26" s="39"/>
      <c r="T26" s="39"/>
      <c r="U26" s="39"/>
      <c r="V26" s="39"/>
      <c r="W26" s="39"/>
      <c r="X26" s="39"/>
      <c r="Y26" s="39"/>
      <c r="Z26" s="39"/>
      <c r="AA26" s="39"/>
      <c r="AB26" s="39"/>
      <c r="AC26" s="39"/>
      <c r="AD26" s="39"/>
      <c r="AE26" s="39"/>
      <c r="AF26" s="39"/>
      <c r="AG26" s="39"/>
      <c r="AH26" s="39"/>
      <c r="AI26" s="39"/>
      <c r="AJ26" s="39"/>
      <c r="AK26" s="39"/>
      <c r="AL26" s="39"/>
      <c r="AM26" s="39"/>
      <c r="AN26" s="39"/>
      <c r="AO26" s="39"/>
      <c r="AP26" s="39"/>
      <c r="AQ26" s="39"/>
      <c r="AR26" s="39"/>
      <c r="AS26" s="39"/>
      <c r="AT26" s="39"/>
      <c r="AU26" s="39"/>
      <c r="AV26" s="39"/>
    </row>
    <row r="27" spans="1:48" x14ac:dyDescent="0.25">
      <c r="A27" s="16" t="s">
        <v>55</v>
      </c>
      <c r="B27" s="61" t="s">
        <v>59</v>
      </c>
      <c r="C27" s="61" t="s">
        <v>60</v>
      </c>
      <c r="D27" s="16" t="s">
        <v>62</v>
      </c>
      <c r="E27" s="71">
        <v>23.361559574991535</v>
      </c>
      <c r="F27" s="71">
        <v>23.023153573541567</v>
      </c>
      <c r="G27" s="71">
        <v>22.677212438268267</v>
      </c>
      <c r="H27" s="72">
        <v>22.313964601471767</v>
      </c>
      <c r="I27" s="72">
        <v>21.96827626278403</v>
      </c>
      <c r="K27" s="122">
        <v>0.34832082805187614</v>
      </c>
      <c r="L27" s="123">
        <v>1.5255560177574345E-2</v>
      </c>
      <c r="M27" s="39">
        <v>0.9403600043167063</v>
      </c>
      <c r="N27" s="39"/>
      <c r="O27" s="39"/>
      <c r="P27" s="39"/>
      <c r="Q27" s="39"/>
      <c r="R27" s="39"/>
      <c r="S27" s="39"/>
      <c r="T27" s="39"/>
      <c r="U27" s="39"/>
      <c r="V27" s="39"/>
      <c r="W27" s="39"/>
      <c r="X27" s="39"/>
      <c r="Y27" s="39"/>
      <c r="Z27" s="39"/>
      <c r="AA27" s="39"/>
      <c r="AB27" s="39"/>
      <c r="AC27" s="39"/>
      <c r="AD27" s="39"/>
      <c r="AE27" s="39"/>
      <c r="AF27" s="39"/>
      <c r="AG27" s="39"/>
      <c r="AH27" s="39"/>
      <c r="AI27" s="39"/>
      <c r="AJ27" s="39"/>
      <c r="AK27" s="39"/>
      <c r="AL27" s="39"/>
      <c r="AM27" s="39"/>
      <c r="AN27" s="39"/>
      <c r="AO27" s="39"/>
      <c r="AP27" s="39"/>
      <c r="AQ27" s="39"/>
      <c r="AR27" s="39"/>
      <c r="AS27" s="39"/>
      <c r="AT27" s="39"/>
      <c r="AU27" s="39"/>
      <c r="AV27" s="39"/>
    </row>
    <row r="28" spans="1:48" x14ac:dyDescent="0.25">
      <c r="A28" s="16" t="s">
        <v>40</v>
      </c>
      <c r="B28" s="61" t="s">
        <v>59</v>
      </c>
      <c r="C28" s="61" t="s">
        <v>60</v>
      </c>
      <c r="D28" s="16" t="s">
        <v>62</v>
      </c>
      <c r="E28" s="71">
        <v>1.1573209875234117E-3</v>
      </c>
      <c r="F28" s="71">
        <v>1.019083501418952E-3</v>
      </c>
      <c r="G28" s="71">
        <v>9.1323582477745302E-4</v>
      </c>
      <c r="H28" s="72">
        <v>8.7119567033948234E-4</v>
      </c>
      <c r="I28" s="72">
        <v>7.7832435653827964E-4</v>
      </c>
      <c r="K28" s="122">
        <v>9.4749157746283006E-5</v>
      </c>
      <c r="L28" s="123">
        <v>9.4420259278590657E-2</v>
      </c>
      <c r="M28" s="39">
        <v>0.67252245913542186</v>
      </c>
      <c r="N28" s="39"/>
      <c r="O28" s="39"/>
      <c r="P28" s="39"/>
      <c r="Q28" s="39"/>
      <c r="R28" s="39"/>
      <c r="S28" s="39"/>
      <c r="T28" s="39"/>
      <c r="U28" s="39"/>
      <c r="V28" s="39"/>
      <c r="W28" s="39"/>
      <c r="X28" s="39"/>
      <c r="Y28" s="39"/>
      <c r="Z28" s="39"/>
      <c r="AA28" s="39"/>
      <c r="AB28" s="39"/>
      <c r="AC28" s="39"/>
      <c r="AD28" s="39"/>
      <c r="AE28" s="39"/>
      <c r="AF28" s="39"/>
      <c r="AG28" s="39"/>
      <c r="AH28" s="39"/>
      <c r="AI28" s="39"/>
      <c r="AJ28" s="39"/>
      <c r="AK28" s="39"/>
      <c r="AL28" s="39"/>
      <c r="AM28" s="39"/>
      <c r="AN28" s="39"/>
      <c r="AO28" s="39"/>
      <c r="AP28" s="39"/>
      <c r="AQ28" s="39"/>
      <c r="AR28" s="39"/>
      <c r="AS28" s="39"/>
      <c r="AT28" s="39"/>
      <c r="AU28" s="39"/>
      <c r="AV28" s="39"/>
    </row>
    <row r="29" spans="1:48" x14ac:dyDescent="0.25">
      <c r="A29" s="131" t="s">
        <v>35</v>
      </c>
      <c r="B29" s="73"/>
      <c r="C29" s="73"/>
      <c r="D29" s="74"/>
      <c r="E29" s="83"/>
      <c r="F29" s="83"/>
      <c r="G29" s="83"/>
      <c r="H29" s="84"/>
      <c r="I29" s="84"/>
      <c r="K29" s="122"/>
      <c r="L29" s="124"/>
      <c r="M29" s="39"/>
      <c r="N29" s="39"/>
      <c r="O29" s="39"/>
      <c r="P29" s="39"/>
      <c r="Q29" s="39"/>
      <c r="R29" s="39"/>
      <c r="S29" s="39"/>
      <c r="T29" s="39"/>
      <c r="U29" s="39"/>
      <c r="V29" s="39"/>
      <c r="W29" s="39"/>
      <c r="X29" s="39"/>
      <c r="Y29" s="39"/>
      <c r="Z29" s="39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</row>
    <row r="30" spans="1:48" x14ac:dyDescent="0.25">
      <c r="A30" s="16" t="s">
        <v>64</v>
      </c>
      <c r="B30" s="61" t="s">
        <v>59</v>
      </c>
      <c r="C30" s="61" t="s">
        <v>60</v>
      </c>
      <c r="D30" s="16" t="s">
        <v>63</v>
      </c>
      <c r="E30" s="71">
        <v>0.16987695171033151</v>
      </c>
      <c r="F30" s="71">
        <v>0.15683592590047502</v>
      </c>
      <c r="G30" s="71">
        <v>0.1462970413405105</v>
      </c>
      <c r="H30" s="72">
        <v>0.13760244045116049</v>
      </c>
      <c r="I30" s="72">
        <v>0.13028352121936951</v>
      </c>
      <c r="K30" s="122">
        <v>9.8983576227405015E-3</v>
      </c>
      <c r="L30" s="123">
        <v>6.4187682725352246E-2</v>
      </c>
      <c r="M30" s="39">
        <v>0.7669287676030625</v>
      </c>
      <c r="N30" s="39"/>
      <c r="O30" s="39"/>
      <c r="P30" s="39"/>
      <c r="Q30" s="39"/>
      <c r="R30" s="39"/>
      <c r="S30" s="39"/>
      <c r="T30" s="39"/>
      <c r="U30" s="39"/>
      <c r="V30" s="39"/>
      <c r="W30" s="39"/>
      <c r="X30" s="39"/>
      <c r="Y30" s="39"/>
      <c r="Z30" s="39"/>
      <c r="AA30" s="39"/>
      <c r="AB30" s="39"/>
      <c r="AC30" s="39"/>
      <c r="AD30" s="39"/>
      <c r="AE30" s="39"/>
      <c r="AF30" s="39"/>
      <c r="AG30" s="39"/>
      <c r="AH30" s="39"/>
      <c r="AI30" s="39"/>
      <c r="AJ30" s="39"/>
      <c r="AK30" s="39"/>
      <c r="AL30" s="39"/>
      <c r="AM30" s="39"/>
      <c r="AN30" s="39"/>
      <c r="AO30" s="39"/>
      <c r="AP30" s="39"/>
      <c r="AQ30" s="39"/>
      <c r="AR30" s="39"/>
      <c r="AS30" s="39"/>
      <c r="AT30" s="39"/>
      <c r="AU30" s="39"/>
      <c r="AV30" s="39"/>
    </row>
    <row r="31" spans="1:48" x14ac:dyDescent="0.25">
      <c r="A31" s="16" t="s">
        <v>65</v>
      </c>
      <c r="B31" s="61" t="s">
        <v>59</v>
      </c>
      <c r="C31" s="61" t="s">
        <v>60</v>
      </c>
      <c r="D31" s="16" t="s">
        <v>63</v>
      </c>
      <c r="E31" s="71">
        <v>2.16900499084816E-4</v>
      </c>
      <c r="F31" s="71">
        <v>2.1278563151579051E-4</v>
      </c>
      <c r="G31" s="71">
        <v>2.0902428547408251E-4</v>
      </c>
      <c r="H31" s="72">
        <v>2.0455478043755E-4</v>
      </c>
      <c r="I31" s="72">
        <v>2.00433613181854E-4</v>
      </c>
      <c r="K31" s="122">
        <v>4.1167214757404982E-6</v>
      </c>
      <c r="L31" s="123">
        <v>1.9545371549401613E-2</v>
      </c>
      <c r="M31" s="39">
        <v>0.92408092202442171</v>
      </c>
      <c r="N31" s="39"/>
      <c r="O31" s="39"/>
      <c r="P31" s="39"/>
      <c r="Q31" s="39"/>
      <c r="R31" s="39"/>
      <c r="S31" s="39"/>
      <c r="T31" s="39"/>
      <c r="U31" s="39"/>
      <c r="V31" s="39"/>
      <c r="W31" s="39"/>
      <c r="X31" s="39"/>
      <c r="Y31" s="39"/>
      <c r="Z31" s="39"/>
      <c r="AA31" s="39"/>
      <c r="AB31" s="39"/>
      <c r="AC31" s="39"/>
      <c r="AD31" s="39"/>
      <c r="AE31" s="39"/>
      <c r="AF31" s="39"/>
      <c r="AG31" s="39"/>
      <c r="AH31" s="39"/>
      <c r="AI31" s="39"/>
      <c r="AJ31" s="39"/>
      <c r="AK31" s="39"/>
      <c r="AL31" s="39"/>
      <c r="AM31" s="39"/>
      <c r="AN31" s="39"/>
      <c r="AO31" s="39"/>
      <c r="AP31" s="39"/>
      <c r="AQ31" s="39"/>
      <c r="AR31" s="39"/>
      <c r="AS31" s="39"/>
      <c r="AT31" s="39"/>
      <c r="AU31" s="39"/>
      <c r="AV31" s="39"/>
    </row>
    <row r="32" spans="1:48" x14ac:dyDescent="0.25">
      <c r="A32" s="16" t="s">
        <v>55</v>
      </c>
      <c r="B32" s="61" t="s">
        <v>59</v>
      </c>
      <c r="C32" s="61" t="s">
        <v>60</v>
      </c>
      <c r="D32" s="16" t="s">
        <v>63</v>
      </c>
      <c r="E32" s="71">
        <v>64.371869643100041</v>
      </c>
      <c r="F32" s="71">
        <v>63.228150536820401</v>
      </c>
      <c r="G32" s="71">
        <v>62.165453853429256</v>
      </c>
      <c r="H32" s="72">
        <v>60.886592066537048</v>
      </c>
      <c r="I32" s="72">
        <v>59.703327654803843</v>
      </c>
      <c r="K32" s="122">
        <v>1.1671354970740495</v>
      </c>
      <c r="L32" s="123">
        <v>1.8646210863304202E-2</v>
      </c>
      <c r="M32" s="39">
        <v>0.92747543275998956</v>
      </c>
      <c r="N32" s="39"/>
      <c r="O32" s="39"/>
      <c r="P32" s="39"/>
      <c r="Q32" s="39"/>
      <c r="R32" s="39"/>
      <c r="S32" s="39"/>
      <c r="T32" s="39"/>
      <c r="U32" s="39"/>
      <c r="V32" s="39"/>
      <c r="W32" s="39"/>
      <c r="X32" s="39"/>
      <c r="Y32" s="39"/>
      <c r="Z32" s="39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</row>
    <row r="33" spans="1:48" x14ac:dyDescent="0.25">
      <c r="A33" s="16" t="s">
        <v>40</v>
      </c>
      <c r="B33" s="61" t="s">
        <v>59</v>
      </c>
      <c r="C33" s="61" t="s">
        <v>60</v>
      </c>
      <c r="D33" s="16" t="s">
        <v>63</v>
      </c>
      <c r="E33" s="71">
        <v>4.0229070464997954E-3</v>
      </c>
      <c r="F33" s="71">
        <v>3.5063855597423049E-3</v>
      </c>
      <c r="G33" s="71">
        <v>3.1250962260919151E-3</v>
      </c>
      <c r="H33" s="72">
        <v>2.8001477516435801E-3</v>
      </c>
      <c r="I33" s="72">
        <v>2.5334269742567353E-3</v>
      </c>
      <c r="K33" s="125">
        <v>3.7237001806076503E-4</v>
      </c>
      <c r="L33" s="126">
        <v>0.10917561208385518</v>
      </c>
      <c r="M33" s="39">
        <v>0.62975031363476075</v>
      </c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</row>
    <row r="34" spans="1:48" x14ac:dyDescent="0.25">
      <c r="A34" s="16"/>
      <c r="B34" s="61"/>
      <c r="C34" s="61"/>
      <c r="D34" s="61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  <c r="Q34" s="39"/>
      <c r="R34" s="39"/>
      <c r="S34" s="39"/>
      <c r="T34" s="39"/>
      <c r="U34" s="39"/>
      <c r="V34" s="39"/>
      <c r="W34" s="39"/>
      <c r="X34" s="39"/>
      <c r="Y34" s="39"/>
      <c r="Z34" s="39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</row>
    <row r="35" spans="1:48" x14ac:dyDescent="0.25">
      <c r="A35" s="166" t="s">
        <v>209</v>
      </c>
      <c r="B35" s="35" t="s">
        <v>18</v>
      </c>
      <c r="C35" s="35" t="s">
        <v>19</v>
      </c>
      <c r="D35" s="25">
        <v>2020</v>
      </c>
      <c r="E35" s="25">
        <v>2021</v>
      </c>
      <c r="F35" s="25">
        <v>2022</v>
      </c>
      <c r="G35" s="25">
        <v>2023</v>
      </c>
      <c r="H35" s="25">
        <v>2024</v>
      </c>
      <c r="I35" s="25">
        <v>2025</v>
      </c>
      <c r="J35" s="25">
        <v>2026</v>
      </c>
      <c r="K35" s="25">
        <v>2027</v>
      </c>
      <c r="L35" s="25">
        <v>2028</v>
      </c>
      <c r="M35" s="25">
        <v>2029</v>
      </c>
      <c r="N35" s="25">
        <v>2030</v>
      </c>
      <c r="O35" s="25">
        <v>2031</v>
      </c>
      <c r="P35" s="25">
        <v>2032</v>
      </c>
      <c r="Q35" s="25">
        <v>2033</v>
      </c>
      <c r="R35" s="25">
        <v>2034</v>
      </c>
      <c r="S35" s="25">
        <v>2035</v>
      </c>
      <c r="T35" s="25">
        <v>2036</v>
      </c>
      <c r="U35" s="25">
        <v>2037</v>
      </c>
      <c r="V35" s="25">
        <v>2038</v>
      </c>
      <c r="W35" s="25">
        <v>2039</v>
      </c>
      <c r="X35" s="25">
        <v>2040</v>
      </c>
      <c r="Y35" s="25">
        <v>2041</v>
      </c>
      <c r="Z35" s="25">
        <v>2042</v>
      </c>
      <c r="AA35" s="25">
        <v>2043</v>
      </c>
      <c r="AB35" s="25">
        <v>2044</v>
      </c>
      <c r="AC35" s="25">
        <v>2045</v>
      </c>
      <c r="AD35" s="25">
        <v>2046</v>
      </c>
      <c r="AE35" s="25">
        <v>2047</v>
      </c>
      <c r="AF35" s="25">
        <v>2048</v>
      </c>
      <c r="AG35" s="25">
        <v>2049</v>
      </c>
      <c r="AH35" s="25">
        <v>2050</v>
      </c>
      <c r="AK35" s="35"/>
      <c r="AL35" s="35"/>
      <c r="AM35" s="35"/>
      <c r="AN35" s="35"/>
      <c r="AO35" s="35"/>
      <c r="AP35" s="35"/>
      <c r="AQ35" s="35"/>
      <c r="AR35" s="35"/>
      <c r="AS35" s="35"/>
      <c r="AT35" s="35"/>
      <c r="AU35" s="35"/>
      <c r="AV35" s="35"/>
    </row>
    <row r="36" spans="1:48" x14ac:dyDescent="0.25">
      <c r="A36" s="16" t="s">
        <v>211</v>
      </c>
      <c r="B36" s="160" t="s">
        <v>204</v>
      </c>
      <c r="C36" s="61" t="s">
        <v>46</v>
      </c>
      <c r="D36" s="143">
        <v>15600</v>
      </c>
      <c r="E36" s="143">
        <v>15600</v>
      </c>
      <c r="F36" s="143">
        <v>15800</v>
      </c>
      <c r="G36" s="143">
        <v>16000</v>
      </c>
      <c r="H36" s="143">
        <v>16200</v>
      </c>
      <c r="I36" s="143">
        <v>16500</v>
      </c>
      <c r="J36" s="143">
        <v>16800</v>
      </c>
      <c r="K36" s="143">
        <v>17100</v>
      </c>
      <c r="L36" s="143">
        <v>17400</v>
      </c>
      <c r="M36" s="143">
        <v>17700</v>
      </c>
      <c r="N36" s="143">
        <v>18100</v>
      </c>
      <c r="O36" s="143">
        <v>18100</v>
      </c>
      <c r="P36" s="143">
        <v>18100</v>
      </c>
      <c r="Q36" s="143">
        <v>18100</v>
      </c>
      <c r="R36" s="143">
        <v>18100</v>
      </c>
      <c r="S36" s="143">
        <v>18100</v>
      </c>
      <c r="T36" s="143">
        <v>18100</v>
      </c>
      <c r="U36" s="143">
        <v>18100</v>
      </c>
      <c r="V36" s="143">
        <v>18100</v>
      </c>
      <c r="W36" s="143">
        <v>18100</v>
      </c>
      <c r="X36" s="143">
        <v>18100</v>
      </c>
      <c r="Y36" s="143">
        <v>18100</v>
      </c>
      <c r="Z36" s="143">
        <v>18100</v>
      </c>
      <c r="AA36" s="143">
        <v>18100</v>
      </c>
      <c r="AB36" s="143">
        <v>18100</v>
      </c>
      <c r="AC36" s="143">
        <v>18100</v>
      </c>
      <c r="AD36" s="143">
        <v>18100</v>
      </c>
      <c r="AE36" s="143">
        <v>18100</v>
      </c>
      <c r="AF36" s="143">
        <v>18100</v>
      </c>
      <c r="AG36" s="143">
        <v>18100</v>
      </c>
      <c r="AH36" s="143">
        <v>18100</v>
      </c>
      <c r="AI36" s="39"/>
      <c r="AJ36" s="39"/>
      <c r="AK36" s="39"/>
      <c r="AL36" s="39"/>
      <c r="AM36" s="39"/>
      <c r="AN36" s="39"/>
      <c r="AO36" s="39"/>
      <c r="AP36" s="39"/>
      <c r="AQ36" s="39"/>
      <c r="AR36" s="39"/>
      <c r="AS36" s="39"/>
      <c r="AT36" s="39"/>
      <c r="AU36" s="39"/>
      <c r="AV36" s="39"/>
    </row>
    <row r="37" spans="1:48" x14ac:dyDescent="0.25">
      <c r="A37" s="16" t="s">
        <v>212</v>
      </c>
      <c r="B37" s="160" t="s">
        <v>204</v>
      </c>
      <c r="C37" s="61" t="s">
        <v>46</v>
      </c>
      <c r="D37" s="143">
        <v>41500</v>
      </c>
      <c r="E37" s="143">
        <v>41500</v>
      </c>
      <c r="F37" s="143">
        <v>42300</v>
      </c>
      <c r="G37" s="143">
        <v>43100</v>
      </c>
      <c r="H37" s="143">
        <v>44000</v>
      </c>
      <c r="I37" s="143">
        <v>44900</v>
      </c>
      <c r="J37" s="143">
        <v>45700</v>
      </c>
      <c r="K37" s="143">
        <v>46500</v>
      </c>
      <c r="L37" s="143">
        <v>47300</v>
      </c>
      <c r="M37" s="143">
        <v>48200</v>
      </c>
      <c r="N37" s="143">
        <v>49100</v>
      </c>
      <c r="O37" s="143">
        <v>49100</v>
      </c>
      <c r="P37" s="143">
        <v>49100</v>
      </c>
      <c r="Q37" s="143">
        <v>49100</v>
      </c>
      <c r="R37" s="143">
        <v>49100</v>
      </c>
      <c r="S37" s="143">
        <v>49100</v>
      </c>
      <c r="T37" s="143">
        <v>49100</v>
      </c>
      <c r="U37" s="143">
        <v>49100</v>
      </c>
      <c r="V37" s="143">
        <v>49100</v>
      </c>
      <c r="W37" s="143">
        <v>49100</v>
      </c>
      <c r="X37" s="143">
        <v>49100</v>
      </c>
      <c r="Y37" s="143">
        <v>49100</v>
      </c>
      <c r="Z37" s="143">
        <v>49100</v>
      </c>
      <c r="AA37" s="143">
        <v>49100</v>
      </c>
      <c r="AB37" s="143">
        <v>49100</v>
      </c>
      <c r="AC37" s="143">
        <v>49100</v>
      </c>
      <c r="AD37" s="143">
        <v>49100</v>
      </c>
      <c r="AE37" s="143">
        <v>49100</v>
      </c>
      <c r="AF37" s="143">
        <v>49100</v>
      </c>
      <c r="AG37" s="143">
        <v>49100</v>
      </c>
      <c r="AH37" s="143">
        <v>49100</v>
      </c>
      <c r="AI37" s="39"/>
      <c r="AJ37" s="39"/>
      <c r="AK37" s="39"/>
      <c r="AL37" s="39"/>
      <c r="AM37" s="39"/>
      <c r="AN37" s="39"/>
      <c r="AO37" s="39"/>
      <c r="AP37" s="39"/>
      <c r="AQ37" s="39"/>
      <c r="AR37" s="39"/>
      <c r="AS37" s="39"/>
      <c r="AT37" s="39"/>
      <c r="AU37" s="39"/>
      <c r="AV37" s="39"/>
    </row>
    <row r="38" spans="1:48" ht="18" x14ac:dyDescent="0.35">
      <c r="A38" s="16" t="s">
        <v>6</v>
      </c>
      <c r="B38" s="27" t="s">
        <v>37</v>
      </c>
      <c r="C38" s="35" t="s">
        <v>46</v>
      </c>
      <c r="D38" s="35">
        <v>50</v>
      </c>
      <c r="E38" s="35">
        <v>52</v>
      </c>
      <c r="F38" s="35">
        <v>53</v>
      </c>
      <c r="G38" s="39">
        <v>54</v>
      </c>
      <c r="H38" s="39">
        <v>55</v>
      </c>
      <c r="I38" s="39">
        <v>56</v>
      </c>
      <c r="J38" s="39">
        <v>57</v>
      </c>
      <c r="K38" s="39">
        <v>58</v>
      </c>
      <c r="L38" s="39">
        <v>59</v>
      </c>
      <c r="M38" s="39">
        <v>60</v>
      </c>
      <c r="N38" s="39">
        <v>61</v>
      </c>
      <c r="O38" s="39">
        <v>62</v>
      </c>
      <c r="P38" s="39">
        <v>63</v>
      </c>
      <c r="Q38" s="39">
        <v>64</v>
      </c>
      <c r="R38" s="39">
        <v>66</v>
      </c>
      <c r="S38" s="39">
        <v>67</v>
      </c>
      <c r="T38" s="39">
        <v>68</v>
      </c>
      <c r="U38" s="39">
        <v>69</v>
      </c>
      <c r="V38" s="39">
        <v>70</v>
      </c>
      <c r="W38" s="39">
        <v>71</v>
      </c>
      <c r="X38" s="39">
        <v>72</v>
      </c>
      <c r="Y38" s="39">
        <v>73</v>
      </c>
      <c r="Z38" s="39">
        <v>75</v>
      </c>
      <c r="AA38" s="39">
        <v>76</v>
      </c>
      <c r="AB38" s="39">
        <v>77</v>
      </c>
      <c r="AC38" s="39">
        <v>78</v>
      </c>
      <c r="AD38" s="39">
        <v>79</v>
      </c>
      <c r="AE38" s="39">
        <v>80</v>
      </c>
      <c r="AF38" s="39">
        <v>81</v>
      </c>
      <c r="AG38" s="39">
        <v>83</v>
      </c>
      <c r="AH38" s="39">
        <v>84</v>
      </c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</row>
    <row r="39" spans="1:48" x14ac:dyDescent="0.25">
      <c r="A39" s="16" t="s">
        <v>40</v>
      </c>
      <c r="B39" s="160" t="s">
        <v>204</v>
      </c>
      <c r="C39" s="61" t="s">
        <v>46</v>
      </c>
      <c r="D39" s="143">
        <v>748600</v>
      </c>
      <c r="E39" s="143">
        <v>748600</v>
      </c>
      <c r="F39" s="143">
        <v>761600</v>
      </c>
      <c r="G39" s="143">
        <v>774700</v>
      </c>
      <c r="H39" s="143">
        <v>788100</v>
      </c>
      <c r="I39" s="143">
        <v>801700</v>
      </c>
      <c r="J39" s="143">
        <v>814500</v>
      </c>
      <c r="K39" s="143">
        <v>827400</v>
      </c>
      <c r="L39" s="143">
        <v>840600</v>
      </c>
      <c r="M39" s="143">
        <v>854000</v>
      </c>
      <c r="N39" s="143">
        <v>867600</v>
      </c>
      <c r="O39" s="143">
        <v>867600</v>
      </c>
      <c r="P39" s="143">
        <v>867600</v>
      </c>
      <c r="Q39" s="143">
        <v>867600</v>
      </c>
      <c r="R39" s="143">
        <v>867600</v>
      </c>
      <c r="S39" s="143">
        <v>867600</v>
      </c>
      <c r="T39" s="143">
        <v>867600</v>
      </c>
      <c r="U39" s="143">
        <v>867600</v>
      </c>
      <c r="V39" s="143">
        <v>867600</v>
      </c>
      <c r="W39" s="143">
        <v>867600</v>
      </c>
      <c r="X39" s="143">
        <v>867600</v>
      </c>
      <c r="Y39" s="143">
        <v>867600</v>
      </c>
      <c r="Z39" s="143">
        <v>867600</v>
      </c>
      <c r="AA39" s="143">
        <v>867600</v>
      </c>
      <c r="AB39" s="143">
        <v>867600</v>
      </c>
      <c r="AC39" s="143">
        <v>867600</v>
      </c>
      <c r="AD39" s="143">
        <v>867600</v>
      </c>
      <c r="AE39" s="143">
        <v>867600</v>
      </c>
      <c r="AF39" s="143">
        <v>867600</v>
      </c>
      <c r="AG39" s="143">
        <v>867600</v>
      </c>
      <c r="AH39" s="143">
        <v>867600</v>
      </c>
      <c r="AI39" s="39"/>
      <c r="AJ39" s="39"/>
      <c r="AK39" s="39"/>
      <c r="AL39" s="39"/>
      <c r="AM39" s="39"/>
      <c r="AN39" s="39"/>
      <c r="AO39" s="39"/>
      <c r="AP39" s="39"/>
      <c r="AQ39" s="39"/>
      <c r="AR39" s="39"/>
      <c r="AS39" s="39"/>
      <c r="AT39" s="39"/>
      <c r="AU39" s="39"/>
      <c r="AV39" s="39"/>
    </row>
    <row r="40" spans="1:48" x14ac:dyDescent="0.25">
      <c r="A40" s="26"/>
    </row>
    <row r="41" spans="1:48" x14ac:dyDescent="0.25">
      <c r="A41" s="26"/>
    </row>
    <row r="42" spans="1:48" x14ac:dyDescent="0.25">
      <c r="A42" s="155" t="s">
        <v>208</v>
      </c>
      <c r="B42" s="35" t="s">
        <v>18</v>
      </c>
      <c r="C42" s="35" t="s">
        <v>19</v>
      </c>
      <c r="D42" s="161">
        <v>2020</v>
      </c>
      <c r="E42" s="161">
        <v>2021</v>
      </c>
      <c r="F42" s="161">
        <v>2022</v>
      </c>
      <c r="G42" s="161">
        <v>2023</v>
      </c>
      <c r="H42" s="161">
        <v>2024</v>
      </c>
      <c r="I42" s="161">
        <v>2025</v>
      </c>
      <c r="J42" s="161">
        <v>2026</v>
      </c>
      <c r="K42" s="161">
        <v>2027</v>
      </c>
      <c r="L42" s="161">
        <v>2028</v>
      </c>
      <c r="M42" s="161">
        <v>2029</v>
      </c>
      <c r="N42" s="161">
        <v>2030</v>
      </c>
      <c r="O42" s="161">
        <v>2031</v>
      </c>
      <c r="P42" s="161">
        <v>2032</v>
      </c>
      <c r="Q42" s="161">
        <v>2033</v>
      </c>
      <c r="R42" s="161">
        <v>2034</v>
      </c>
      <c r="S42" s="161">
        <v>2035</v>
      </c>
      <c r="T42" s="161">
        <v>2036</v>
      </c>
      <c r="U42" s="161">
        <v>2037</v>
      </c>
      <c r="V42" s="161">
        <v>2038</v>
      </c>
      <c r="W42" s="161">
        <v>2039</v>
      </c>
      <c r="X42" s="161">
        <v>2040</v>
      </c>
      <c r="Y42" s="161">
        <v>2041</v>
      </c>
      <c r="Z42" s="161">
        <v>2042</v>
      </c>
      <c r="AA42" s="161">
        <v>2043</v>
      </c>
      <c r="AB42" s="161">
        <v>2044</v>
      </c>
      <c r="AC42" s="161">
        <v>2045</v>
      </c>
      <c r="AD42" s="161">
        <v>2046</v>
      </c>
      <c r="AE42" s="161">
        <v>2047</v>
      </c>
      <c r="AF42" s="161">
        <v>2048</v>
      </c>
      <c r="AG42" s="161">
        <v>2049</v>
      </c>
      <c r="AH42" s="161">
        <v>2050</v>
      </c>
      <c r="AI42" s="161">
        <v>2051</v>
      </c>
      <c r="AJ42" s="161">
        <v>2052</v>
      </c>
    </row>
    <row r="43" spans="1:48" x14ac:dyDescent="0.25">
      <c r="A43" s="26" t="s">
        <v>7</v>
      </c>
      <c r="B43" s="160" t="s">
        <v>204</v>
      </c>
      <c r="C43" s="35" t="s">
        <v>36</v>
      </c>
      <c r="D43" s="165">
        <v>3900</v>
      </c>
      <c r="E43" s="165">
        <v>3900</v>
      </c>
      <c r="F43" s="165">
        <v>3900</v>
      </c>
      <c r="G43" s="165">
        <v>3900</v>
      </c>
      <c r="H43" s="165">
        <v>3900</v>
      </c>
      <c r="I43" s="165">
        <v>3900</v>
      </c>
      <c r="J43" s="165">
        <v>3900</v>
      </c>
      <c r="K43" s="165">
        <v>3900</v>
      </c>
      <c r="L43" s="165">
        <v>3900</v>
      </c>
      <c r="M43" s="165">
        <v>3900</v>
      </c>
      <c r="N43" s="165">
        <v>3900</v>
      </c>
      <c r="O43" s="165">
        <v>3900</v>
      </c>
      <c r="P43" s="165">
        <v>3900</v>
      </c>
      <c r="Q43" s="165">
        <v>3900</v>
      </c>
      <c r="R43" s="165">
        <v>3900</v>
      </c>
      <c r="S43" s="165">
        <v>3900</v>
      </c>
      <c r="T43" s="165">
        <v>3900</v>
      </c>
      <c r="U43" s="165">
        <v>3900</v>
      </c>
      <c r="V43" s="165">
        <v>3900</v>
      </c>
      <c r="W43" s="165">
        <v>3900</v>
      </c>
      <c r="X43" s="165">
        <v>3900</v>
      </c>
      <c r="Y43" s="165">
        <v>3900</v>
      </c>
      <c r="Z43" s="165">
        <v>3900</v>
      </c>
      <c r="AA43" s="165">
        <v>3900</v>
      </c>
      <c r="AB43" s="165">
        <v>3900</v>
      </c>
      <c r="AC43" s="165">
        <v>3900</v>
      </c>
      <c r="AD43" s="165">
        <v>3900</v>
      </c>
      <c r="AE43" s="165">
        <v>3900</v>
      </c>
      <c r="AF43" s="165">
        <v>3900</v>
      </c>
      <c r="AG43" s="165">
        <v>3900</v>
      </c>
      <c r="AH43" s="165">
        <v>3900</v>
      </c>
      <c r="AI43" s="165">
        <v>3900</v>
      </c>
      <c r="AJ43" s="165">
        <v>3900</v>
      </c>
      <c r="AK43" s="50"/>
      <c r="AL43" s="50"/>
      <c r="AM43" s="50"/>
      <c r="AN43" s="50"/>
      <c r="AO43" s="50"/>
      <c r="AP43" s="50"/>
      <c r="AQ43" s="50"/>
      <c r="AR43" s="50"/>
      <c r="AS43" s="50"/>
      <c r="AT43" s="50"/>
      <c r="AU43" s="50"/>
    </row>
    <row r="44" spans="1:48" x14ac:dyDescent="0.25">
      <c r="A44" s="16" t="s">
        <v>8</v>
      </c>
      <c r="B44" s="160" t="s">
        <v>204</v>
      </c>
      <c r="C44" s="35" t="s">
        <v>36</v>
      </c>
      <c r="D44" s="165">
        <v>77200</v>
      </c>
      <c r="E44" s="165">
        <v>77200</v>
      </c>
      <c r="F44" s="165">
        <v>77200</v>
      </c>
      <c r="G44" s="165">
        <v>77200</v>
      </c>
      <c r="H44" s="165">
        <v>77200</v>
      </c>
      <c r="I44" s="165">
        <v>77200</v>
      </c>
      <c r="J44" s="165">
        <v>77200</v>
      </c>
      <c r="K44" s="165">
        <v>77200</v>
      </c>
      <c r="L44" s="165">
        <v>77200</v>
      </c>
      <c r="M44" s="165">
        <v>77200</v>
      </c>
      <c r="N44" s="165">
        <v>77200</v>
      </c>
      <c r="O44" s="165">
        <v>77200</v>
      </c>
      <c r="P44" s="165">
        <v>77200</v>
      </c>
      <c r="Q44" s="165">
        <v>77200</v>
      </c>
      <c r="R44" s="165">
        <v>77200</v>
      </c>
      <c r="S44" s="165">
        <v>77200</v>
      </c>
      <c r="T44" s="165">
        <v>77200</v>
      </c>
      <c r="U44" s="165">
        <v>77200</v>
      </c>
      <c r="V44" s="165">
        <v>77200</v>
      </c>
      <c r="W44" s="165">
        <v>77200</v>
      </c>
      <c r="X44" s="165">
        <v>77200</v>
      </c>
      <c r="Y44" s="165">
        <v>77200</v>
      </c>
      <c r="Z44" s="165">
        <v>77200</v>
      </c>
      <c r="AA44" s="165">
        <v>77200</v>
      </c>
      <c r="AB44" s="165">
        <v>77200</v>
      </c>
      <c r="AC44" s="165">
        <v>77200</v>
      </c>
      <c r="AD44" s="165">
        <v>77200</v>
      </c>
      <c r="AE44" s="165">
        <v>77200</v>
      </c>
      <c r="AF44" s="165">
        <v>77200</v>
      </c>
      <c r="AG44" s="165">
        <v>77200</v>
      </c>
      <c r="AH44" s="165">
        <v>77200</v>
      </c>
      <c r="AI44" s="165">
        <v>77200</v>
      </c>
      <c r="AJ44" s="165">
        <v>77200</v>
      </c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</row>
    <row r="45" spans="1:48" x14ac:dyDescent="0.25">
      <c r="A45" s="16" t="s">
        <v>9</v>
      </c>
      <c r="B45" s="160" t="s">
        <v>204</v>
      </c>
      <c r="C45" s="35" t="s">
        <v>36</v>
      </c>
      <c r="D45" s="165">
        <v>151100</v>
      </c>
      <c r="E45" s="165">
        <v>151100</v>
      </c>
      <c r="F45" s="165">
        <v>151100</v>
      </c>
      <c r="G45" s="165">
        <v>151100</v>
      </c>
      <c r="H45" s="165">
        <v>151100</v>
      </c>
      <c r="I45" s="165">
        <v>151100</v>
      </c>
      <c r="J45" s="165">
        <v>151100</v>
      </c>
      <c r="K45" s="165">
        <v>151100</v>
      </c>
      <c r="L45" s="165">
        <v>151100</v>
      </c>
      <c r="M45" s="165">
        <v>151100</v>
      </c>
      <c r="N45" s="165">
        <v>151100</v>
      </c>
      <c r="O45" s="165">
        <v>151100</v>
      </c>
      <c r="P45" s="165">
        <v>151100</v>
      </c>
      <c r="Q45" s="165">
        <v>151100</v>
      </c>
      <c r="R45" s="165">
        <v>151100</v>
      </c>
      <c r="S45" s="165">
        <v>151100</v>
      </c>
      <c r="T45" s="165">
        <v>151100</v>
      </c>
      <c r="U45" s="165">
        <v>151100</v>
      </c>
      <c r="V45" s="165">
        <v>151100</v>
      </c>
      <c r="W45" s="165">
        <v>151100</v>
      </c>
      <c r="X45" s="165">
        <v>151100</v>
      </c>
      <c r="Y45" s="165">
        <v>151100</v>
      </c>
      <c r="Z45" s="165">
        <v>151100</v>
      </c>
      <c r="AA45" s="165">
        <v>151100</v>
      </c>
      <c r="AB45" s="165">
        <v>151100</v>
      </c>
      <c r="AC45" s="165">
        <v>151100</v>
      </c>
      <c r="AD45" s="165">
        <v>151100</v>
      </c>
      <c r="AE45" s="165">
        <v>151100</v>
      </c>
      <c r="AF45" s="165">
        <v>151100</v>
      </c>
      <c r="AG45" s="165">
        <v>151100</v>
      </c>
      <c r="AH45" s="165">
        <v>151100</v>
      </c>
      <c r="AI45" s="165">
        <v>151100</v>
      </c>
      <c r="AJ45" s="165">
        <v>151100</v>
      </c>
      <c r="AK45" s="50"/>
      <c r="AL45" s="50"/>
      <c r="AM45" s="50"/>
      <c r="AN45" s="50"/>
      <c r="AO45" s="50"/>
      <c r="AP45" s="50"/>
      <c r="AQ45" s="50"/>
      <c r="AR45" s="50"/>
      <c r="AS45" s="50"/>
      <c r="AT45" s="50"/>
      <c r="AU45" s="50"/>
    </row>
    <row r="46" spans="1:48" x14ac:dyDescent="0.25">
      <c r="A46" s="16" t="s">
        <v>10</v>
      </c>
      <c r="B46" s="160" t="s">
        <v>204</v>
      </c>
      <c r="C46" s="35" t="s">
        <v>36</v>
      </c>
      <c r="D46" s="165">
        <v>554800</v>
      </c>
      <c r="E46" s="165">
        <v>554800</v>
      </c>
      <c r="F46" s="165">
        <v>554800</v>
      </c>
      <c r="G46" s="165">
        <v>554800</v>
      </c>
      <c r="H46" s="165">
        <v>554800</v>
      </c>
      <c r="I46" s="165">
        <v>554800</v>
      </c>
      <c r="J46" s="165">
        <v>554800</v>
      </c>
      <c r="K46" s="165">
        <v>554800</v>
      </c>
      <c r="L46" s="165">
        <v>554800</v>
      </c>
      <c r="M46" s="165">
        <v>554800</v>
      </c>
      <c r="N46" s="165">
        <v>554800</v>
      </c>
      <c r="O46" s="165">
        <v>554800</v>
      </c>
      <c r="P46" s="165">
        <v>554800</v>
      </c>
      <c r="Q46" s="165">
        <v>554800</v>
      </c>
      <c r="R46" s="165">
        <v>554800</v>
      </c>
      <c r="S46" s="165">
        <v>554800</v>
      </c>
      <c r="T46" s="165">
        <v>554800</v>
      </c>
      <c r="U46" s="165">
        <v>554800</v>
      </c>
      <c r="V46" s="165">
        <v>554800</v>
      </c>
      <c r="W46" s="165">
        <v>554800</v>
      </c>
      <c r="X46" s="165">
        <v>554800</v>
      </c>
      <c r="Y46" s="165">
        <v>554800</v>
      </c>
      <c r="Z46" s="165">
        <v>554800</v>
      </c>
      <c r="AA46" s="165">
        <v>554800</v>
      </c>
      <c r="AB46" s="165">
        <v>554800</v>
      </c>
      <c r="AC46" s="165">
        <v>554800</v>
      </c>
      <c r="AD46" s="165">
        <v>554800</v>
      </c>
      <c r="AE46" s="165">
        <v>554800</v>
      </c>
      <c r="AF46" s="165">
        <v>554800</v>
      </c>
      <c r="AG46" s="165">
        <v>554800</v>
      </c>
      <c r="AH46" s="165">
        <v>554800</v>
      </c>
      <c r="AI46" s="165">
        <v>554800</v>
      </c>
      <c r="AJ46" s="165">
        <v>554800</v>
      </c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</row>
    <row r="47" spans="1:48" x14ac:dyDescent="0.25">
      <c r="A47" s="16" t="s">
        <v>11</v>
      </c>
      <c r="B47" s="160" t="s">
        <v>204</v>
      </c>
      <c r="C47" s="35" t="s">
        <v>36</v>
      </c>
      <c r="D47" s="165">
        <v>11600000</v>
      </c>
      <c r="E47" s="165">
        <v>11600000</v>
      </c>
      <c r="F47" s="165">
        <v>11600000</v>
      </c>
      <c r="G47" s="165">
        <v>11600000</v>
      </c>
      <c r="H47" s="165">
        <v>11600000</v>
      </c>
      <c r="I47" s="165">
        <v>11600000</v>
      </c>
      <c r="J47" s="165">
        <v>11600000</v>
      </c>
      <c r="K47" s="165">
        <v>11600000</v>
      </c>
      <c r="L47" s="165">
        <v>11600000</v>
      </c>
      <c r="M47" s="165">
        <v>11600000</v>
      </c>
      <c r="N47" s="165">
        <v>11600000</v>
      </c>
      <c r="O47" s="165">
        <v>11600000</v>
      </c>
      <c r="P47" s="165">
        <v>11600000</v>
      </c>
      <c r="Q47" s="165">
        <v>11600000</v>
      </c>
      <c r="R47" s="165">
        <v>11600000</v>
      </c>
      <c r="S47" s="165">
        <v>11600000</v>
      </c>
      <c r="T47" s="165">
        <v>11600000</v>
      </c>
      <c r="U47" s="165">
        <v>11600000</v>
      </c>
      <c r="V47" s="165">
        <v>11600000</v>
      </c>
      <c r="W47" s="165">
        <v>11600000</v>
      </c>
      <c r="X47" s="165">
        <v>11600000</v>
      </c>
      <c r="Y47" s="165">
        <v>11600000</v>
      </c>
      <c r="Z47" s="165">
        <v>11600000</v>
      </c>
      <c r="AA47" s="165">
        <v>11600000</v>
      </c>
      <c r="AB47" s="165">
        <v>11600000</v>
      </c>
      <c r="AC47" s="165">
        <v>11600000</v>
      </c>
      <c r="AD47" s="165">
        <v>11600000</v>
      </c>
      <c r="AE47" s="165">
        <v>11600000</v>
      </c>
      <c r="AF47" s="165">
        <v>11600000</v>
      </c>
      <c r="AG47" s="165">
        <v>11600000</v>
      </c>
      <c r="AH47" s="165">
        <v>11600000</v>
      </c>
      <c r="AI47" s="165">
        <v>11600000</v>
      </c>
      <c r="AJ47" s="165">
        <v>11600000</v>
      </c>
      <c r="AK47" s="50"/>
      <c r="AL47" s="50"/>
      <c r="AM47" s="50"/>
      <c r="AN47" s="50"/>
      <c r="AO47" s="50"/>
      <c r="AP47" s="50"/>
      <c r="AQ47" s="50"/>
      <c r="AR47" s="50"/>
      <c r="AS47" s="50"/>
      <c r="AT47" s="50"/>
      <c r="AU47" s="50"/>
    </row>
    <row r="49" spans="1:48" x14ac:dyDescent="0.25">
      <c r="A49" s="155" t="s">
        <v>206</v>
      </c>
      <c r="B49" s="161"/>
      <c r="C49" s="161"/>
      <c r="D49" s="161">
        <v>2020</v>
      </c>
      <c r="E49" s="161">
        <v>2021</v>
      </c>
      <c r="F49" s="161">
        <v>2022</v>
      </c>
      <c r="G49" s="161">
        <v>2023</v>
      </c>
      <c r="H49" s="161">
        <v>2024</v>
      </c>
      <c r="I49" s="161">
        <v>2025</v>
      </c>
      <c r="J49" s="161">
        <v>2026</v>
      </c>
      <c r="K49" s="161">
        <v>2027</v>
      </c>
      <c r="L49" s="161">
        <v>2028</v>
      </c>
      <c r="M49" s="161">
        <v>2029</v>
      </c>
      <c r="N49" s="161">
        <v>2030</v>
      </c>
      <c r="O49" s="161">
        <v>2031</v>
      </c>
      <c r="P49" s="161">
        <v>2032</v>
      </c>
      <c r="Q49" s="161">
        <v>2033</v>
      </c>
      <c r="R49" s="161">
        <v>2034</v>
      </c>
      <c r="S49" s="161">
        <v>2035</v>
      </c>
      <c r="T49" s="161">
        <v>2036</v>
      </c>
      <c r="U49" s="161">
        <v>2037</v>
      </c>
      <c r="V49" s="161">
        <v>2038</v>
      </c>
      <c r="W49" s="161">
        <v>2039</v>
      </c>
      <c r="X49" s="161">
        <v>2040</v>
      </c>
      <c r="Y49" s="161">
        <v>2041</v>
      </c>
      <c r="Z49" s="161">
        <v>2042</v>
      </c>
      <c r="AA49" s="161">
        <v>2043</v>
      </c>
      <c r="AB49" s="161">
        <v>2044</v>
      </c>
      <c r="AC49" s="161">
        <v>2045</v>
      </c>
      <c r="AD49" s="161">
        <v>2046</v>
      </c>
      <c r="AE49" s="161">
        <v>2047</v>
      </c>
      <c r="AF49" s="161">
        <v>2048</v>
      </c>
      <c r="AG49" s="161">
        <v>2049</v>
      </c>
      <c r="AH49" s="161">
        <v>2050</v>
      </c>
      <c r="AI49" s="161">
        <v>2051</v>
      </c>
      <c r="AJ49" s="161">
        <v>2052</v>
      </c>
    </row>
    <row r="50" spans="1:48" x14ac:dyDescent="0.25">
      <c r="A50" s="162" t="s">
        <v>38</v>
      </c>
      <c r="B50" s="160" t="s">
        <v>204</v>
      </c>
      <c r="C50" s="161"/>
      <c r="D50" s="163">
        <v>17.8</v>
      </c>
      <c r="E50" s="163">
        <v>17.8</v>
      </c>
      <c r="F50" s="163">
        <v>17.8</v>
      </c>
      <c r="G50" s="163">
        <v>17.8</v>
      </c>
      <c r="H50" s="163">
        <v>17.8</v>
      </c>
      <c r="I50" s="163">
        <v>17.8</v>
      </c>
      <c r="J50" s="163">
        <v>17.8</v>
      </c>
      <c r="K50" s="163">
        <v>17.8</v>
      </c>
      <c r="L50" s="163">
        <v>17.8</v>
      </c>
      <c r="M50" s="163">
        <v>17.8</v>
      </c>
      <c r="N50" s="163">
        <v>17.8</v>
      </c>
      <c r="O50" s="163">
        <v>17.8</v>
      </c>
      <c r="P50" s="163">
        <v>17.8</v>
      </c>
      <c r="Q50" s="163">
        <v>17.8</v>
      </c>
      <c r="R50" s="163">
        <v>17.8</v>
      </c>
      <c r="S50" s="163">
        <v>17.8</v>
      </c>
      <c r="T50" s="163">
        <v>17.8</v>
      </c>
      <c r="U50" s="163">
        <v>17.8</v>
      </c>
      <c r="V50" s="163">
        <v>17.8</v>
      </c>
      <c r="W50" s="163">
        <v>17.8</v>
      </c>
      <c r="X50" s="163">
        <v>17.8</v>
      </c>
      <c r="Y50" s="163">
        <v>17.8</v>
      </c>
      <c r="Z50" s="163">
        <v>17.8</v>
      </c>
      <c r="AA50" s="163">
        <v>17.8</v>
      </c>
      <c r="AB50" s="163">
        <v>17.8</v>
      </c>
      <c r="AC50" s="163">
        <v>17.8</v>
      </c>
      <c r="AD50" s="163">
        <v>17.8</v>
      </c>
      <c r="AE50" s="163">
        <v>17.8</v>
      </c>
      <c r="AF50" s="163">
        <v>17.8</v>
      </c>
      <c r="AG50" s="163">
        <v>17.8</v>
      </c>
      <c r="AH50" s="163">
        <v>17.8</v>
      </c>
      <c r="AI50" s="163">
        <v>17.8</v>
      </c>
      <c r="AJ50" s="163">
        <v>17.8</v>
      </c>
      <c r="AK50" s="33"/>
      <c r="AL50" s="33"/>
      <c r="AM50" s="33"/>
      <c r="AN50" s="33"/>
      <c r="AO50" s="33"/>
      <c r="AP50" s="33"/>
      <c r="AQ50" s="33"/>
      <c r="AR50" s="33"/>
      <c r="AS50" s="33"/>
      <c r="AT50" s="33"/>
      <c r="AU50" s="33"/>
      <c r="AV50" s="33">
        <v>0</v>
      </c>
    </row>
    <row r="51" spans="1:48" x14ac:dyDescent="0.25">
      <c r="A51" s="162" t="s">
        <v>39</v>
      </c>
      <c r="B51" s="160" t="s">
        <v>204</v>
      </c>
      <c r="C51" s="161"/>
      <c r="D51" s="163">
        <v>32</v>
      </c>
      <c r="E51" s="163">
        <v>32</v>
      </c>
      <c r="F51" s="163">
        <v>32</v>
      </c>
      <c r="G51" s="163">
        <v>32</v>
      </c>
      <c r="H51" s="163">
        <v>32</v>
      </c>
      <c r="I51" s="163">
        <v>32</v>
      </c>
      <c r="J51" s="163">
        <v>32</v>
      </c>
      <c r="K51" s="163">
        <v>32</v>
      </c>
      <c r="L51" s="163">
        <v>32</v>
      </c>
      <c r="M51" s="163">
        <v>32</v>
      </c>
      <c r="N51" s="163">
        <v>32</v>
      </c>
      <c r="O51" s="163">
        <v>32</v>
      </c>
      <c r="P51" s="163">
        <v>32</v>
      </c>
      <c r="Q51" s="163">
        <v>32</v>
      </c>
      <c r="R51" s="163">
        <v>32</v>
      </c>
      <c r="S51" s="163">
        <v>32</v>
      </c>
      <c r="T51" s="163">
        <v>32</v>
      </c>
      <c r="U51" s="163">
        <v>32</v>
      </c>
      <c r="V51" s="163">
        <v>32</v>
      </c>
      <c r="W51" s="163">
        <v>32</v>
      </c>
      <c r="X51" s="163">
        <v>32</v>
      </c>
      <c r="Y51" s="163">
        <v>32</v>
      </c>
      <c r="Z51" s="163">
        <v>32</v>
      </c>
      <c r="AA51" s="163">
        <v>32</v>
      </c>
      <c r="AB51" s="163">
        <v>32</v>
      </c>
      <c r="AC51" s="163">
        <v>32</v>
      </c>
      <c r="AD51" s="163">
        <v>32</v>
      </c>
      <c r="AE51" s="163">
        <v>32</v>
      </c>
      <c r="AF51" s="163">
        <v>32</v>
      </c>
      <c r="AG51" s="163">
        <v>32</v>
      </c>
      <c r="AH51" s="163">
        <v>32</v>
      </c>
      <c r="AI51" s="163">
        <v>32</v>
      </c>
      <c r="AJ51" s="163">
        <v>32</v>
      </c>
      <c r="AK51" s="33"/>
      <c r="AL51" s="33"/>
      <c r="AM51" s="33"/>
      <c r="AN51" s="33"/>
      <c r="AO51" s="33"/>
      <c r="AP51" s="33"/>
      <c r="AQ51" s="33"/>
      <c r="AR51" s="33"/>
      <c r="AS51" s="33"/>
      <c r="AT51" s="33"/>
      <c r="AU51" s="33"/>
      <c r="AV51" s="33">
        <v>0</v>
      </c>
    </row>
    <row r="52" spans="1:48" x14ac:dyDescent="0.25">
      <c r="A52" s="162" t="s">
        <v>142</v>
      </c>
      <c r="B52" s="160" t="s">
        <v>204</v>
      </c>
      <c r="C52" s="161" t="s">
        <v>197</v>
      </c>
      <c r="D52" s="94">
        <v>32.4</v>
      </c>
      <c r="E52" s="94">
        <v>32.4</v>
      </c>
      <c r="F52" s="94">
        <v>32.4</v>
      </c>
      <c r="G52" s="94">
        <v>32.4</v>
      </c>
      <c r="H52" s="94">
        <v>32.4</v>
      </c>
      <c r="I52" s="94">
        <v>32.4</v>
      </c>
      <c r="J52" s="94">
        <v>32.4</v>
      </c>
      <c r="K52" s="94">
        <v>32.4</v>
      </c>
      <c r="L52" s="94">
        <v>32.4</v>
      </c>
      <c r="M52" s="94">
        <v>32.4</v>
      </c>
      <c r="N52" s="94">
        <v>32.4</v>
      </c>
      <c r="O52" s="94">
        <v>32.4</v>
      </c>
      <c r="P52" s="94">
        <v>32.4</v>
      </c>
      <c r="Q52" s="94">
        <v>32.4</v>
      </c>
      <c r="R52" s="94">
        <v>32.4</v>
      </c>
      <c r="S52" s="94">
        <v>32.4</v>
      </c>
      <c r="T52" s="94">
        <v>32.4</v>
      </c>
      <c r="U52" s="94">
        <v>32.4</v>
      </c>
      <c r="V52" s="94">
        <v>32.4</v>
      </c>
      <c r="W52" s="94">
        <v>32.4</v>
      </c>
      <c r="X52" s="94">
        <v>32.4</v>
      </c>
      <c r="Y52" s="94">
        <v>32.4</v>
      </c>
      <c r="Z52" s="94">
        <v>32.4</v>
      </c>
      <c r="AA52" s="94">
        <v>32.4</v>
      </c>
      <c r="AB52" s="94">
        <v>32.4</v>
      </c>
      <c r="AC52" s="94">
        <v>32.4</v>
      </c>
      <c r="AD52" s="94">
        <v>32.4</v>
      </c>
      <c r="AE52" s="94">
        <v>32.4</v>
      </c>
      <c r="AF52" s="94">
        <v>32.4</v>
      </c>
      <c r="AG52" s="94">
        <v>32.4</v>
      </c>
      <c r="AH52" s="94">
        <v>32.4</v>
      </c>
      <c r="AI52" s="94">
        <v>32.4</v>
      </c>
      <c r="AJ52" s="94">
        <v>32.4</v>
      </c>
    </row>
    <row r="53" spans="1:48" x14ac:dyDescent="0.25">
      <c r="A53" s="162" t="s">
        <v>373</v>
      </c>
      <c r="B53" s="160" t="s">
        <v>204</v>
      </c>
      <c r="C53" s="161" t="s">
        <v>197</v>
      </c>
      <c r="D53" s="94">
        <v>50.7</v>
      </c>
      <c r="E53" s="94">
        <v>50.7</v>
      </c>
      <c r="F53" s="94">
        <v>50.7</v>
      </c>
      <c r="G53" s="94">
        <v>50.7</v>
      </c>
      <c r="H53" s="94">
        <v>50.7</v>
      </c>
      <c r="I53" s="94">
        <v>50.7</v>
      </c>
      <c r="J53" s="94">
        <v>50.7</v>
      </c>
      <c r="K53" s="94">
        <v>50.7</v>
      </c>
      <c r="L53" s="94">
        <v>50.7</v>
      </c>
      <c r="M53" s="94">
        <v>50.7</v>
      </c>
      <c r="N53" s="94">
        <v>50.7</v>
      </c>
      <c r="O53" s="94">
        <v>50.7</v>
      </c>
      <c r="P53" s="94">
        <v>50.7</v>
      </c>
      <c r="Q53" s="94">
        <v>50.7</v>
      </c>
      <c r="R53" s="94">
        <v>50.7</v>
      </c>
      <c r="S53" s="94">
        <v>50.7</v>
      </c>
      <c r="T53" s="94">
        <v>50.7</v>
      </c>
      <c r="U53" s="94">
        <v>50.7</v>
      </c>
      <c r="V53" s="94">
        <v>50.7</v>
      </c>
      <c r="W53" s="94">
        <v>50.7</v>
      </c>
      <c r="X53" s="94">
        <v>50.7</v>
      </c>
      <c r="Y53" s="94">
        <v>50.7</v>
      </c>
      <c r="Z53" s="94">
        <v>50.7</v>
      </c>
      <c r="AA53" s="94">
        <v>50.7</v>
      </c>
      <c r="AB53" s="94">
        <v>50.7</v>
      </c>
      <c r="AC53" s="94">
        <v>50.7</v>
      </c>
      <c r="AD53" s="94">
        <v>50.7</v>
      </c>
      <c r="AE53" s="94">
        <v>50.7</v>
      </c>
      <c r="AF53" s="94">
        <v>50.7</v>
      </c>
      <c r="AG53" s="94">
        <v>50.7</v>
      </c>
      <c r="AH53" s="94">
        <v>50.7</v>
      </c>
      <c r="AI53" s="94">
        <v>50.7</v>
      </c>
      <c r="AJ53" s="94">
        <v>50.7</v>
      </c>
    </row>
    <row r="62" spans="1:48" x14ac:dyDescent="0.25">
      <c r="A62" s="34" t="s">
        <v>12</v>
      </c>
    </row>
    <row r="64" spans="1:48" x14ac:dyDescent="0.25">
      <c r="E64" s="25">
        <v>0.28000000000000003</v>
      </c>
    </row>
    <row r="78" spans="1:7" x14ac:dyDescent="0.25">
      <c r="A78" s="60"/>
      <c r="B78" s="58"/>
      <c r="C78" s="58"/>
      <c r="D78" s="58"/>
      <c r="E78" s="58"/>
      <c r="F78" s="58"/>
    </row>
    <row r="79" spans="1:7" x14ac:dyDescent="0.25">
      <c r="A79" s="60"/>
      <c r="B79" s="58"/>
      <c r="C79" s="58"/>
      <c r="D79" s="58"/>
      <c r="E79" s="58"/>
      <c r="F79" s="58"/>
      <c r="G79" s="58"/>
    </row>
    <row r="80" spans="1:7" x14ac:dyDescent="0.25">
      <c r="A80" s="58"/>
      <c r="B80" s="58"/>
      <c r="C80" s="58"/>
      <c r="D80" s="58"/>
      <c r="F80" s="58"/>
    </row>
    <row r="81" spans="1:6" s="68" customFormat="1" x14ac:dyDescent="0.25">
      <c r="A81" s="66"/>
      <c r="B81" s="66"/>
      <c r="C81" s="66"/>
      <c r="D81" s="66"/>
      <c r="E81" s="67"/>
      <c r="F81" s="65"/>
    </row>
    <row r="82" spans="1:6" x14ac:dyDescent="0.25">
      <c r="B82" s="58"/>
      <c r="C82" s="58"/>
      <c r="D82" s="59"/>
      <c r="E82" s="59"/>
      <c r="F82" s="58"/>
    </row>
    <row r="83" spans="1:6" x14ac:dyDescent="0.25">
      <c r="A83" s="61"/>
      <c r="B83" s="58"/>
      <c r="C83" s="58"/>
      <c r="D83" s="59"/>
      <c r="E83" s="59"/>
      <c r="F83" s="58"/>
    </row>
    <row r="84" spans="1:6" x14ac:dyDescent="0.25">
      <c r="A84" s="58"/>
      <c r="B84" s="58"/>
      <c r="C84" s="58"/>
      <c r="D84" s="58"/>
      <c r="F84" s="58"/>
    </row>
    <row r="85" spans="1:6" x14ac:dyDescent="0.25">
      <c r="A85" s="58"/>
      <c r="B85" s="58"/>
      <c r="C85" s="58"/>
      <c r="D85" s="58"/>
      <c r="F85" s="58"/>
    </row>
    <row r="86" spans="1:6" x14ac:dyDescent="0.25">
      <c r="A86" s="58"/>
      <c r="B86" s="58"/>
      <c r="C86" s="58"/>
      <c r="D86" s="58"/>
      <c r="F86" s="58"/>
    </row>
    <row r="87" spans="1:6" x14ac:dyDescent="0.25">
      <c r="A87" s="58"/>
      <c r="B87" s="58"/>
      <c r="C87" s="58"/>
      <c r="D87" s="58"/>
      <c r="F87" s="58"/>
    </row>
    <row r="91" spans="1:6" ht="16.5" x14ac:dyDescent="0.3">
      <c r="A91" s="170" t="s">
        <v>215</v>
      </c>
    </row>
    <row r="92" spans="1:6" x14ac:dyDescent="0.25">
      <c r="A92" s="25" t="s">
        <v>216</v>
      </c>
    </row>
    <row r="93" spans="1:6" ht="15.75" thickBot="1" x14ac:dyDescent="0.3"/>
    <row r="94" spans="1:6" ht="15.75" thickBot="1" x14ac:dyDescent="0.3">
      <c r="B94" s="171"/>
      <c r="C94" s="172">
        <v>2017</v>
      </c>
      <c r="D94" s="172">
        <v>2018</v>
      </c>
      <c r="E94" s="172">
        <v>2019</v>
      </c>
      <c r="F94" s="173" t="s">
        <v>217</v>
      </c>
    </row>
    <row r="95" spans="1:6" x14ac:dyDescent="0.25">
      <c r="B95" s="191" t="s">
        <v>218</v>
      </c>
      <c r="C95" s="192">
        <v>242</v>
      </c>
      <c r="D95" s="192">
        <v>267</v>
      </c>
      <c r="E95" s="192">
        <v>252</v>
      </c>
      <c r="F95" s="193">
        <v>761</v>
      </c>
    </row>
    <row r="96" spans="1:6" x14ac:dyDescent="0.25">
      <c r="B96" s="194" t="s">
        <v>224</v>
      </c>
      <c r="C96" s="195">
        <v>179</v>
      </c>
      <c r="D96" s="195">
        <v>199</v>
      </c>
      <c r="E96" s="195">
        <v>195</v>
      </c>
      <c r="F96" s="196">
        <v>573</v>
      </c>
    </row>
    <row r="97" spans="1:6" x14ac:dyDescent="0.25">
      <c r="B97" s="197" t="s">
        <v>223</v>
      </c>
      <c r="C97" s="195">
        <v>43</v>
      </c>
      <c r="D97" s="195">
        <v>39</v>
      </c>
      <c r="E97" s="195">
        <v>40</v>
      </c>
      <c r="F97" s="196">
        <v>122</v>
      </c>
    </row>
    <row r="98" spans="1:6" x14ac:dyDescent="0.25">
      <c r="B98" s="197" t="s">
        <v>225</v>
      </c>
      <c r="C98" s="195">
        <v>15</v>
      </c>
      <c r="D98" s="195">
        <v>21</v>
      </c>
      <c r="E98" s="195">
        <v>14</v>
      </c>
      <c r="F98" s="196">
        <v>50</v>
      </c>
    </row>
    <row r="99" spans="1:6" x14ac:dyDescent="0.25">
      <c r="B99" s="197" t="s">
        <v>226</v>
      </c>
      <c r="C99" s="195">
        <v>3</v>
      </c>
      <c r="D99" s="195">
        <v>7</v>
      </c>
      <c r="E99" s="195">
        <v>3</v>
      </c>
      <c r="F99" s="196">
        <v>13</v>
      </c>
    </row>
    <row r="100" spans="1:6" x14ac:dyDescent="0.25">
      <c r="B100" s="197" t="s">
        <v>228</v>
      </c>
      <c r="C100" s="195">
        <v>2</v>
      </c>
      <c r="D100" s="195">
        <v>0</v>
      </c>
      <c r="E100" s="195">
        <v>0</v>
      </c>
      <c r="F100" s="196">
        <v>2</v>
      </c>
    </row>
    <row r="101" spans="1:6" ht="15.75" thickBot="1" x14ac:dyDescent="0.3">
      <c r="B101" s="198" t="s">
        <v>227</v>
      </c>
      <c r="C101" s="199">
        <v>0</v>
      </c>
      <c r="D101" s="199">
        <v>1</v>
      </c>
      <c r="E101" s="199">
        <v>0</v>
      </c>
      <c r="F101" s="196">
        <v>1</v>
      </c>
    </row>
    <row r="102" spans="1:6" x14ac:dyDescent="0.25">
      <c r="B102" s="180" t="s">
        <v>219</v>
      </c>
      <c r="C102" s="181">
        <v>131</v>
      </c>
      <c r="D102" s="181">
        <v>128</v>
      </c>
      <c r="E102" s="181">
        <v>125</v>
      </c>
      <c r="F102" s="182">
        <v>384</v>
      </c>
    </row>
    <row r="103" spans="1:6" x14ac:dyDescent="0.25">
      <c r="B103" s="175" t="s">
        <v>224</v>
      </c>
      <c r="C103" s="176">
        <v>98</v>
      </c>
      <c r="D103" s="176">
        <v>96</v>
      </c>
      <c r="E103" s="176">
        <v>96</v>
      </c>
      <c r="F103" s="177">
        <v>290</v>
      </c>
    </row>
    <row r="104" spans="1:6" x14ac:dyDescent="0.25">
      <c r="B104" s="183" t="s">
        <v>223</v>
      </c>
      <c r="C104" s="176">
        <v>20</v>
      </c>
      <c r="D104" s="176">
        <v>24</v>
      </c>
      <c r="E104" s="176">
        <v>22</v>
      </c>
      <c r="F104" s="177">
        <v>66</v>
      </c>
    </row>
    <row r="105" spans="1:6" x14ac:dyDescent="0.25">
      <c r="B105" s="183" t="s">
        <v>225</v>
      </c>
      <c r="C105" s="176">
        <v>12</v>
      </c>
      <c r="D105" s="176">
        <v>7</v>
      </c>
      <c r="E105" s="176">
        <v>7</v>
      </c>
      <c r="F105" s="177">
        <v>26</v>
      </c>
    </row>
    <row r="106" spans="1:6" x14ac:dyDescent="0.25">
      <c r="B106" s="183" t="s">
        <v>226</v>
      </c>
      <c r="C106" s="176">
        <v>1</v>
      </c>
      <c r="D106" s="176">
        <v>1</v>
      </c>
      <c r="E106" s="176">
        <v>0</v>
      </c>
      <c r="F106" s="177">
        <v>2</v>
      </c>
    </row>
    <row r="107" spans="1:6" x14ac:dyDescent="0.25">
      <c r="B107" s="183" t="s">
        <v>228</v>
      </c>
      <c r="C107" s="176">
        <v>0</v>
      </c>
      <c r="D107" s="176">
        <v>0</v>
      </c>
      <c r="E107" s="176">
        <v>0</v>
      </c>
      <c r="F107" s="177">
        <v>0</v>
      </c>
    </row>
    <row r="108" spans="1:6" ht="15.75" thickBot="1" x14ac:dyDescent="0.3">
      <c r="B108" s="184" t="s">
        <v>227</v>
      </c>
      <c r="C108" s="179">
        <v>0</v>
      </c>
      <c r="D108" s="179">
        <v>0</v>
      </c>
      <c r="E108" s="179">
        <v>0</v>
      </c>
      <c r="F108" s="177">
        <v>0</v>
      </c>
    </row>
    <row r="110" spans="1:6" ht="16.5" x14ac:dyDescent="0.3">
      <c r="A110" s="170" t="s">
        <v>220</v>
      </c>
    </row>
    <row r="111" spans="1:6" ht="15.75" thickBot="1" x14ac:dyDescent="0.3">
      <c r="A111" s="25" t="s">
        <v>221</v>
      </c>
    </row>
    <row r="112" spans="1:6" ht="15.75" thickBot="1" x14ac:dyDescent="0.3">
      <c r="B112" s="171"/>
      <c r="C112" s="172">
        <v>2020</v>
      </c>
      <c r="D112" s="172">
        <v>2021</v>
      </c>
      <c r="E112" s="172">
        <v>2022</v>
      </c>
      <c r="F112" s="173" t="s">
        <v>217</v>
      </c>
    </row>
    <row r="113" spans="1:29" ht="15.75" thickBot="1" x14ac:dyDescent="0.3">
      <c r="B113" s="191" t="s">
        <v>218</v>
      </c>
      <c r="C113" s="193">
        <v>221</v>
      </c>
      <c r="D113" s="193">
        <v>292</v>
      </c>
      <c r="E113" s="193">
        <v>38</v>
      </c>
      <c r="F113" s="193">
        <v>551</v>
      </c>
    </row>
    <row r="114" spans="1:29" ht="15.75" thickBot="1" x14ac:dyDescent="0.3">
      <c r="B114" s="194" t="s">
        <v>224</v>
      </c>
      <c r="C114" s="196">
        <v>186</v>
      </c>
      <c r="D114" s="196">
        <v>238</v>
      </c>
      <c r="E114" s="196">
        <v>33</v>
      </c>
      <c r="F114" s="193">
        <v>457</v>
      </c>
    </row>
    <row r="115" spans="1:29" ht="15.75" thickBot="1" x14ac:dyDescent="0.3">
      <c r="B115" s="197" t="s">
        <v>223</v>
      </c>
      <c r="C115" s="196">
        <v>22</v>
      </c>
      <c r="D115" s="196">
        <v>34</v>
      </c>
      <c r="E115" s="196">
        <v>4</v>
      </c>
      <c r="F115" s="193">
        <v>60</v>
      </c>
    </row>
    <row r="116" spans="1:29" ht="15.75" thickBot="1" x14ac:dyDescent="0.3">
      <c r="B116" s="197" t="s">
        <v>225</v>
      </c>
      <c r="C116" s="196">
        <v>7</v>
      </c>
      <c r="D116" s="196">
        <v>15</v>
      </c>
      <c r="E116" s="196">
        <v>1</v>
      </c>
      <c r="F116" s="193">
        <v>23</v>
      </c>
    </row>
    <row r="117" spans="1:29" ht="15.75" thickBot="1" x14ac:dyDescent="0.3">
      <c r="B117" s="197" t="s">
        <v>226</v>
      </c>
      <c r="C117" s="196">
        <v>2</v>
      </c>
      <c r="D117" s="196">
        <v>5</v>
      </c>
      <c r="E117" s="196">
        <v>0</v>
      </c>
      <c r="F117" s="193">
        <v>7</v>
      </c>
    </row>
    <row r="118" spans="1:29" ht="15.75" thickBot="1" x14ac:dyDescent="0.3">
      <c r="B118" s="197" t="s">
        <v>228</v>
      </c>
      <c r="C118" s="196">
        <v>3</v>
      </c>
      <c r="D118" s="196">
        <v>0</v>
      </c>
      <c r="E118" s="196">
        <v>0</v>
      </c>
      <c r="F118" s="193">
        <v>3</v>
      </c>
    </row>
    <row r="119" spans="1:29" ht="15.75" thickBot="1" x14ac:dyDescent="0.3">
      <c r="B119" s="198" t="s">
        <v>227</v>
      </c>
      <c r="C119" s="199">
        <v>0</v>
      </c>
      <c r="D119" s="199">
        <v>0</v>
      </c>
      <c r="E119" s="199">
        <v>0</v>
      </c>
      <c r="F119" s="193">
        <v>0</v>
      </c>
    </row>
    <row r="120" spans="1:29" ht="15.75" thickBot="1" x14ac:dyDescent="0.3">
      <c r="B120" s="180" t="s">
        <v>222</v>
      </c>
      <c r="C120" s="179">
        <v>95</v>
      </c>
      <c r="D120" s="179">
        <v>140</v>
      </c>
      <c r="E120" s="179">
        <v>21</v>
      </c>
      <c r="F120" s="174">
        <v>256</v>
      </c>
    </row>
    <row r="121" spans="1:29" ht="15.75" thickBot="1" x14ac:dyDescent="0.3">
      <c r="B121" s="175" t="s">
        <v>224</v>
      </c>
      <c r="C121" s="179">
        <v>86</v>
      </c>
      <c r="D121" s="179">
        <v>114</v>
      </c>
      <c r="E121" s="179">
        <v>17</v>
      </c>
      <c r="F121" s="174">
        <v>217</v>
      </c>
    </row>
    <row r="122" spans="1:29" ht="15.75" thickBot="1" x14ac:dyDescent="0.3">
      <c r="B122" s="183" t="s">
        <v>223</v>
      </c>
      <c r="C122" s="179">
        <v>8</v>
      </c>
      <c r="D122" s="179">
        <v>21</v>
      </c>
      <c r="E122" s="179">
        <v>3</v>
      </c>
      <c r="F122" s="174">
        <v>32</v>
      </c>
    </row>
    <row r="123" spans="1:29" ht="15.75" thickBot="1" x14ac:dyDescent="0.3">
      <c r="B123" s="183" t="s">
        <v>225</v>
      </c>
      <c r="C123" s="179">
        <v>1</v>
      </c>
      <c r="D123" s="179">
        <v>5</v>
      </c>
      <c r="E123" s="179">
        <v>1</v>
      </c>
      <c r="F123" s="174">
        <v>7</v>
      </c>
    </row>
    <row r="124" spans="1:29" ht="15.75" thickBot="1" x14ac:dyDescent="0.3">
      <c r="B124" s="183" t="s">
        <v>226</v>
      </c>
      <c r="C124" s="179">
        <v>0</v>
      </c>
      <c r="D124" s="179">
        <v>0</v>
      </c>
      <c r="E124" s="179">
        <v>0</v>
      </c>
      <c r="F124" s="174">
        <v>0</v>
      </c>
    </row>
    <row r="125" spans="1:29" ht="15.75" thickBot="1" x14ac:dyDescent="0.3">
      <c r="B125" s="183" t="s">
        <v>228</v>
      </c>
      <c r="C125" s="179">
        <v>0</v>
      </c>
      <c r="D125" s="179">
        <v>0</v>
      </c>
      <c r="E125" s="179">
        <v>0</v>
      </c>
      <c r="F125" s="174">
        <v>0</v>
      </c>
    </row>
    <row r="126" spans="1:29" ht="15.75" thickBot="1" x14ac:dyDescent="0.3">
      <c r="B126" s="184" t="s">
        <v>227</v>
      </c>
      <c r="C126" s="179">
        <v>0</v>
      </c>
      <c r="D126" s="179">
        <v>0</v>
      </c>
      <c r="E126" s="179">
        <v>0</v>
      </c>
      <c r="F126" s="174">
        <v>0</v>
      </c>
    </row>
    <row r="127" spans="1:29" ht="15.75" thickBot="1" x14ac:dyDescent="0.3"/>
    <row r="128" spans="1:29" ht="17.25" thickBot="1" x14ac:dyDescent="0.35">
      <c r="A128" s="170" t="s">
        <v>229</v>
      </c>
      <c r="B128" s="172" t="s">
        <v>230</v>
      </c>
      <c r="C128" s="172" t="s">
        <v>231</v>
      </c>
      <c r="D128" s="172" t="s">
        <v>232</v>
      </c>
      <c r="E128" s="172" t="s">
        <v>233</v>
      </c>
      <c r="F128" s="172" t="s">
        <v>234</v>
      </c>
      <c r="G128" s="187"/>
      <c r="H128" s="187"/>
      <c r="I128" s="172" t="s">
        <v>235</v>
      </c>
      <c r="J128" s="172"/>
      <c r="K128" s="172"/>
      <c r="L128" s="172"/>
      <c r="M128" s="172"/>
      <c r="N128" s="172"/>
      <c r="O128" s="172"/>
      <c r="P128" s="172" t="s">
        <v>236</v>
      </c>
      <c r="Q128" s="172"/>
      <c r="R128" s="172"/>
      <c r="S128" s="172"/>
      <c r="T128" s="172"/>
      <c r="U128" s="172"/>
      <c r="V128" s="172"/>
      <c r="W128" s="172" t="s">
        <v>237</v>
      </c>
      <c r="X128" s="172"/>
      <c r="Y128" s="172"/>
      <c r="Z128" s="172"/>
      <c r="AA128" s="172"/>
      <c r="AB128" s="172"/>
      <c r="AC128" s="172"/>
    </row>
    <row r="129" spans="2:29" ht="15.75" thickBot="1" x14ac:dyDescent="0.3">
      <c r="B129" s="387"/>
      <c r="C129" s="388"/>
      <c r="D129" s="388"/>
      <c r="E129" s="388"/>
      <c r="F129" s="389"/>
      <c r="G129" s="187"/>
      <c r="H129" s="188"/>
      <c r="I129" s="206">
        <v>2017</v>
      </c>
      <c r="J129" s="207">
        <v>2018</v>
      </c>
      <c r="K129" s="206">
        <v>2019</v>
      </c>
      <c r="L129" s="206">
        <v>2020</v>
      </c>
      <c r="M129" s="206">
        <v>2021</v>
      </c>
      <c r="N129" s="207">
        <v>2022</v>
      </c>
      <c r="O129" s="206" t="s">
        <v>189</v>
      </c>
      <c r="P129" s="206">
        <v>2017</v>
      </c>
      <c r="Q129" s="206">
        <v>2018</v>
      </c>
      <c r="R129" s="207">
        <v>2019</v>
      </c>
      <c r="S129" s="206">
        <v>2020</v>
      </c>
      <c r="T129" s="206">
        <v>2021</v>
      </c>
      <c r="U129" s="206">
        <v>2022</v>
      </c>
      <c r="V129" s="207" t="s">
        <v>217</v>
      </c>
      <c r="W129" s="208">
        <v>2017</v>
      </c>
      <c r="X129" s="208">
        <v>2018</v>
      </c>
      <c r="Y129" s="208">
        <v>2019</v>
      </c>
      <c r="Z129" s="209">
        <v>2020</v>
      </c>
      <c r="AA129" s="208">
        <v>2021</v>
      </c>
      <c r="AB129" s="208">
        <v>2022</v>
      </c>
      <c r="AC129" s="208" t="s">
        <v>217</v>
      </c>
    </row>
    <row r="130" spans="2:29" ht="15.75" thickBot="1" x14ac:dyDescent="0.3">
      <c r="B130" s="175">
        <v>970.34</v>
      </c>
      <c r="C130" s="186">
        <v>1</v>
      </c>
      <c r="D130" s="186" t="s">
        <v>238</v>
      </c>
      <c r="E130" s="186" t="s">
        <v>239</v>
      </c>
      <c r="F130" s="175">
        <v>67500</v>
      </c>
      <c r="G130" s="187"/>
      <c r="H130" s="202"/>
      <c r="I130" s="211">
        <v>12</v>
      </c>
      <c r="J130" s="212">
        <v>10</v>
      </c>
      <c r="K130" s="212">
        <v>5</v>
      </c>
      <c r="L130" s="212">
        <v>17</v>
      </c>
      <c r="M130" s="212">
        <v>6</v>
      </c>
      <c r="N130" s="212">
        <v>0</v>
      </c>
      <c r="O130" s="212">
        <v>50</v>
      </c>
      <c r="P130" s="212">
        <v>812</v>
      </c>
      <c r="Q130" s="212">
        <v>615</v>
      </c>
      <c r="R130" s="212">
        <v>356</v>
      </c>
      <c r="S130" s="212">
        <v>1135</v>
      </c>
      <c r="T130" s="212">
        <v>256</v>
      </c>
      <c r="U130" s="212">
        <v>0</v>
      </c>
      <c r="V130" s="212">
        <v>3174</v>
      </c>
      <c r="W130" s="213">
        <v>67.666666666666671</v>
      </c>
      <c r="X130" s="213">
        <v>61.5</v>
      </c>
      <c r="Y130" s="213">
        <v>71.2</v>
      </c>
      <c r="Z130" s="213">
        <v>66.764705882352942</v>
      </c>
      <c r="AA130" s="213">
        <v>42.666666666666664</v>
      </c>
      <c r="AB130" s="213">
        <v>0</v>
      </c>
      <c r="AC130" s="214">
        <v>309.79803921568629</v>
      </c>
    </row>
    <row r="131" spans="2:29" ht="15.75" thickBot="1" x14ac:dyDescent="0.3">
      <c r="B131" s="175">
        <v>1007.35</v>
      </c>
      <c r="C131" s="175">
        <v>2</v>
      </c>
      <c r="D131" s="175" t="s">
        <v>240</v>
      </c>
      <c r="E131" s="175" t="s">
        <v>241</v>
      </c>
      <c r="F131" s="175">
        <v>64000</v>
      </c>
      <c r="G131" s="187"/>
      <c r="H131" s="202"/>
      <c r="I131" s="215">
        <v>8</v>
      </c>
      <c r="J131" s="175">
        <v>5</v>
      </c>
      <c r="K131" s="175">
        <v>5</v>
      </c>
      <c r="L131" s="175">
        <v>2</v>
      </c>
      <c r="M131" s="175">
        <v>0</v>
      </c>
      <c r="N131" s="175">
        <v>0</v>
      </c>
      <c r="O131" s="175">
        <v>20</v>
      </c>
      <c r="P131" s="175">
        <v>999</v>
      </c>
      <c r="Q131" s="175">
        <v>318</v>
      </c>
      <c r="R131" s="175">
        <v>479</v>
      </c>
      <c r="S131" s="175">
        <v>403</v>
      </c>
      <c r="T131" s="175">
        <v>141</v>
      </c>
      <c r="U131" s="175">
        <v>92</v>
      </c>
      <c r="V131" s="175">
        <v>2432</v>
      </c>
      <c r="W131" s="201">
        <v>124.875</v>
      </c>
      <c r="X131" s="201">
        <v>63.6</v>
      </c>
      <c r="Y131" s="201">
        <v>95.8</v>
      </c>
      <c r="Z131" s="201">
        <v>201.5</v>
      </c>
      <c r="AA131" s="201">
        <v>0</v>
      </c>
      <c r="AB131" s="201">
        <v>0</v>
      </c>
      <c r="AC131" s="216">
        <v>485.77499999999998</v>
      </c>
    </row>
    <row r="132" spans="2:29" ht="15.75" thickBot="1" x14ac:dyDescent="0.3">
      <c r="B132" s="175">
        <v>1001.3</v>
      </c>
      <c r="C132" s="175">
        <v>3</v>
      </c>
      <c r="D132" s="175" t="s">
        <v>242</v>
      </c>
      <c r="E132" s="175" t="s">
        <v>243</v>
      </c>
      <c r="F132" s="175">
        <v>62000</v>
      </c>
      <c r="G132" s="187"/>
      <c r="H132" s="202"/>
      <c r="I132" s="215">
        <v>14</v>
      </c>
      <c r="J132" s="175">
        <v>8</v>
      </c>
      <c r="K132" s="175">
        <v>7</v>
      </c>
      <c r="L132" s="175">
        <v>5</v>
      </c>
      <c r="M132" s="175">
        <v>6</v>
      </c>
      <c r="N132" s="175">
        <v>1</v>
      </c>
      <c r="O132" s="175">
        <v>41</v>
      </c>
      <c r="P132" s="175">
        <v>1382</v>
      </c>
      <c r="Q132" s="175">
        <v>770</v>
      </c>
      <c r="R132" s="175">
        <v>783</v>
      </c>
      <c r="S132" s="175">
        <v>466</v>
      </c>
      <c r="T132" s="175">
        <v>483</v>
      </c>
      <c r="U132" s="175">
        <v>314</v>
      </c>
      <c r="V132" s="175">
        <v>4198</v>
      </c>
      <c r="W132" s="201">
        <v>98.714285714285708</v>
      </c>
      <c r="X132" s="201">
        <v>96.25</v>
      </c>
      <c r="Y132" s="201">
        <v>111.85714285714286</v>
      </c>
      <c r="Z132" s="201">
        <v>93.2</v>
      </c>
      <c r="AA132" s="201">
        <v>80.5</v>
      </c>
      <c r="AB132" s="201">
        <v>314</v>
      </c>
      <c r="AC132" s="216">
        <v>794.52142857142849</v>
      </c>
    </row>
    <row r="133" spans="2:29" ht="15.75" thickBot="1" x14ac:dyDescent="0.3">
      <c r="B133" s="175">
        <v>995.95</v>
      </c>
      <c r="C133" s="175">
        <v>4</v>
      </c>
      <c r="D133" s="175" t="s">
        <v>244</v>
      </c>
      <c r="E133" s="175" t="s">
        <v>245</v>
      </c>
      <c r="F133" s="175">
        <v>55500</v>
      </c>
      <c r="G133" s="187"/>
      <c r="H133" s="202"/>
      <c r="I133" s="215">
        <v>17</v>
      </c>
      <c r="J133" s="175">
        <v>5</v>
      </c>
      <c r="K133" s="175">
        <v>14</v>
      </c>
      <c r="L133" s="175">
        <v>10</v>
      </c>
      <c r="M133" s="175">
        <v>9</v>
      </c>
      <c r="N133" s="175">
        <v>1</v>
      </c>
      <c r="O133" s="175">
        <v>56</v>
      </c>
      <c r="P133" s="175">
        <v>2074</v>
      </c>
      <c r="Q133" s="175">
        <v>188</v>
      </c>
      <c r="R133" s="175">
        <v>1764</v>
      </c>
      <c r="S133" s="175">
        <v>826</v>
      </c>
      <c r="T133" s="175">
        <v>517</v>
      </c>
      <c r="U133" s="175">
        <v>66</v>
      </c>
      <c r="V133" s="175">
        <v>5435</v>
      </c>
      <c r="W133" s="201">
        <v>122</v>
      </c>
      <c r="X133" s="201">
        <v>37.6</v>
      </c>
      <c r="Y133" s="201">
        <v>126</v>
      </c>
      <c r="Z133" s="201">
        <v>82.6</v>
      </c>
      <c r="AA133" s="201">
        <v>57.444444444444443</v>
      </c>
      <c r="AB133" s="201">
        <v>66</v>
      </c>
      <c r="AC133" s="216">
        <v>491.6444444444445</v>
      </c>
    </row>
    <row r="134" spans="2:29" ht="15.75" thickBot="1" x14ac:dyDescent="0.3">
      <c r="B134" s="175">
        <v>1002.31</v>
      </c>
      <c r="C134" s="175">
        <v>5</v>
      </c>
      <c r="D134" s="175" t="s">
        <v>246</v>
      </c>
      <c r="E134" s="175" t="s">
        <v>247</v>
      </c>
      <c r="F134" s="175">
        <v>51500</v>
      </c>
      <c r="G134" s="187"/>
      <c r="H134" s="202"/>
      <c r="I134" s="215">
        <v>19</v>
      </c>
      <c r="J134" s="175">
        <v>5</v>
      </c>
      <c r="K134" s="175">
        <v>6</v>
      </c>
      <c r="L134" s="175">
        <v>3</v>
      </c>
      <c r="M134" s="175">
        <v>12</v>
      </c>
      <c r="N134" s="175">
        <v>0</v>
      </c>
      <c r="O134" s="175">
        <v>45</v>
      </c>
      <c r="P134" s="175">
        <v>2559</v>
      </c>
      <c r="Q134" s="175">
        <v>384</v>
      </c>
      <c r="R134" s="175">
        <v>426</v>
      </c>
      <c r="S134" s="175">
        <v>499</v>
      </c>
      <c r="T134" s="175">
        <v>1132</v>
      </c>
      <c r="U134" s="175">
        <v>0</v>
      </c>
      <c r="V134" s="175">
        <v>5000</v>
      </c>
      <c r="W134" s="201">
        <v>134.68421052631578</v>
      </c>
      <c r="X134" s="201">
        <v>76.8</v>
      </c>
      <c r="Y134" s="201">
        <v>71</v>
      </c>
      <c r="Z134" s="201">
        <v>166.33333333333334</v>
      </c>
      <c r="AA134" s="201">
        <v>94.333333333333329</v>
      </c>
      <c r="AB134" s="201">
        <v>0</v>
      </c>
      <c r="AC134" s="216">
        <v>543.15087719298253</v>
      </c>
    </row>
    <row r="135" spans="2:29" ht="15.75" thickBot="1" x14ac:dyDescent="0.3">
      <c r="B135" s="175">
        <v>1009</v>
      </c>
      <c r="C135" s="175">
        <v>6</v>
      </c>
      <c r="D135" s="175" t="s">
        <v>248</v>
      </c>
      <c r="E135" s="175" t="s">
        <v>249</v>
      </c>
      <c r="F135" s="175">
        <v>51500</v>
      </c>
      <c r="G135" s="187"/>
      <c r="H135" s="203"/>
      <c r="I135" s="215">
        <v>12</v>
      </c>
      <c r="J135" s="175">
        <v>5</v>
      </c>
      <c r="K135" s="175">
        <v>5</v>
      </c>
      <c r="L135" s="175">
        <v>2</v>
      </c>
      <c r="M135" s="175">
        <v>4</v>
      </c>
      <c r="N135" s="175">
        <v>0</v>
      </c>
      <c r="O135" s="175">
        <v>28</v>
      </c>
      <c r="P135" s="175">
        <v>1329</v>
      </c>
      <c r="Q135" s="175">
        <v>506</v>
      </c>
      <c r="R135" s="175">
        <v>288</v>
      </c>
      <c r="S135" s="175">
        <v>91</v>
      </c>
      <c r="T135" s="175">
        <v>499</v>
      </c>
      <c r="U135" s="175">
        <v>0</v>
      </c>
      <c r="V135" s="175">
        <v>2713</v>
      </c>
      <c r="W135" s="201">
        <v>110.75</v>
      </c>
      <c r="X135" s="201">
        <v>101.2</v>
      </c>
      <c r="Y135" s="201">
        <v>57.6</v>
      </c>
      <c r="Z135" s="201">
        <v>45.5</v>
      </c>
      <c r="AA135" s="201">
        <v>124.75</v>
      </c>
      <c r="AB135" s="201">
        <v>0</v>
      </c>
      <c r="AC135" s="216">
        <v>439.8</v>
      </c>
    </row>
    <row r="136" spans="2:29" ht="15.75" thickBot="1" x14ac:dyDescent="0.3">
      <c r="B136" s="175">
        <v>974.06</v>
      </c>
      <c r="C136" s="175">
        <v>7</v>
      </c>
      <c r="D136" s="175" t="s">
        <v>250</v>
      </c>
      <c r="E136" s="175" t="s">
        <v>251</v>
      </c>
      <c r="F136" s="175">
        <v>48000</v>
      </c>
      <c r="G136" s="187"/>
      <c r="H136" s="203"/>
      <c r="I136" s="215">
        <v>6</v>
      </c>
      <c r="J136" s="175">
        <v>5</v>
      </c>
      <c r="K136" s="175">
        <v>0</v>
      </c>
      <c r="L136" s="175">
        <v>2</v>
      </c>
      <c r="M136" s="175">
        <v>1</v>
      </c>
      <c r="N136" s="175">
        <v>1</v>
      </c>
      <c r="O136" s="175">
        <v>15</v>
      </c>
      <c r="P136" s="175">
        <v>486</v>
      </c>
      <c r="Q136" s="175">
        <v>300</v>
      </c>
      <c r="R136" s="175">
        <v>0</v>
      </c>
      <c r="S136" s="175">
        <v>232</v>
      </c>
      <c r="T136" s="175">
        <v>55</v>
      </c>
      <c r="U136" s="175">
        <v>98</v>
      </c>
      <c r="V136" s="175">
        <v>1171</v>
      </c>
      <c r="W136" s="201">
        <v>81</v>
      </c>
      <c r="X136" s="201">
        <v>60</v>
      </c>
      <c r="Y136" s="201">
        <v>0</v>
      </c>
      <c r="Z136" s="201">
        <v>116</v>
      </c>
      <c r="AA136" s="201">
        <v>55</v>
      </c>
      <c r="AB136" s="201">
        <v>98</v>
      </c>
      <c r="AC136" s="216">
        <v>410</v>
      </c>
    </row>
    <row r="137" spans="2:29" ht="15.75" thickBot="1" x14ac:dyDescent="0.3">
      <c r="B137" s="175">
        <v>998.23</v>
      </c>
      <c r="C137" s="175">
        <v>8</v>
      </c>
      <c r="D137" s="175" t="s">
        <v>252</v>
      </c>
      <c r="E137" s="175" t="s">
        <v>253</v>
      </c>
      <c r="F137" s="175">
        <v>48000</v>
      </c>
      <c r="G137" s="187"/>
      <c r="H137" s="203"/>
      <c r="I137" s="215">
        <v>37</v>
      </c>
      <c r="J137" s="175">
        <v>17</v>
      </c>
      <c r="K137" s="175">
        <v>18</v>
      </c>
      <c r="L137" s="175">
        <v>10</v>
      </c>
      <c r="M137" s="175">
        <v>6</v>
      </c>
      <c r="N137" s="175">
        <v>2</v>
      </c>
      <c r="O137" s="175">
        <v>90</v>
      </c>
      <c r="P137" s="175">
        <v>2611</v>
      </c>
      <c r="Q137" s="175">
        <v>1522</v>
      </c>
      <c r="R137" s="175">
        <v>1911</v>
      </c>
      <c r="S137" s="175">
        <v>819</v>
      </c>
      <c r="T137" s="175">
        <v>359</v>
      </c>
      <c r="U137" s="175">
        <v>116</v>
      </c>
      <c r="V137" s="175">
        <v>7338</v>
      </c>
      <c r="W137" s="201">
        <v>70.567567567567565</v>
      </c>
      <c r="X137" s="201">
        <v>89.529411764705884</v>
      </c>
      <c r="Y137" s="201">
        <v>106.16666666666667</v>
      </c>
      <c r="Z137" s="201">
        <v>81.900000000000006</v>
      </c>
      <c r="AA137" s="201">
        <v>59.833333333333336</v>
      </c>
      <c r="AB137" s="201">
        <v>58</v>
      </c>
      <c r="AC137" s="216">
        <v>465.9969793322735</v>
      </c>
    </row>
    <row r="138" spans="2:29" ht="15.75" thickBot="1" x14ac:dyDescent="0.3">
      <c r="B138" s="175">
        <v>1020.85</v>
      </c>
      <c r="C138" s="175">
        <v>9</v>
      </c>
      <c r="D138" s="175" t="s">
        <v>254</v>
      </c>
      <c r="E138" s="175" t="s">
        <v>255</v>
      </c>
      <c r="F138" s="175">
        <v>46000</v>
      </c>
      <c r="G138" s="187"/>
      <c r="H138" s="203"/>
      <c r="I138" s="215">
        <v>14</v>
      </c>
      <c r="J138" s="175">
        <v>7</v>
      </c>
      <c r="K138" s="175">
        <v>16</v>
      </c>
      <c r="L138" s="175">
        <v>4</v>
      </c>
      <c r="M138" s="175">
        <v>4</v>
      </c>
      <c r="N138" s="175">
        <v>2</v>
      </c>
      <c r="O138" s="175">
        <v>47</v>
      </c>
      <c r="P138" s="175">
        <v>1329</v>
      </c>
      <c r="Q138" s="175">
        <v>1603</v>
      </c>
      <c r="R138" s="175">
        <v>1766</v>
      </c>
      <c r="S138" s="175">
        <v>413</v>
      </c>
      <c r="T138" s="175">
        <v>316</v>
      </c>
      <c r="U138" s="175">
        <v>152</v>
      </c>
      <c r="V138" s="175">
        <v>5579</v>
      </c>
      <c r="W138" s="201">
        <v>94.928571428571431</v>
      </c>
      <c r="X138" s="201">
        <v>229</v>
      </c>
      <c r="Y138" s="201">
        <v>110.375</v>
      </c>
      <c r="Z138" s="201">
        <v>103.25</v>
      </c>
      <c r="AA138" s="201">
        <v>79</v>
      </c>
      <c r="AB138" s="201">
        <v>76</v>
      </c>
      <c r="AC138" s="216">
        <v>692.55357142857144</v>
      </c>
    </row>
    <row r="139" spans="2:29" ht="15.75" thickBot="1" x14ac:dyDescent="0.3">
      <c r="B139" s="175">
        <v>987.62</v>
      </c>
      <c r="C139" s="175">
        <v>10</v>
      </c>
      <c r="D139" s="175" t="s">
        <v>256</v>
      </c>
      <c r="E139" s="175" t="s">
        <v>257</v>
      </c>
      <c r="F139" s="175">
        <v>45500</v>
      </c>
      <c r="G139" s="187"/>
      <c r="H139" s="203"/>
      <c r="I139" s="215">
        <v>5</v>
      </c>
      <c r="J139" s="175">
        <v>2</v>
      </c>
      <c r="K139" s="175">
        <v>6</v>
      </c>
      <c r="L139" s="175">
        <v>3</v>
      </c>
      <c r="M139" s="175">
        <v>2</v>
      </c>
      <c r="N139" s="175">
        <v>0</v>
      </c>
      <c r="O139" s="175">
        <v>18</v>
      </c>
      <c r="P139" s="175">
        <v>362</v>
      </c>
      <c r="Q139" s="175">
        <v>154</v>
      </c>
      <c r="R139" s="175">
        <v>579</v>
      </c>
      <c r="S139" s="175">
        <v>198</v>
      </c>
      <c r="T139" s="175">
        <v>325</v>
      </c>
      <c r="U139" s="175">
        <v>0</v>
      </c>
      <c r="V139" s="175">
        <v>1618</v>
      </c>
      <c r="W139" s="201">
        <v>72.400000000000006</v>
      </c>
      <c r="X139" s="201">
        <v>77</v>
      </c>
      <c r="Y139" s="201">
        <v>96.5</v>
      </c>
      <c r="Z139" s="201">
        <v>66</v>
      </c>
      <c r="AA139" s="201">
        <v>162.5</v>
      </c>
      <c r="AB139" s="201">
        <v>0</v>
      </c>
      <c r="AC139" s="216">
        <v>474.4</v>
      </c>
    </row>
    <row r="140" spans="2:29" ht="15.75" thickBot="1" x14ac:dyDescent="0.3">
      <c r="B140" s="175">
        <v>1017.28</v>
      </c>
      <c r="C140" s="175">
        <v>11</v>
      </c>
      <c r="D140" s="175" t="s">
        <v>258</v>
      </c>
      <c r="E140" s="175" t="s">
        <v>259</v>
      </c>
      <c r="F140" s="175">
        <v>44000</v>
      </c>
      <c r="G140" s="187"/>
      <c r="H140" s="203"/>
      <c r="I140" s="215">
        <v>20</v>
      </c>
      <c r="J140" s="175">
        <v>8</v>
      </c>
      <c r="K140" s="175">
        <v>4</v>
      </c>
      <c r="L140" s="175">
        <v>4</v>
      </c>
      <c r="M140" s="175">
        <v>15</v>
      </c>
      <c r="N140" s="175">
        <v>0</v>
      </c>
      <c r="O140" s="175">
        <v>51</v>
      </c>
      <c r="P140" s="175">
        <v>2106</v>
      </c>
      <c r="Q140" s="175">
        <v>814</v>
      </c>
      <c r="R140" s="175">
        <v>246</v>
      </c>
      <c r="S140" s="175">
        <v>292</v>
      </c>
      <c r="T140" s="175">
        <v>1287</v>
      </c>
      <c r="U140" s="175">
        <v>2106</v>
      </c>
      <c r="V140" s="175">
        <v>6851</v>
      </c>
      <c r="W140" s="201">
        <v>105.3</v>
      </c>
      <c r="X140" s="201">
        <v>101.75</v>
      </c>
      <c r="Y140" s="201">
        <v>61.5</v>
      </c>
      <c r="Z140" s="201">
        <v>73</v>
      </c>
      <c r="AA140" s="201">
        <v>85.8</v>
      </c>
      <c r="AB140" s="201">
        <v>0</v>
      </c>
      <c r="AC140" s="216">
        <v>427.35</v>
      </c>
    </row>
    <row r="141" spans="2:29" ht="15.75" thickBot="1" x14ac:dyDescent="0.3">
      <c r="B141" s="175">
        <v>1019.83</v>
      </c>
      <c r="C141" s="175">
        <v>12</v>
      </c>
      <c r="D141" s="175" t="s">
        <v>260</v>
      </c>
      <c r="E141" s="175" t="s">
        <v>261</v>
      </c>
      <c r="F141" s="175">
        <v>44000</v>
      </c>
      <c r="G141" s="187"/>
      <c r="H141" s="203"/>
      <c r="I141" s="215">
        <v>8</v>
      </c>
      <c r="J141" s="175">
        <v>4</v>
      </c>
      <c r="K141" s="175">
        <v>16</v>
      </c>
      <c r="L141" s="175">
        <v>0</v>
      </c>
      <c r="M141" s="175">
        <v>4</v>
      </c>
      <c r="N141" s="175">
        <v>0</v>
      </c>
      <c r="O141" s="175">
        <v>32</v>
      </c>
      <c r="P141" s="175">
        <v>1065</v>
      </c>
      <c r="Q141" s="175">
        <v>380</v>
      </c>
      <c r="R141" s="175">
        <v>1195</v>
      </c>
      <c r="S141" s="175">
        <v>0</v>
      </c>
      <c r="T141" s="175">
        <v>281</v>
      </c>
      <c r="U141" s="175">
        <v>0</v>
      </c>
      <c r="V141" s="175">
        <v>2921</v>
      </c>
      <c r="W141" s="201">
        <v>133.125</v>
      </c>
      <c r="X141" s="201">
        <v>95</v>
      </c>
      <c r="Y141" s="201">
        <v>74.6875</v>
      </c>
      <c r="Z141" s="201">
        <v>0</v>
      </c>
      <c r="AA141" s="201">
        <v>70.25</v>
      </c>
      <c r="AB141" s="201">
        <v>0</v>
      </c>
      <c r="AC141" s="216">
        <v>373.0625</v>
      </c>
    </row>
    <row r="142" spans="2:29" ht="15.75" thickBot="1" x14ac:dyDescent="0.3">
      <c r="B142" s="175">
        <v>989.15</v>
      </c>
      <c r="C142" s="175">
        <v>13</v>
      </c>
      <c r="D142" s="175" t="s">
        <v>262</v>
      </c>
      <c r="E142" s="175" t="s">
        <v>263</v>
      </c>
      <c r="F142" s="175">
        <v>43000</v>
      </c>
      <c r="G142" s="187"/>
      <c r="H142" s="204"/>
      <c r="I142" s="215">
        <v>5</v>
      </c>
      <c r="J142" s="175">
        <v>4</v>
      </c>
      <c r="K142" s="175">
        <v>1</v>
      </c>
      <c r="L142" s="175">
        <v>0</v>
      </c>
      <c r="M142" s="175">
        <v>2</v>
      </c>
      <c r="N142" s="175">
        <v>0</v>
      </c>
      <c r="O142" s="175">
        <v>12</v>
      </c>
      <c r="P142" s="175">
        <v>692</v>
      </c>
      <c r="Q142" s="175">
        <v>514</v>
      </c>
      <c r="R142" s="175">
        <v>84</v>
      </c>
      <c r="S142" s="175">
        <v>0</v>
      </c>
      <c r="T142" s="175">
        <v>413</v>
      </c>
      <c r="U142" s="175">
        <v>0</v>
      </c>
      <c r="V142" s="175">
        <v>1703</v>
      </c>
      <c r="W142" s="201">
        <v>138.4</v>
      </c>
      <c r="X142" s="201">
        <v>128.5</v>
      </c>
      <c r="Y142" s="201">
        <v>84</v>
      </c>
      <c r="Z142" s="201">
        <v>0</v>
      </c>
      <c r="AA142" s="201">
        <v>206.5</v>
      </c>
      <c r="AB142" s="201">
        <v>0</v>
      </c>
      <c r="AC142" s="216">
        <v>557.4</v>
      </c>
    </row>
    <row r="143" spans="2:29" ht="15.75" thickBot="1" x14ac:dyDescent="0.3">
      <c r="B143" s="175">
        <v>1021.6</v>
      </c>
      <c r="C143" s="175">
        <v>14</v>
      </c>
      <c r="D143" s="175" t="s">
        <v>264</v>
      </c>
      <c r="E143" s="175" t="s">
        <v>265</v>
      </c>
      <c r="F143" s="175">
        <v>42000</v>
      </c>
      <c r="G143" s="187"/>
      <c r="H143" s="205"/>
      <c r="I143" s="215">
        <v>11</v>
      </c>
      <c r="J143" s="175">
        <v>14</v>
      </c>
      <c r="K143" s="175">
        <v>9</v>
      </c>
      <c r="L143" s="175">
        <v>5</v>
      </c>
      <c r="M143" s="175">
        <v>19</v>
      </c>
      <c r="N143" s="175">
        <v>3</v>
      </c>
      <c r="O143" s="175">
        <v>61</v>
      </c>
      <c r="P143" s="175">
        <v>1208</v>
      </c>
      <c r="Q143" s="175">
        <v>1448</v>
      </c>
      <c r="R143" s="175">
        <v>708</v>
      </c>
      <c r="S143" s="175">
        <v>289</v>
      </c>
      <c r="T143" s="175">
        <v>1081</v>
      </c>
      <c r="U143" s="175">
        <v>161</v>
      </c>
      <c r="V143" s="175">
        <v>4895</v>
      </c>
      <c r="W143" s="201">
        <v>109.81818181818181</v>
      </c>
      <c r="X143" s="201">
        <v>103.42857142857143</v>
      </c>
      <c r="Y143" s="201">
        <v>78.666666666666671</v>
      </c>
      <c r="Z143" s="201">
        <v>57.8</v>
      </c>
      <c r="AA143" s="201">
        <v>56.89473684210526</v>
      </c>
      <c r="AB143" s="201">
        <v>53.666666666666664</v>
      </c>
      <c r="AC143" s="216">
        <v>460.2748234221919</v>
      </c>
    </row>
    <row r="144" spans="2:29" ht="15.75" thickBot="1" x14ac:dyDescent="0.3">
      <c r="B144" s="175">
        <v>1029.4000000000001</v>
      </c>
      <c r="C144" s="175">
        <v>15</v>
      </c>
      <c r="D144" s="175" t="s">
        <v>266</v>
      </c>
      <c r="E144" s="175" t="s">
        <v>267</v>
      </c>
      <c r="F144" s="175">
        <v>37000</v>
      </c>
      <c r="G144" s="187"/>
      <c r="H144" s="202"/>
      <c r="I144" s="215">
        <v>8</v>
      </c>
      <c r="J144" s="175">
        <v>7</v>
      </c>
      <c r="K144" s="175">
        <v>10</v>
      </c>
      <c r="L144" s="175">
        <v>13</v>
      </c>
      <c r="M144" s="175">
        <v>6</v>
      </c>
      <c r="N144" s="175">
        <v>1</v>
      </c>
      <c r="O144" s="175">
        <v>45</v>
      </c>
      <c r="P144" s="175">
        <v>753</v>
      </c>
      <c r="Q144" s="175">
        <v>1046</v>
      </c>
      <c r="R144" s="175">
        <v>910</v>
      </c>
      <c r="S144" s="175">
        <v>1710</v>
      </c>
      <c r="T144" s="175">
        <v>490</v>
      </c>
      <c r="U144" s="175">
        <v>52</v>
      </c>
      <c r="V144" s="175">
        <v>4961</v>
      </c>
      <c r="W144" s="201">
        <v>94.125</v>
      </c>
      <c r="X144" s="201">
        <v>149.42857142857142</v>
      </c>
      <c r="Y144" s="201">
        <v>91</v>
      </c>
      <c r="Z144" s="201">
        <v>131.53846153846155</v>
      </c>
      <c r="AA144" s="201">
        <v>81.666666666666671</v>
      </c>
      <c r="AB144" s="201">
        <v>52</v>
      </c>
      <c r="AC144" s="216">
        <v>599.75869963369962</v>
      </c>
    </row>
    <row r="145" spans="2:29" ht="15.75" thickBot="1" x14ac:dyDescent="0.3">
      <c r="B145" s="175">
        <v>1016.3</v>
      </c>
      <c r="C145" s="175">
        <v>16</v>
      </c>
      <c r="D145" s="175" t="s">
        <v>268</v>
      </c>
      <c r="E145" s="175" t="s">
        <v>269</v>
      </c>
      <c r="F145" s="175">
        <v>33500</v>
      </c>
      <c r="G145" s="187"/>
      <c r="H145" s="202"/>
      <c r="I145" s="215">
        <v>19</v>
      </c>
      <c r="J145" s="175">
        <v>13</v>
      </c>
      <c r="K145" s="175">
        <v>3</v>
      </c>
      <c r="L145" s="175">
        <v>4</v>
      </c>
      <c r="M145" s="175">
        <v>2</v>
      </c>
      <c r="N145" s="175">
        <v>0</v>
      </c>
      <c r="O145" s="175">
        <v>41</v>
      </c>
      <c r="P145" s="175">
        <v>2407</v>
      </c>
      <c r="Q145" s="175">
        <v>1657</v>
      </c>
      <c r="R145" s="175">
        <v>240</v>
      </c>
      <c r="S145" s="175">
        <v>343</v>
      </c>
      <c r="T145" s="175">
        <v>157</v>
      </c>
      <c r="U145" s="175">
        <v>0</v>
      </c>
      <c r="V145" s="175">
        <v>4804</v>
      </c>
      <c r="W145" s="201">
        <v>126.68421052631579</v>
      </c>
      <c r="X145" s="201">
        <v>127.46153846153847</v>
      </c>
      <c r="Y145" s="201">
        <v>80</v>
      </c>
      <c r="Z145" s="201">
        <v>85.75</v>
      </c>
      <c r="AA145" s="201">
        <v>78.5</v>
      </c>
      <c r="AB145" s="201">
        <v>0</v>
      </c>
      <c r="AC145" s="216">
        <v>498.39574898785429</v>
      </c>
    </row>
    <row r="146" spans="2:29" ht="15.75" thickBot="1" x14ac:dyDescent="0.3">
      <c r="B146" s="175">
        <v>977.29</v>
      </c>
      <c r="C146" s="175">
        <v>17</v>
      </c>
      <c r="D146" s="175" t="s">
        <v>270</v>
      </c>
      <c r="E146" s="175" t="s">
        <v>271</v>
      </c>
      <c r="F146" s="175">
        <v>33000</v>
      </c>
      <c r="G146" s="187"/>
      <c r="H146" s="202"/>
      <c r="I146" s="215">
        <v>18</v>
      </c>
      <c r="J146" s="175">
        <v>11</v>
      </c>
      <c r="K146" s="175">
        <v>10</v>
      </c>
      <c r="L146" s="175">
        <v>8</v>
      </c>
      <c r="M146" s="175">
        <v>8</v>
      </c>
      <c r="N146" s="175">
        <v>0</v>
      </c>
      <c r="O146" s="175">
        <v>55</v>
      </c>
      <c r="P146" s="175">
        <v>1642</v>
      </c>
      <c r="Q146" s="175">
        <v>878</v>
      </c>
      <c r="R146" s="175">
        <v>652</v>
      </c>
      <c r="S146" s="175">
        <v>643</v>
      </c>
      <c r="T146" s="175">
        <v>409</v>
      </c>
      <c r="U146" s="175">
        <v>0</v>
      </c>
      <c r="V146" s="175">
        <v>4224</v>
      </c>
      <c r="W146" s="201">
        <v>91.222222222222229</v>
      </c>
      <c r="X146" s="201">
        <v>79.818181818181813</v>
      </c>
      <c r="Y146" s="201">
        <v>65.2</v>
      </c>
      <c r="Z146" s="201">
        <v>80.375</v>
      </c>
      <c r="AA146" s="201">
        <v>51.125</v>
      </c>
      <c r="AB146" s="201">
        <v>0</v>
      </c>
      <c r="AC146" s="216">
        <v>367.74040404040403</v>
      </c>
    </row>
    <row r="147" spans="2:29" ht="15.75" thickBot="1" x14ac:dyDescent="0.3">
      <c r="B147" s="175">
        <v>971.61</v>
      </c>
      <c r="C147" s="175">
        <v>18</v>
      </c>
      <c r="D147" s="175" t="s">
        <v>272</v>
      </c>
      <c r="E147" s="175" t="s">
        <v>273</v>
      </c>
      <c r="F147" s="175">
        <v>32000</v>
      </c>
      <c r="G147" s="187"/>
      <c r="H147" s="202"/>
      <c r="I147" s="215">
        <v>6</v>
      </c>
      <c r="J147" s="175">
        <v>3</v>
      </c>
      <c r="K147" s="175">
        <v>5</v>
      </c>
      <c r="L147" s="175">
        <v>1</v>
      </c>
      <c r="M147" s="175">
        <v>4</v>
      </c>
      <c r="N147" s="175">
        <v>1</v>
      </c>
      <c r="O147" s="175">
        <v>20</v>
      </c>
      <c r="P147" s="175">
        <v>430</v>
      </c>
      <c r="Q147" s="175">
        <v>157</v>
      </c>
      <c r="R147" s="175">
        <v>362</v>
      </c>
      <c r="S147" s="175">
        <v>72</v>
      </c>
      <c r="T147" s="175">
        <v>229</v>
      </c>
      <c r="U147" s="175">
        <v>45</v>
      </c>
      <c r="V147" s="175">
        <v>1295</v>
      </c>
      <c r="W147" s="201">
        <v>71.666666666666671</v>
      </c>
      <c r="X147" s="201">
        <v>52.333333333333336</v>
      </c>
      <c r="Y147" s="201">
        <v>72.400000000000006</v>
      </c>
      <c r="Z147" s="201">
        <v>72</v>
      </c>
      <c r="AA147" s="201">
        <v>57.25</v>
      </c>
      <c r="AB147" s="201">
        <v>45</v>
      </c>
      <c r="AC147" s="216">
        <v>370.65</v>
      </c>
    </row>
    <row r="148" spans="2:29" ht="15.75" thickBot="1" x14ac:dyDescent="0.3">
      <c r="B148" s="175">
        <v>969.08</v>
      </c>
      <c r="C148" s="175">
        <v>19</v>
      </c>
      <c r="D148" s="175" t="s">
        <v>274</v>
      </c>
      <c r="E148" s="175" t="s">
        <v>275</v>
      </c>
      <c r="F148" s="175">
        <v>29000</v>
      </c>
      <c r="G148" s="187"/>
      <c r="H148" s="202"/>
      <c r="I148" s="215">
        <v>15</v>
      </c>
      <c r="J148" s="175">
        <v>7</v>
      </c>
      <c r="K148" s="175">
        <v>1</v>
      </c>
      <c r="L148" s="175">
        <v>2</v>
      </c>
      <c r="M148" s="175">
        <v>2</v>
      </c>
      <c r="N148" s="175">
        <v>1</v>
      </c>
      <c r="O148" s="175">
        <v>28</v>
      </c>
      <c r="P148" s="175">
        <v>1185</v>
      </c>
      <c r="Q148" s="175">
        <v>539</v>
      </c>
      <c r="R148" s="175">
        <v>40</v>
      </c>
      <c r="S148" s="175">
        <v>161</v>
      </c>
      <c r="T148" s="175">
        <v>91</v>
      </c>
      <c r="U148" s="175">
        <v>127</v>
      </c>
      <c r="V148" s="175">
        <v>2143</v>
      </c>
      <c r="W148" s="201">
        <v>79</v>
      </c>
      <c r="X148" s="201">
        <v>77</v>
      </c>
      <c r="Y148" s="201">
        <v>40</v>
      </c>
      <c r="Z148" s="201">
        <v>80.5</v>
      </c>
      <c r="AA148" s="201">
        <v>45.5</v>
      </c>
      <c r="AB148" s="201">
        <v>127</v>
      </c>
      <c r="AC148" s="216">
        <v>449</v>
      </c>
    </row>
    <row r="149" spans="2:29" ht="15.75" thickBot="1" x14ac:dyDescent="0.3">
      <c r="B149" s="175">
        <v>1007.82</v>
      </c>
      <c r="C149" s="175">
        <v>20</v>
      </c>
      <c r="D149" s="175" t="s">
        <v>276</v>
      </c>
      <c r="E149" s="175" t="s">
        <v>277</v>
      </c>
      <c r="F149" s="175">
        <v>28000</v>
      </c>
      <c r="G149" s="187"/>
      <c r="H149" s="203"/>
      <c r="I149" s="215">
        <v>14</v>
      </c>
      <c r="J149" s="175">
        <v>9</v>
      </c>
      <c r="K149" s="175">
        <v>4</v>
      </c>
      <c r="L149" s="175">
        <v>2</v>
      </c>
      <c r="M149" s="175">
        <v>7</v>
      </c>
      <c r="N149" s="175">
        <v>0</v>
      </c>
      <c r="O149" s="175">
        <v>36</v>
      </c>
      <c r="P149" s="175">
        <v>1849</v>
      </c>
      <c r="Q149" s="175">
        <v>1086</v>
      </c>
      <c r="R149" s="175">
        <v>318</v>
      </c>
      <c r="S149" s="175">
        <v>431</v>
      </c>
      <c r="T149" s="175">
        <v>825</v>
      </c>
      <c r="U149" s="175">
        <v>0</v>
      </c>
      <c r="V149" s="175">
        <v>4509</v>
      </c>
      <c r="W149" s="201">
        <v>132.07142857142858</v>
      </c>
      <c r="X149" s="201">
        <v>120.66666666666667</v>
      </c>
      <c r="Y149" s="201">
        <v>79.5</v>
      </c>
      <c r="Z149" s="201">
        <v>215.5</v>
      </c>
      <c r="AA149" s="201">
        <v>117.85714285714286</v>
      </c>
      <c r="AB149" s="201">
        <v>0</v>
      </c>
      <c r="AC149" s="216">
        <v>665.59523809523807</v>
      </c>
    </row>
    <row r="150" spans="2:29" ht="15.75" thickBot="1" x14ac:dyDescent="0.3">
      <c r="B150" s="175">
        <v>1034</v>
      </c>
      <c r="C150" s="175">
        <v>21</v>
      </c>
      <c r="D150" s="175" t="s">
        <v>278</v>
      </c>
      <c r="E150" s="175" t="s">
        <v>279</v>
      </c>
      <c r="F150" s="175">
        <v>25500</v>
      </c>
      <c r="G150" s="187"/>
      <c r="H150" s="203"/>
      <c r="I150" s="215">
        <v>19</v>
      </c>
      <c r="J150" s="175">
        <v>8</v>
      </c>
      <c r="K150" s="175">
        <v>3</v>
      </c>
      <c r="L150" s="175">
        <v>6</v>
      </c>
      <c r="M150" s="175">
        <v>5</v>
      </c>
      <c r="N150" s="175">
        <v>1</v>
      </c>
      <c r="O150" s="175">
        <v>42</v>
      </c>
      <c r="P150" s="175">
        <v>1728</v>
      </c>
      <c r="Q150" s="175">
        <v>962</v>
      </c>
      <c r="R150" s="175">
        <v>496</v>
      </c>
      <c r="S150" s="175">
        <v>652</v>
      </c>
      <c r="T150" s="175">
        <v>200</v>
      </c>
      <c r="U150" s="175">
        <v>17</v>
      </c>
      <c r="V150" s="175">
        <v>4055</v>
      </c>
      <c r="W150" s="201">
        <v>90.94736842105263</v>
      </c>
      <c r="X150" s="201">
        <v>120.25</v>
      </c>
      <c r="Y150" s="201">
        <v>165.33333333333334</v>
      </c>
      <c r="Z150" s="201">
        <v>108.66666666666667</v>
      </c>
      <c r="AA150" s="201">
        <v>40</v>
      </c>
      <c r="AB150" s="201">
        <v>17</v>
      </c>
      <c r="AC150" s="216">
        <v>542.19736842105272</v>
      </c>
    </row>
    <row r="151" spans="2:29" ht="15.75" thickBot="1" x14ac:dyDescent="0.3">
      <c r="B151" s="175">
        <v>1036.54</v>
      </c>
      <c r="C151" s="175">
        <v>22</v>
      </c>
      <c r="D151" s="175" t="s">
        <v>280</v>
      </c>
      <c r="E151" s="175" t="s">
        <v>281</v>
      </c>
      <c r="F151" s="175">
        <v>25500</v>
      </c>
      <c r="G151" s="187"/>
      <c r="H151" s="203"/>
      <c r="I151" s="215">
        <v>26</v>
      </c>
      <c r="J151" s="175">
        <v>6</v>
      </c>
      <c r="K151" s="175">
        <v>30</v>
      </c>
      <c r="L151" s="175">
        <v>9</v>
      </c>
      <c r="M151" s="175">
        <v>11</v>
      </c>
      <c r="N151" s="175">
        <v>0</v>
      </c>
      <c r="O151" s="175">
        <v>82</v>
      </c>
      <c r="P151" s="175">
        <v>2152</v>
      </c>
      <c r="Q151" s="175">
        <v>917</v>
      </c>
      <c r="R151" s="175">
        <v>2835</v>
      </c>
      <c r="S151" s="175">
        <v>721</v>
      </c>
      <c r="T151" s="175">
        <v>1112</v>
      </c>
      <c r="U151" s="175">
        <v>0</v>
      </c>
      <c r="V151" s="175">
        <v>7737</v>
      </c>
      <c r="W151" s="201">
        <v>82.769230769230774</v>
      </c>
      <c r="X151" s="201">
        <v>152.83333333333334</v>
      </c>
      <c r="Y151" s="201">
        <v>94.5</v>
      </c>
      <c r="Z151" s="201">
        <v>80.111111111111114</v>
      </c>
      <c r="AA151" s="201">
        <v>101.09090909090909</v>
      </c>
      <c r="AB151" s="201">
        <v>0</v>
      </c>
      <c r="AC151" s="216">
        <v>511.3045843045843</v>
      </c>
    </row>
    <row r="152" spans="2:29" ht="15.75" thickBot="1" x14ac:dyDescent="0.3">
      <c r="B152" s="175">
        <v>967.05</v>
      </c>
      <c r="C152" s="175">
        <v>23</v>
      </c>
      <c r="D152" s="175" t="s">
        <v>282</v>
      </c>
      <c r="E152" s="175" t="s">
        <v>283</v>
      </c>
      <c r="F152" s="175">
        <v>23000</v>
      </c>
      <c r="G152" s="187"/>
      <c r="H152" s="203"/>
      <c r="I152" s="215">
        <v>9</v>
      </c>
      <c r="J152" s="175">
        <v>9</v>
      </c>
      <c r="K152" s="175">
        <v>7</v>
      </c>
      <c r="L152" s="175">
        <v>3</v>
      </c>
      <c r="M152" s="175">
        <v>1</v>
      </c>
      <c r="N152" s="175">
        <v>0</v>
      </c>
      <c r="O152" s="175">
        <v>29</v>
      </c>
      <c r="P152" s="175">
        <v>1120</v>
      </c>
      <c r="Q152" s="175">
        <v>954</v>
      </c>
      <c r="R152" s="175">
        <v>2132</v>
      </c>
      <c r="S152" s="175">
        <v>284</v>
      </c>
      <c r="T152" s="175">
        <v>28</v>
      </c>
      <c r="U152" s="175">
        <v>4518</v>
      </c>
      <c r="V152" s="175">
        <v>9036</v>
      </c>
      <c r="W152" s="201">
        <v>124.44444444444444</v>
      </c>
      <c r="X152" s="201">
        <v>106</v>
      </c>
      <c r="Y152" s="201">
        <v>304.57142857142856</v>
      </c>
      <c r="Z152" s="201">
        <v>94.666666666666671</v>
      </c>
      <c r="AA152" s="201">
        <v>28</v>
      </c>
      <c r="AB152" s="201"/>
      <c r="AC152" s="216">
        <v>657.68253968253964</v>
      </c>
    </row>
    <row r="153" spans="2:29" ht="15.75" thickBot="1" x14ac:dyDescent="0.3">
      <c r="B153" s="175">
        <v>1007.88</v>
      </c>
      <c r="C153" s="175">
        <v>24</v>
      </c>
      <c r="D153" s="175" t="s">
        <v>284</v>
      </c>
      <c r="E153" s="175" t="s">
        <v>285</v>
      </c>
      <c r="F153" s="175">
        <v>22500</v>
      </c>
      <c r="G153" s="187"/>
      <c r="H153" s="203"/>
      <c r="I153" s="215">
        <v>12</v>
      </c>
      <c r="J153" s="175">
        <v>13</v>
      </c>
      <c r="K153" s="175">
        <v>6</v>
      </c>
      <c r="L153" s="175">
        <v>9</v>
      </c>
      <c r="M153" s="175">
        <v>13</v>
      </c>
      <c r="N153" s="175">
        <v>0</v>
      </c>
      <c r="O153" s="175">
        <v>53</v>
      </c>
      <c r="P153" s="175">
        <v>1570</v>
      </c>
      <c r="Q153" s="175">
        <v>1284</v>
      </c>
      <c r="R153" s="175">
        <v>612</v>
      </c>
      <c r="S153" s="175">
        <v>844</v>
      </c>
      <c r="T153" s="175">
        <v>1410</v>
      </c>
      <c r="U153" s="175">
        <v>0</v>
      </c>
      <c r="V153" s="175">
        <v>5720</v>
      </c>
      <c r="W153" s="201">
        <v>130.83333333333334</v>
      </c>
      <c r="X153" s="201">
        <v>98.769230769230774</v>
      </c>
      <c r="Y153" s="201">
        <v>102</v>
      </c>
      <c r="Z153" s="201">
        <v>93.777777777777771</v>
      </c>
      <c r="AA153" s="201">
        <v>108.46153846153847</v>
      </c>
      <c r="AB153" s="201">
        <v>0</v>
      </c>
      <c r="AC153" s="216">
        <v>533.84188034188037</v>
      </c>
    </row>
    <row r="154" spans="2:29" ht="15.75" thickBot="1" x14ac:dyDescent="0.3">
      <c r="B154" s="175">
        <v>1000.2</v>
      </c>
      <c r="C154" s="175">
        <v>25</v>
      </c>
      <c r="D154" s="175" t="s">
        <v>286</v>
      </c>
      <c r="E154" s="175" t="s">
        <v>287</v>
      </c>
      <c r="F154" s="175">
        <v>22000</v>
      </c>
      <c r="G154" s="187"/>
      <c r="H154" s="203"/>
      <c r="I154" s="217">
        <v>8</v>
      </c>
      <c r="J154" s="218">
        <v>3</v>
      </c>
      <c r="K154" s="218">
        <v>4</v>
      </c>
      <c r="L154" s="218">
        <v>1</v>
      </c>
      <c r="M154" s="218">
        <v>0</v>
      </c>
      <c r="N154" s="218">
        <v>0</v>
      </c>
      <c r="O154" s="218">
        <v>16</v>
      </c>
      <c r="P154" s="218">
        <v>695</v>
      </c>
      <c r="Q154" s="218">
        <v>240</v>
      </c>
      <c r="R154" s="218">
        <v>394</v>
      </c>
      <c r="S154" s="218">
        <v>127</v>
      </c>
      <c r="T154" s="218">
        <v>0</v>
      </c>
      <c r="U154" s="218">
        <v>0</v>
      </c>
      <c r="V154" s="218">
        <v>1456</v>
      </c>
      <c r="W154" s="219">
        <v>86.875</v>
      </c>
      <c r="X154" s="219">
        <v>80</v>
      </c>
      <c r="Y154" s="219">
        <v>98.5</v>
      </c>
      <c r="Z154" s="219">
        <v>127</v>
      </c>
      <c r="AA154" s="219">
        <v>0</v>
      </c>
      <c r="AB154" s="219">
        <v>0</v>
      </c>
      <c r="AC154" s="220">
        <v>392.375</v>
      </c>
    </row>
    <row r="155" spans="2:29" ht="15.75" thickBot="1" x14ac:dyDescent="0.3">
      <c r="B155" s="405"/>
      <c r="C155" s="406"/>
      <c r="D155" s="406"/>
      <c r="E155" s="406"/>
      <c r="F155" s="407"/>
      <c r="G155" s="187"/>
      <c r="H155" s="190"/>
      <c r="I155" s="180">
        <v>342</v>
      </c>
      <c r="J155" s="180">
        <v>188</v>
      </c>
      <c r="K155" s="180">
        <v>195</v>
      </c>
      <c r="L155" s="180">
        <v>125</v>
      </c>
      <c r="M155" s="180">
        <v>149</v>
      </c>
      <c r="N155" s="180">
        <v>14</v>
      </c>
      <c r="O155" s="180"/>
      <c r="P155" s="180">
        <v>36562</v>
      </c>
      <c r="Q155" s="180">
        <v>21254</v>
      </c>
      <c r="R155" s="180">
        <v>21595</v>
      </c>
      <c r="S155" s="180">
        <v>13671</v>
      </c>
      <c r="T155" s="180">
        <v>14117</v>
      </c>
      <c r="U155" s="180">
        <v>9886</v>
      </c>
      <c r="V155" s="180"/>
      <c r="W155" s="210">
        <v>2574.8683886762838</v>
      </c>
      <c r="X155" s="210">
        <v>2485.7188390041333</v>
      </c>
      <c r="Y155" s="210">
        <v>2338.3577380952383</v>
      </c>
      <c r="Z155" s="210">
        <v>2323.7337229763698</v>
      </c>
      <c r="AA155" s="210">
        <v>1884.92377169614</v>
      </c>
      <c r="AB155" s="210">
        <v>906.66666666666663</v>
      </c>
      <c r="AC155" s="210"/>
    </row>
    <row r="156" spans="2:29" ht="15.75" thickBot="1" x14ac:dyDescent="0.3">
      <c r="B156" s="408"/>
      <c r="C156" s="376"/>
      <c r="D156" s="376"/>
      <c r="E156" s="376"/>
      <c r="F156" s="377"/>
      <c r="G156" s="187"/>
      <c r="H156" s="190"/>
      <c r="I156" s="399" t="s">
        <v>288</v>
      </c>
      <c r="J156" s="400"/>
      <c r="K156" s="400"/>
      <c r="L156" s="400"/>
      <c r="M156" s="400"/>
      <c r="N156" s="401"/>
      <c r="O156" s="178">
        <v>1013</v>
      </c>
      <c r="P156" s="393" t="s">
        <v>289</v>
      </c>
      <c r="Q156" s="394"/>
      <c r="R156" s="394"/>
      <c r="S156" s="394"/>
      <c r="T156" s="394"/>
      <c r="U156" s="395"/>
      <c r="V156" s="183">
        <v>104968</v>
      </c>
      <c r="W156" s="396" t="s">
        <v>290</v>
      </c>
      <c r="X156" s="397"/>
      <c r="Y156" s="397"/>
      <c r="Z156" s="397"/>
      <c r="AA156" s="397"/>
      <c r="AB156" s="398"/>
      <c r="AC156" s="185">
        <v>103.62092793682132</v>
      </c>
    </row>
    <row r="157" spans="2:29" ht="15.75" thickBot="1" x14ac:dyDescent="0.3">
      <c r="B157" s="390" t="s">
        <v>291</v>
      </c>
      <c r="C157" s="391"/>
      <c r="D157" s="391"/>
      <c r="E157" s="392"/>
      <c r="F157" s="172">
        <v>1023500</v>
      </c>
      <c r="G157" s="187"/>
      <c r="H157" s="187"/>
      <c r="I157" s="390" t="s">
        <v>293</v>
      </c>
      <c r="J157" s="391"/>
      <c r="K157" s="391"/>
      <c r="L157" s="391"/>
      <c r="M157" s="391"/>
      <c r="N157" s="392"/>
      <c r="O157" s="172">
        <v>40.520000000000003</v>
      </c>
      <c r="P157" s="370"/>
      <c r="Q157" s="370"/>
      <c r="R157" s="370"/>
      <c r="S157" s="370"/>
      <c r="T157" s="370"/>
      <c r="U157" s="370"/>
      <c r="V157" s="370"/>
      <c r="W157" s="370"/>
      <c r="X157" s="370"/>
      <c r="Y157" s="370"/>
      <c r="Z157" s="370"/>
      <c r="AA157" s="370"/>
      <c r="AB157" s="370"/>
      <c r="AC157" s="371"/>
    </row>
    <row r="158" spans="2:29" ht="15.75" thickBot="1" x14ac:dyDescent="0.3">
      <c r="B158" s="390" t="s">
        <v>299</v>
      </c>
      <c r="C158" s="391"/>
      <c r="D158" s="391"/>
      <c r="E158" s="392"/>
      <c r="F158" s="200">
        <v>40940</v>
      </c>
      <c r="G158" s="187"/>
      <c r="H158" s="188"/>
      <c r="I158" s="390" t="s">
        <v>292</v>
      </c>
      <c r="J158" s="391"/>
      <c r="K158" s="391"/>
      <c r="L158" s="391"/>
      <c r="M158" s="391"/>
      <c r="N158" s="392"/>
      <c r="O158" s="172">
        <v>8.104000000000001</v>
      </c>
      <c r="P158" s="373"/>
      <c r="Q158" s="373"/>
      <c r="R158" s="373"/>
      <c r="S158" s="373"/>
      <c r="T158" s="373"/>
      <c r="U158" s="373"/>
      <c r="V158" s="373"/>
      <c r="W158" s="373"/>
      <c r="X158" s="373"/>
      <c r="Y158" s="373"/>
      <c r="Z158" s="373"/>
      <c r="AA158" s="373"/>
      <c r="AB158" s="373"/>
      <c r="AC158" s="374"/>
    </row>
    <row r="159" spans="2:29" ht="15.75" thickBot="1" x14ac:dyDescent="0.3">
      <c r="B159" s="402"/>
      <c r="C159" s="403"/>
      <c r="D159" s="403"/>
      <c r="E159" s="403"/>
      <c r="F159" s="404"/>
      <c r="G159" s="187"/>
      <c r="H159" s="189"/>
      <c r="I159" s="390" t="s">
        <v>294</v>
      </c>
      <c r="J159" s="391"/>
      <c r="K159" s="391"/>
      <c r="L159" s="391"/>
      <c r="M159" s="391"/>
      <c r="N159" s="392"/>
      <c r="O159" s="172">
        <v>194.4</v>
      </c>
      <c r="P159" s="376"/>
      <c r="Q159" s="376"/>
      <c r="R159" s="376"/>
      <c r="S159" s="376"/>
      <c r="T159" s="376"/>
      <c r="U159" s="376"/>
      <c r="V159" s="376"/>
      <c r="W159" s="376"/>
      <c r="X159" s="376"/>
      <c r="Y159" s="376"/>
      <c r="Z159" s="376"/>
      <c r="AA159" s="376"/>
      <c r="AB159" s="376"/>
      <c r="AC159" s="377"/>
    </row>
    <row r="160" spans="2:29" ht="15.75" thickBot="1" x14ac:dyDescent="0.3"/>
    <row r="161" spans="1:8" ht="17.25" thickBot="1" x14ac:dyDescent="0.35">
      <c r="A161" s="170" t="s">
        <v>381</v>
      </c>
      <c r="B161" s="172" t="s">
        <v>301</v>
      </c>
      <c r="C161" s="172" t="s">
        <v>302</v>
      </c>
      <c r="D161" s="172" t="s">
        <v>303</v>
      </c>
      <c r="E161" s="172" t="s">
        <v>304</v>
      </c>
      <c r="F161" s="172" t="s">
        <v>305</v>
      </c>
      <c r="G161" s="172" t="s">
        <v>306</v>
      </c>
      <c r="H161" s="172" t="s">
        <v>382</v>
      </c>
    </row>
    <row r="162" spans="1:8" ht="15.75" thickBot="1" x14ac:dyDescent="0.3">
      <c r="B162" s="171" t="s">
        <v>307</v>
      </c>
      <c r="C162" s="171">
        <v>44573</v>
      </c>
      <c r="D162" s="171" t="s">
        <v>308</v>
      </c>
      <c r="E162" s="171" t="s">
        <v>309</v>
      </c>
      <c r="F162" s="171" t="s">
        <v>310</v>
      </c>
      <c r="G162" s="171">
        <v>3</v>
      </c>
      <c r="H162" s="171">
        <v>1</v>
      </c>
    </row>
    <row r="163" spans="1:8" ht="15.75" thickBot="1" x14ac:dyDescent="0.3">
      <c r="B163" s="171" t="s">
        <v>311</v>
      </c>
      <c r="C163" s="171">
        <v>44573</v>
      </c>
      <c r="D163" s="171" t="s">
        <v>308</v>
      </c>
      <c r="E163" s="171" t="s">
        <v>309</v>
      </c>
      <c r="F163" s="171" t="s">
        <v>310</v>
      </c>
      <c r="G163" s="171">
        <v>3</v>
      </c>
      <c r="H163" s="171">
        <v>1</v>
      </c>
    </row>
    <row r="164" spans="1:8" ht="15.75" thickBot="1" x14ac:dyDescent="0.3">
      <c r="B164" s="171" t="s">
        <v>312</v>
      </c>
      <c r="C164" s="171">
        <v>44574</v>
      </c>
      <c r="D164" s="171" t="s">
        <v>308</v>
      </c>
      <c r="E164" s="171" t="s">
        <v>309</v>
      </c>
      <c r="F164" s="171" t="s">
        <v>310</v>
      </c>
      <c r="G164" s="171">
        <v>3</v>
      </c>
      <c r="H164" s="171">
        <v>1</v>
      </c>
    </row>
    <row r="165" spans="1:8" ht="15.75" thickBot="1" x14ac:dyDescent="0.3">
      <c r="B165" s="171" t="s">
        <v>313</v>
      </c>
      <c r="C165" s="171">
        <v>44574</v>
      </c>
      <c r="D165" s="171" t="s">
        <v>308</v>
      </c>
      <c r="E165" s="171" t="s">
        <v>309</v>
      </c>
      <c r="F165" s="171" t="s">
        <v>310</v>
      </c>
      <c r="G165" s="171">
        <v>3</v>
      </c>
      <c r="H165" s="171">
        <v>1</v>
      </c>
    </row>
    <row r="166" spans="1:8" ht="15.75" thickBot="1" x14ac:dyDescent="0.3">
      <c r="B166" s="171" t="s">
        <v>314</v>
      </c>
      <c r="C166" s="171">
        <v>44574</v>
      </c>
      <c r="D166" s="171" t="s">
        <v>308</v>
      </c>
      <c r="E166" s="171" t="s">
        <v>309</v>
      </c>
      <c r="F166" s="171" t="s">
        <v>310</v>
      </c>
      <c r="G166" s="171">
        <v>4</v>
      </c>
      <c r="H166" s="171">
        <v>1</v>
      </c>
    </row>
    <row r="167" spans="1:8" ht="15.75" thickBot="1" x14ac:dyDescent="0.3">
      <c r="B167" s="171" t="s">
        <v>315</v>
      </c>
      <c r="C167" s="171">
        <v>44575</v>
      </c>
      <c r="D167" s="171" t="s">
        <v>308</v>
      </c>
      <c r="E167" s="171" t="s">
        <v>309</v>
      </c>
      <c r="F167" s="171" t="s">
        <v>310</v>
      </c>
      <c r="G167" s="171">
        <v>3</v>
      </c>
      <c r="H167" s="171">
        <v>1</v>
      </c>
    </row>
    <row r="168" spans="1:8" ht="15.75" thickBot="1" x14ac:dyDescent="0.3">
      <c r="B168" s="171" t="s">
        <v>307</v>
      </c>
      <c r="C168" s="171">
        <v>44573</v>
      </c>
      <c r="D168" s="171" t="s">
        <v>316</v>
      </c>
      <c r="E168" s="171" t="s">
        <v>317</v>
      </c>
      <c r="F168" s="171" t="s">
        <v>318</v>
      </c>
      <c r="G168" s="171">
        <v>3</v>
      </c>
      <c r="H168" s="171">
        <v>1</v>
      </c>
    </row>
    <row r="169" spans="1:8" ht="15.75" thickBot="1" x14ac:dyDescent="0.3">
      <c r="B169" s="171" t="s">
        <v>319</v>
      </c>
      <c r="C169" s="171">
        <v>44573</v>
      </c>
      <c r="D169" s="171" t="s">
        <v>316</v>
      </c>
      <c r="E169" s="171" t="s">
        <v>317</v>
      </c>
      <c r="F169" s="171" t="s">
        <v>318</v>
      </c>
      <c r="G169" s="171">
        <v>3</v>
      </c>
      <c r="H169" s="171">
        <v>1</v>
      </c>
    </row>
    <row r="170" spans="1:8" ht="15.75" thickBot="1" x14ac:dyDescent="0.3">
      <c r="B170" s="171" t="s">
        <v>320</v>
      </c>
      <c r="C170" s="171">
        <v>44573</v>
      </c>
      <c r="D170" s="171" t="s">
        <v>316</v>
      </c>
      <c r="E170" s="171" t="s">
        <v>317</v>
      </c>
      <c r="F170" s="171" t="s">
        <v>318</v>
      </c>
      <c r="G170" s="171">
        <v>3</v>
      </c>
      <c r="H170" s="171">
        <v>1</v>
      </c>
    </row>
    <row r="171" spans="1:8" ht="15.75" thickBot="1" x14ac:dyDescent="0.3">
      <c r="B171" s="171" t="s">
        <v>311</v>
      </c>
      <c r="C171" s="171">
        <v>44573</v>
      </c>
      <c r="D171" s="171" t="s">
        <v>316</v>
      </c>
      <c r="E171" s="171" t="s">
        <v>317</v>
      </c>
      <c r="F171" s="171" t="s">
        <v>318</v>
      </c>
      <c r="G171" s="171">
        <v>3</v>
      </c>
      <c r="H171" s="171">
        <v>1</v>
      </c>
    </row>
    <row r="172" spans="1:8" ht="15.75" thickBot="1" x14ac:dyDescent="0.3">
      <c r="B172" s="171" t="s">
        <v>312</v>
      </c>
      <c r="C172" s="171">
        <v>44575</v>
      </c>
      <c r="D172" s="171" t="s">
        <v>316</v>
      </c>
      <c r="E172" s="171" t="s">
        <v>317</v>
      </c>
      <c r="F172" s="171" t="s">
        <v>318</v>
      </c>
      <c r="G172" s="171">
        <v>3</v>
      </c>
      <c r="H172" s="171">
        <v>1</v>
      </c>
    </row>
    <row r="173" spans="1:8" ht="15.75" thickBot="1" x14ac:dyDescent="0.3">
      <c r="B173" s="171" t="s">
        <v>321</v>
      </c>
      <c r="C173" s="171">
        <v>44575</v>
      </c>
      <c r="D173" s="171" t="s">
        <v>316</v>
      </c>
      <c r="E173" s="171" t="s">
        <v>317</v>
      </c>
      <c r="F173" s="171" t="s">
        <v>318</v>
      </c>
      <c r="G173" s="171">
        <v>3</v>
      </c>
      <c r="H173" s="171">
        <v>1</v>
      </c>
    </row>
    <row r="174" spans="1:8" ht="15.75" thickBot="1" x14ac:dyDescent="0.3">
      <c r="B174" s="171" t="s">
        <v>322</v>
      </c>
      <c r="C174" s="171">
        <v>44575</v>
      </c>
      <c r="D174" s="171" t="s">
        <v>316</v>
      </c>
      <c r="E174" s="171" t="s">
        <v>317</v>
      </c>
      <c r="F174" s="171" t="s">
        <v>318</v>
      </c>
      <c r="G174" s="171">
        <v>3</v>
      </c>
      <c r="H174" s="171">
        <v>1</v>
      </c>
    </row>
    <row r="175" spans="1:8" ht="15.75" thickBot="1" x14ac:dyDescent="0.3">
      <c r="B175" s="171" t="s">
        <v>323</v>
      </c>
      <c r="C175" s="171">
        <v>44575</v>
      </c>
      <c r="D175" s="171" t="s">
        <v>316</v>
      </c>
      <c r="E175" s="171" t="s">
        <v>317</v>
      </c>
      <c r="F175" s="171" t="s">
        <v>318</v>
      </c>
      <c r="G175" s="171">
        <v>3</v>
      </c>
      <c r="H175" s="171">
        <v>1</v>
      </c>
    </row>
    <row r="176" spans="1:8" ht="15.75" thickBot="1" x14ac:dyDescent="0.3">
      <c r="B176" s="171" t="s">
        <v>320</v>
      </c>
      <c r="C176" s="171">
        <v>44575</v>
      </c>
      <c r="D176" s="171" t="s">
        <v>316</v>
      </c>
      <c r="E176" s="171" t="s">
        <v>317</v>
      </c>
      <c r="F176" s="171" t="s">
        <v>318</v>
      </c>
      <c r="G176" s="171">
        <v>3</v>
      </c>
      <c r="H176" s="171">
        <v>1</v>
      </c>
    </row>
    <row r="177" spans="2:8" ht="15.75" thickBot="1" x14ac:dyDescent="0.3">
      <c r="B177" s="171" t="s">
        <v>323</v>
      </c>
      <c r="C177" s="171">
        <v>44573</v>
      </c>
      <c r="D177" s="171" t="s">
        <v>316</v>
      </c>
      <c r="E177" s="171" t="s">
        <v>324</v>
      </c>
      <c r="F177" s="171" t="s">
        <v>318</v>
      </c>
      <c r="G177" s="171">
        <v>3</v>
      </c>
      <c r="H177" s="171">
        <v>1</v>
      </c>
    </row>
    <row r="178" spans="2:8" ht="15.75" thickBot="1" x14ac:dyDescent="0.3">
      <c r="B178" s="171" t="s">
        <v>312</v>
      </c>
      <c r="C178" s="171">
        <v>44574</v>
      </c>
      <c r="D178" s="171" t="s">
        <v>316</v>
      </c>
      <c r="E178" s="171" t="s">
        <v>324</v>
      </c>
      <c r="F178" s="171" t="s">
        <v>318</v>
      </c>
      <c r="G178" s="171">
        <v>3</v>
      </c>
      <c r="H178" s="171">
        <v>1</v>
      </c>
    </row>
    <row r="179" spans="2:8" ht="15.75" thickBot="1" x14ac:dyDescent="0.3">
      <c r="B179" s="171" t="s">
        <v>314</v>
      </c>
      <c r="C179" s="171">
        <v>44574</v>
      </c>
      <c r="D179" s="171" t="s">
        <v>325</v>
      </c>
      <c r="E179" s="171" t="s">
        <v>326</v>
      </c>
      <c r="F179" s="171" t="s">
        <v>318</v>
      </c>
      <c r="G179" s="171">
        <v>4</v>
      </c>
      <c r="H179" s="171">
        <v>1</v>
      </c>
    </row>
    <row r="180" spans="2:8" ht="15.75" thickBot="1" x14ac:dyDescent="0.3">
      <c r="B180" s="171" t="s">
        <v>321</v>
      </c>
      <c r="C180" s="171">
        <v>44573</v>
      </c>
      <c r="D180" s="171" t="s">
        <v>325</v>
      </c>
      <c r="E180" s="171" t="s">
        <v>327</v>
      </c>
      <c r="F180" s="171" t="s">
        <v>310</v>
      </c>
      <c r="G180" s="171">
        <v>3</v>
      </c>
      <c r="H180" s="171">
        <v>1</v>
      </c>
    </row>
    <row r="181" spans="2:8" ht="15.75" thickBot="1" x14ac:dyDescent="0.3">
      <c r="B181" s="171" t="s">
        <v>323</v>
      </c>
      <c r="C181" s="171">
        <v>44573</v>
      </c>
      <c r="D181" s="171" t="s">
        <v>325</v>
      </c>
      <c r="E181" s="171" t="s">
        <v>327</v>
      </c>
      <c r="F181" s="171" t="s">
        <v>310</v>
      </c>
      <c r="G181" s="171">
        <v>3</v>
      </c>
      <c r="H181" s="171">
        <v>1</v>
      </c>
    </row>
    <row r="182" spans="2:8" ht="15.75" thickBot="1" x14ac:dyDescent="0.3">
      <c r="B182" s="171" t="s">
        <v>307</v>
      </c>
      <c r="C182" s="171">
        <v>44573</v>
      </c>
      <c r="D182" s="171" t="s">
        <v>325</v>
      </c>
      <c r="E182" s="171" t="s">
        <v>327</v>
      </c>
      <c r="F182" s="171" t="s">
        <v>310</v>
      </c>
      <c r="G182" s="171">
        <v>3</v>
      </c>
      <c r="H182" s="171">
        <v>1</v>
      </c>
    </row>
    <row r="183" spans="2:8" ht="15.75" thickBot="1" x14ac:dyDescent="0.3">
      <c r="B183" s="171" t="s">
        <v>319</v>
      </c>
      <c r="C183" s="171">
        <v>44573</v>
      </c>
      <c r="D183" s="171" t="s">
        <v>325</v>
      </c>
      <c r="E183" s="171" t="s">
        <v>327</v>
      </c>
      <c r="F183" s="171" t="s">
        <v>310</v>
      </c>
      <c r="G183" s="171">
        <v>3</v>
      </c>
      <c r="H183" s="171">
        <v>1</v>
      </c>
    </row>
    <row r="184" spans="2:8" ht="15.75" thickBot="1" x14ac:dyDescent="0.3">
      <c r="B184" s="171" t="s">
        <v>328</v>
      </c>
      <c r="C184" s="171">
        <v>44573</v>
      </c>
      <c r="D184" s="171" t="s">
        <v>325</v>
      </c>
      <c r="E184" s="171" t="s">
        <v>327</v>
      </c>
      <c r="F184" s="171" t="s">
        <v>310</v>
      </c>
      <c r="G184" s="171">
        <v>3</v>
      </c>
      <c r="H184" s="171">
        <v>1</v>
      </c>
    </row>
    <row r="185" spans="2:8" ht="15.75" thickBot="1" x14ac:dyDescent="0.3">
      <c r="B185" s="171" t="s">
        <v>329</v>
      </c>
      <c r="C185" s="171">
        <v>44573</v>
      </c>
      <c r="D185" s="171" t="s">
        <v>325</v>
      </c>
      <c r="E185" s="171" t="s">
        <v>327</v>
      </c>
      <c r="F185" s="171" t="s">
        <v>310</v>
      </c>
      <c r="G185" s="171">
        <v>3</v>
      </c>
      <c r="H185" s="171">
        <v>1</v>
      </c>
    </row>
    <row r="186" spans="2:8" ht="15.75" thickBot="1" x14ac:dyDescent="0.3">
      <c r="B186" s="171" t="s">
        <v>311</v>
      </c>
      <c r="C186" s="171">
        <v>44573</v>
      </c>
      <c r="D186" s="171" t="s">
        <v>325</v>
      </c>
      <c r="E186" s="171" t="s">
        <v>327</v>
      </c>
      <c r="F186" s="171" t="s">
        <v>310</v>
      </c>
      <c r="G186" s="171">
        <v>3</v>
      </c>
      <c r="H186" s="171">
        <v>1</v>
      </c>
    </row>
    <row r="187" spans="2:8" ht="15.75" thickBot="1" x14ac:dyDescent="0.3">
      <c r="B187" s="171" t="s">
        <v>312</v>
      </c>
      <c r="C187" s="171">
        <v>44574</v>
      </c>
      <c r="D187" s="171" t="s">
        <v>325</v>
      </c>
      <c r="E187" s="171" t="s">
        <v>327</v>
      </c>
      <c r="F187" s="171" t="s">
        <v>310</v>
      </c>
      <c r="G187" s="171">
        <v>3</v>
      </c>
      <c r="H187" s="171">
        <v>1</v>
      </c>
    </row>
    <row r="188" spans="2:8" ht="15.75" thickBot="1" x14ac:dyDescent="0.3">
      <c r="B188" s="171" t="s">
        <v>313</v>
      </c>
      <c r="C188" s="171">
        <v>44574</v>
      </c>
      <c r="D188" s="171" t="s">
        <v>325</v>
      </c>
      <c r="E188" s="171" t="s">
        <v>327</v>
      </c>
      <c r="F188" s="171" t="s">
        <v>310</v>
      </c>
      <c r="G188" s="171">
        <v>3</v>
      </c>
      <c r="H188" s="171">
        <v>1</v>
      </c>
    </row>
    <row r="189" spans="2:8" ht="15.75" thickBot="1" x14ac:dyDescent="0.3">
      <c r="B189" s="171" t="s">
        <v>312</v>
      </c>
      <c r="C189" s="171">
        <v>44575</v>
      </c>
      <c r="D189" s="171" t="s">
        <v>325</v>
      </c>
      <c r="E189" s="171" t="s">
        <v>330</v>
      </c>
      <c r="F189" s="171" t="s">
        <v>310</v>
      </c>
      <c r="G189" s="171">
        <v>3</v>
      </c>
      <c r="H189" s="171">
        <v>1</v>
      </c>
    </row>
    <row r="190" spans="2:8" ht="15.75" thickBot="1" x14ac:dyDescent="0.3">
      <c r="B190" s="171" t="s">
        <v>331</v>
      </c>
      <c r="C190" s="171">
        <v>44571</v>
      </c>
      <c r="D190" s="171" t="s">
        <v>332</v>
      </c>
      <c r="E190" s="171" t="s">
        <v>333</v>
      </c>
      <c r="F190" s="171" t="s">
        <v>310</v>
      </c>
      <c r="G190" s="171">
        <v>4</v>
      </c>
      <c r="H190" s="171">
        <v>1</v>
      </c>
    </row>
    <row r="191" spans="2:8" ht="15.75" thickBot="1" x14ac:dyDescent="0.3">
      <c r="B191" s="171" t="s">
        <v>334</v>
      </c>
      <c r="C191" s="171">
        <v>44591</v>
      </c>
      <c r="D191" s="171" t="s">
        <v>335</v>
      </c>
      <c r="E191" s="171" t="s">
        <v>336</v>
      </c>
      <c r="F191" s="171" t="s">
        <v>310</v>
      </c>
      <c r="G191" s="171">
        <v>5</v>
      </c>
      <c r="H191" s="171">
        <v>1</v>
      </c>
    </row>
    <row r="192" spans="2:8" ht="15.75" thickBot="1" x14ac:dyDescent="0.3">
      <c r="B192" s="171" t="s">
        <v>337</v>
      </c>
      <c r="C192" s="171">
        <v>44572</v>
      </c>
      <c r="D192" s="171" t="s">
        <v>335</v>
      </c>
      <c r="E192" s="171" t="s">
        <v>338</v>
      </c>
      <c r="F192" s="171" t="s">
        <v>310</v>
      </c>
      <c r="G192" s="171">
        <v>4</v>
      </c>
      <c r="H192" s="171">
        <v>1</v>
      </c>
    </row>
    <row r="193" spans="2:8" ht="15.75" thickBot="1" x14ac:dyDescent="0.3">
      <c r="B193" s="171" t="s">
        <v>339</v>
      </c>
      <c r="C193" s="171">
        <v>44595</v>
      </c>
      <c r="D193" s="171" t="s">
        <v>340</v>
      </c>
      <c r="E193" s="171" t="s">
        <v>341</v>
      </c>
      <c r="F193" s="171" t="s">
        <v>310</v>
      </c>
      <c r="G193" s="171">
        <v>3</v>
      </c>
      <c r="H193" s="171">
        <v>1</v>
      </c>
    </row>
    <row r="194" spans="2:8" ht="15.75" thickBot="1" x14ac:dyDescent="0.3">
      <c r="B194" s="171" t="s">
        <v>342</v>
      </c>
      <c r="C194" s="171">
        <v>44567</v>
      </c>
      <c r="D194" s="171" t="s">
        <v>343</v>
      </c>
      <c r="E194" s="171" t="s">
        <v>344</v>
      </c>
      <c r="F194" s="171" t="s">
        <v>310</v>
      </c>
      <c r="G194" s="171">
        <v>3</v>
      </c>
      <c r="H194" s="171">
        <v>1</v>
      </c>
    </row>
    <row r="195" spans="2:8" ht="15.75" thickBot="1" x14ac:dyDescent="0.3">
      <c r="B195" s="171" t="s">
        <v>345</v>
      </c>
      <c r="C195" s="171">
        <v>44571</v>
      </c>
      <c r="D195" s="171" t="s">
        <v>343</v>
      </c>
      <c r="E195" s="171" t="s">
        <v>344</v>
      </c>
      <c r="F195" s="171" t="s">
        <v>310</v>
      </c>
      <c r="G195" s="171">
        <v>3</v>
      </c>
      <c r="H195" s="171">
        <v>1</v>
      </c>
    </row>
    <row r="196" spans="2:8" ht="15.75" thickBot="1" x14ac:dyDescent="0.3">
      <c r="B196" s="171" t="s">
        <v>342</v>
      </c>
      <c r="C196" s="171">
        <v>44571</v>
      </c>
      <c r="D196" s="171" t="s">
        <v>343</v>
      </c>
      <c r="E196" s="171" t="s">
        <v>344</v>
      </c>
      <c r="F196" s="171" t="s">
        <v>310</v>
      </c>
      <c r="G196" s="171">
        <v>3</v>
      </c>
      <c r="H196" s="171">
        <v>1</v>
      </c>
    </row>
    <row r="197" spans="2:8" ht="15.75" thickBot="1" x14ac:dyDescent="0.3">
      <c r="B197" s="171" t="s">
        <v>345</v>
      </c>
      <c r="C197" s="171">
        <v>44575</v>
      </c>
      <c r="D197" s="171" t="s">
        <v>343</v>
      </c>
      <c r="E197" s="171" t="s">
        <v>344</v>
      </c>
      <c r="F197" s="171" t="s">
        <v>310</v>
      </c>
      <c r="G197" s="171">
        <v>3</v>
      </c>
      <c r="H197" s="171">
        <v>1</v>
      </c>
    </row>
    <row r="198" spans="2:8" ht="15.75" thickBot="1" x14ac:dyDescent="0.3">
      <c r="B198" s="171" t="s">
        <v>346</v>
      </c>
      <c r="C198" s="171">
        <v>44587</v>
      </c>
      <c r="D198" s="171" t="s">
        <v>343</v>
      </c>
      <c r="E198" s="171" t="s">
        <v>344</v>
      </c>
      <c r="F198" s="171" t="s">
        <v>310</v>
      </c>
      <c r="G198" s="171">
        <v>3</v>
      </c>
      <c r="H198" s="171">
        <v>1</v>
      </c>
    </row>
    <row r="199" spans="2:8" ht="15.75" thickBot="1" x14ac:dyDescent="0.3">
      <c r="B199" s="171" t="s">
        <v>346</v>
      </c>
      <c r="C199" s="171">
        <v>44593</v>
      </c>
      <c r="D199" s="171" t="s">
        <v>343</v>
      </c>
      <c r="E199" s="171" t="s">
        <v>344</v>
      </c>
      <c r="F199" s="171" t="s">
        <v>310</v>
      </c>
      <c r="G199" s="171">
        <v>3</v>
      </c>
      <c r="H199" s="171">
        <v>1</v>
      </c>
    </row>
    <row r="200" spans="2:8" ht="15.75" thickBot="1" x14ac:dyDescent="0.3">
      <c r="B200" s="171" t="s">
        <v>313</v>
      </c>
      <c r="C200" s="171">
        <v>44603</v>
      </c>
      <c r="D200" s="171" t="s">
        <v>343</v>
      </c>
      <c r="E200" s="171" t="s">
        <v>344</v>
      </c>
      <c r="F200" s="171" t="s">
        <v>310</v>
      </c>
      <c r="G200" s="171">
        <v>3</v>
      </c>
      <c r="H200" s="171">
        <v>1</v>
      </c>
    </row>
    <row r="201" spans="2:8" ht="15.75" thickBot="1" x14ac:dyDescent="0.3">
      <c r="B201" s="171" t="s">
        <v>345</v>
      </c>
      <c r="C201" s="171">
        <v>44603</v>
      </c>
      <c r="D201" s="171" t="s">
        <v>343</v>
      </c>
      <c r="E201" s="171" t="s">
        <v>344</v>
      </c>
      <c r="F201" s="171" t="s">
        <v>310</v>
      </c>
      <c r="G201" s="171">
        <v>3</v>
      </c>
      <c r="H201" s="171">
        <v>1</v>
      </c>
    </row>
    <row r="202" spans="2:8" ht="15.75" thickBot="1" x14ac:dyDescent="0.3">
      <c r="B202" s="171" t="s">
        <v>345</v>
      </c>
      <c r="C202" s="171">
        <v>44607</v>
      </c>
      <c r="D202" s="171" t="s">
        <v>343</v>
      </c>
      <c r="E202" s="171" t="s">
        <v>344</v>
      </c>
      <c r="F202" s="171" t="s">
        <v>310</v>
      </c>
      <c r="G202" s="171">
        <v>3</v>
      </c>
      <c r="H202" s="171">
        <v>1</v>
      </c>
    </row>
    <row r="203" spans="2:8" ht="15.75" thickBot="1" x14ac:dyDescent="0.3">
      <c r="B203" s="171" t="s">
        <v>339</v>
      </c>
      <c r="C203" s="171">
        <v>44609</v>
      </c>
      <c r="D203" s="171" t="s">
        <v>343</v>
      </c>
      <c r="E203" s="171" t="s">
        <v>344</v>
      </c>
      <c r="F203" s="171" t="s">
        <v>310</v>
      </c>
      <c r="G203" s="171">
        <v>3</v>
      </c>
      <c r="H203" s="171">
        <v>1</v>
      </c>
    </row>
    <row r="204" spans="2:8" ht="15.75" thickBot="1" x14ac:dyDescent="0.3">
      <c r="B204" s="171" t="s">
        <v>342</v>
      </c>
      <c r="C204" s="171">
        <v>44564</v>
      </c>
      <c r="D204" s="171" t="s">
        <v>343</v>
      </c>
      <c r="E204" s="171" t="s">
        <v>347</v>
      </c>
      <c r="F204" s="171" t="s">
        <v>310</v>
      </c>
      <c r="G204" s="171">
        <v>3</v>
      </c>
      <c r="H204" s="171">
        <v>1</v>
      </c>
    </row>
    <row r="205" spans="2:8" ht="15.75" thickBot="1" x14ac:dyDescent="0.3">
      <c r="B205" s="171" t="s">
        <v>346</v>
      </c>
      <c r="C205" s="171">
        <v>44575</v>
      </c>
      <c r="D205" s="171" t="s">
        <v>343</v>
      </c>
      <c r="E205" s="171" t="s">
        <v>347</v>
      </c>
      <c r="F205" s="171" t="s">
        <v>310</v>
      </c>
      <c r="G205" s="171">
        <v>3</v>
      </c>
      <c r="H205" s="171">
        <v>1</v>
      </c>
    </row>
    <row r="206" spans="2:8" ht="15.75" thickBot="1" x14ac:dyDescent="0.3">
      <c r="B206" s="171" t="s">
        <v>348</v>
      </c>
      <c r="C206" s="171">
        <v>44585</v>
      </c>
      <c r="D206" s="171" t="s">
        <v>343</v>
      </c>
      <c r="E206" s="171" t="s">
        <v>347</v>
      </c>
      <c r="F206" s="171" t="s">
        <v>310</v>
      </c>
      <c r="G206" s="171">
        <v>3</v>
      </c>
      <c r="H206" s="171">
        <v>1</v>
      </c>
    </row>
    <row r="207" spans="2:8" ht="15.75" thickBot="1" x14ac:dyDescent="0.3">
      <c r="B207" s="171" t="s">
        <v>342</v>
      </c>
      <c r="C207" s="171">
        <v>44592</v>
      </c>
      <c r="D207" s="171" t="s">
        <v>343</v>
      </c>
      <c r="E207" s="171" t="s">
        <v>347</v>
      </c>
      <c r="F207" s="171" t="s">
        <v>310</v>
      </c>
      <c r="G207" s="171">
        <v>3</v>
      </c>
      <c r="H207" s="171">
        <v>1</v>
      </c>
    </row>
    <row r="208" spans="2:8" ht="15.75" thickBot="1" x14ac:dyDescent="0.3">
      <c r="B208" s="171" t="s">
        <v>342</v>
      </c>
      <c r="C208" s="171">
        <v>44595</v>
      </c>
      <c r="D208" s="171" t="s">
        <v>343</v>
      </c>
      <c r="E208" s="171" t="s">
        <v>347</v>
      </c>
      <c r="F208" s="171" t="s">
        <v>310</v>
      </c>
      <c r="G208" s="171">
        <v>3</v>
      </c>
      <c r="H208" s="171">
        <v>1</v>
      </c>
    </row>
    <row r="209" spans="2:8" ht="15.75" thickBot="1" x14ac:dyDescent="0.3">
      <c r="B209" s="171" t="s">
        <v>349</v>
      </c>
      <c r="C209" s="171">
        <v>44596</v>
      </c>
      <c r="D209" s="171" t="s">
        <v>343</v>
      </c>
      <c r="E209" s="171" t="s">
        <v>347</v>
      </c>
      <c r="F209" s="171" t="s">
        <v>310</v>
      </c>
      <c r="G209" s="171">
        <v>4</v>
      </c>
      <c r="H209" s="171">
        <v>1</v>
      </c>
    </row>
    <row r="210" spans="2:8" ht="15.75" thickBot="1" x14ac:dyDescent="0.3">
      <c r="B210" s="171" t="s">
        <v>342</v>
      </c>
      <c r="C210" s="171">
        <v>44596</v>
      </c>
      <c r="D210" s="171" t="s">
        <v>343</v>
      </c>
      <c r="E210" s="171" t="s">
        <v>347</v>
      </c>
      <c r="F210" s="171" t="s">
        <v>310</v>
      </c>
      <c r="G210" s="171">
        <v>3</v>
      </c>
      <c r="H210" s="171">
        <v>1</v>
      </c>
    </row>
    <row r="211" spans="2:8" ht="15.75" thickBot="1" x14ac:dyDescent="0.3">
      <c r="B211" s="171" t="s">
        <v>348</v>
      </c>
      <c r="C211" s="171">
        <v>44599</v>
      </c>
      <c r="D211" s="171" t="s">
        <v>343</v>
      </c>
      <c r="E211" s="171" t="s">
        <v>347</v>
      </c>
      <c r="F211" s="171" t="s">
        <v>310</v>
      </c>
      <c r="G211" s="171">
        <v>3</v>
      </c>
      <c r="H211" s="171">
        <v>1</v>
      </c>
    </row>
    <row r="212" spans="2:8" ht="15.75" thickBot="1" x14ac:dyDescent="0.3">
      <c r="B212" s="171" t="s">
        <v>345</v>
      </c>
      <c r="C212" s="171">
        <v>44609</v>
      </c>
      <c r="D212" s="171" t="s">
        <v>343</v>
      </c>
      <c r="E212" s="171" t="s">
        <v>347</v>
      </c>
      <c r="F212" s="171" t="s">
        <v>310</v>
      </c>
      <c r="G212" s="171">
        <v>3</v>
      </c>
      <c r="H212" s="171">
        <v>1</v>
      </c>
    </row>
    <row r="213" spans="2:8" ht="15.75" thickBot="1" x14ac:dyDescent="0.3">
      <c r="B213" s="171" t="s">
        <v>346</v>
      </c>
      <c r="C213" s="171">
        <v>44616</v>
      </c>
      <c r="D213" s="171" t="s">
        <v>343</v>
      </c>
      <c r="E213" s="171" t="s">
        <v>347</v>
      </c>
      <c r="F213" s="171" t="s">
        <v>310</v>
      </c>
      <c r="G213" s="171">
        <v>3</v>
      </c>
      <c r="H213" s="171">
        <v>1</v>
      </c>
    </row>
    <row r="214" spans="2:8" ht="15.75" thickBot="1" x14ac:dyDescent="0.3">
      <c r="B214" s="171" t="s">
        <v>342</v>
      </c>
      <c r="C214" s="171">
        <v>44620</v>
      </c>
      <c r="D214" s="171" t="s">
        <v>343</v>
      </c>
      <c r="E214" s="171" t="s">
        <v>347</v>
      </c>
      <c r="F214" s="171" t="s">
        <v>310</v>
      </c>
      <c r="G214" s="171">
        <v>5</v>
      </c>
      <c r="H214" s="171">
        <v>1</v>
      </c>
    </row>
    <row r="215" spans="2:8" ht="15.75" thickBot="1" x14ac:dyDescent="0.3">
      <c r="B215" s="171" t="s">
        <v>350</v>
      </c>
      <c r="C215" s="171">
        <v>44587</v>
      </c>
      <c r="D215" s="171" t="s">
        <v>351</v>
      </c>
      <c r="E215" s="171" t="s">
        <v>352</v>
      </c>
      <c r="F215" s="171" t="s">
        <v>318</v>
      </c>
      <c r="G215" s="171">
        <v>8</v>
      </c>
      <c r="H215" s="171">
        <v>1</v>
      </c>
    </row>
    <row r="216" spans="2:8" ht="15.75" thickBot="1" x14ac:dyDescent="0.3">
      <c r="B216" s="223" t="s">
        <v>350</v>
      </c>
      <c r="C216" s="223">
        <v>44615</v>
      </c>
      <c r="D216" s="223" t="s">
        <v>353</v>
      </c>
      <c r="E216" s="223" t="s">
        <v>354</v>
      </c>
      <c r="F216" s="223" t="s">
        <v>310</v>
      </c>
      <c r="G216" s="223">
        <v>3</v>
      </c>
      <c r="H216" s="223">
        <v>1</v>
      </c>
    </row>
    <row r="217" spans="2:8" s="68" customFormat="1" ht="30.75" thickBot="1" x14ac:dyDescent="0.3">
      <c r="B217" s="224" t="s">
        <v>355</v>
      </c>
      <c r="C217" s="225">
        <v>50</v>
      </c>
      <c r="D217" s="381"/>
      <c r="E217" s="382"/>
      <c r="F217" s="225" t="s">
        <v>356</v>
      </c>
      <c r="G217" s="225">
        <v>2686</v>
      </c>
      <c r="H217" s="226">
        <v>688</v>
      </c>
    </row>
    <row r="218" spans="2:8" s="68" customFormat="1" ht="30.75" thickBot="1" x14ac:dyDescent="0.3">
      <c r="B218" s="227" t="s">
        <v>357</v>
      </c>
      <c r="C218" s="222">
        <v>400</v>
      </c>
      <c r="D218" s="383"/>
      <c r="E218" s="384"/>
      <c r="F218" s="222" t="s">
        <v>358</v>
      </c>
      <c r="G218" s="222">
        <v>688</v>
      </c>
      <c r="H218" s="378"/>
    </row>
    <row r="219" spans="2:8" s="68" customFormat="1" ht="60.75" thickBot="1" x14ac:dyDescent="0.3">
      <c r="B219" s="227" t="s">
        <v>359</v>
      </c>
      <c r="C219" s="222">
        <v>280</v>
      </c>
      <c r="D219" s="383"/>
      <c r="E219" s="384"/>
      <c r="F219" s="222" t="s">
        <v>360</v>
      </c>
      <c r="G219" s="222">
        <v>3.9040697674418605</v>
      </c>
      <c r="H219" s="379"/>
    </row>
    <row r="220" spans="2:8" s="68" customFormat="1" ht="30.75" thickBot="1" x14ac:dyDescent="0.3">
      <c r="B220" s="227" t="s">
        <v>361</v>
      </c>
      <c r="C220" s="222">
        <v>14000</v>
      </c>
      <c r="D220" s="385"/>
      <c r="E220" s="386"/>
      <c r="F220" s="222" t="s">
        <v>362</v>
      </c>
      <c r="G220" s="222"/>
      <c r="H220" s="379"/>
    </row>
    <row r="221" spans="2:8" ht="15.75" thickBot="1" x14ac:dyDescent="0.3">
      <c r="B221" s="369"/>
      <c r="C221" s="370"/>
      <c r="D221" s="370"/>
      <c r="E221" s="371"/>
      <c r="F221" s="172">
        <v>2018</v>
      </c>
      <c r="G221" s="172">
        <v>153</v>
      </c>
      <c r="H221" s="379"/>
    </row>
    <row r="222" spans="2:8" ht="15.75" thickBot="1" x14ac:dyDescent="0.3">
      <c r="B222" s="372"/>
      <c r="C222" s="373"/>
      <c r="D222" s="373"/>
      <c r="E222" s="374"/>
      <c r="F222" s="172">
        <v>2019</v>
      </c>
      <c r="G222" s="172">
        <v>186</v>
      </c>
      <c r="H222" s="379"/>
    </row>
    <row r="223" spans="2:8" ht="15.75" thickBot="1" x14ac:dyDescent="0.3">
      <c r="B223" s="372"/>
      <c r="C223" s="373"/>
      <c r="D223" s="373"/>
      <c r="E223" s="374"/>
      <c r="F223" s="172">
        <v>2020</v>
      </c>
      <c r="G223" s="172">
        <v>131</v>
      </c>
      <c r="H223" s="379"/>
    </row>
    <row r="224" spans="2:8" ht="15.75" thickBot="1" x14ac:dyDescent="0.3">
      <c r="B224" s="372"/>
      <c r="C224" s="373"/>
      <c r="D224" s="373"/>
      <c r="E224" s="374"/>
      <c r="F224" s="172">
        <v>2021</v>
      </c>
      <c r="G224" s="172">
        <v>163</v>
      </c>
      <c r="H224" s="379"/>
    </row>
    <row r="225" spans="2:8" ht="15.75" thickBot="1" x14ac:dyDescent="0.3">
      <c r="B225" s="375"/>
      <c r="C225" s="376"/>
      <c r="D225" s="376"/>
      <c r="E225" s="377"/>
      <c r="F225" s="172" t="s">
        <v>363</v>
      </c>
      <c r="G225" s="172">
        <v>55</v>
      </c>
      <c r="H225" s="379"/>
    </row>
    <row r="226" spans="2:8" ht="15.75" thickBot="1" x14ac:dyDescent="0.3">
      <c r="B226" s="369"/>
      <c r="C226" s="371"/>
      <c r="D226" s="172" t="s">
        <v>364</v>
      </c>
      <c r="E226" s="172"/>
      <c r="F226" s="172"/>
      <c r="G226" s="172">
        <v>158.25</v>
      </c>
      <c r="H226" s="380"/>
    </row>
    <row r="227" spans="2:8" x14ac:dyDescent="0.25">
      <c r="B227" s="372"/>
      <c r="C227" s="374"/>
      <c r="D227" s="360"/>
      <c r="E227" s="361"/>
      <c r="F227" s="361"/>
      <c r="G227" s="361"/>
      <c r="H227" s="362"/>
    </row>
    <row r="228" spans="2:8" ht="15.75" thickBot="1" x14ac:dyDescent="0.3">
      <c r="B228" s="375"/>
      <c r="C228" s="377"/>
      <c r="D228" s="363"/>
      <c r="E228" s="364"/>
      <c r="F228" s="364"/>
      <c r="G228" s="364"/>
      <c r="H228" s="365"/>
    </row>
    <row r="229" spans="2:8" ht="15.75" thickBot="1" x14ac:dyDescent="0.3">
      <c r="B229" s="231">
        <v>172989.33139534883</v>
      </c>
      <c r="C229" s="171" t="s">
        <v>365</v>
      </c>
      <c r="D229" s="363"/>
      <c r="E229" s="364"/>
      <c r="F229" s="364"/>
      <c r="G229" s="364"/>
      <c r="H229" s="365"/>
    </row>
    <row r="230" spans="2:8" ht="15.75" thickBot="1" x14ac:dyDescent="0.3">
      <c r="B230" s="231">
        <v>2883.1555232558139</v>
      </c>
      <c r="C230" s="171" t="s">
        <v>366</v>
      </c>
      <c r="D230" s="363"/>
      <c r="E230" s="364"/>
      <c r="F230" s="364"/>
      <c r="G230" s="364"/>
      <c r="H230" s="365"/>
    </row>
    <row r="231" spans="2:8" ht="15.75" thickBot="1" x14ac:dyDescent="0.3">
      <c r="B231" s="229">
        <f>D50</f>
        <v>17.8</v>
      </c>
      <c r="C231" s="171" t="s">
        <v>367</v>
      </c>
      <c r="D231" s="363"/>
      <c r="E231" s="364"/>
      <c r="F231" s="364"/>
      <c r="G231" s="364"/>
      <c r="H231" s="365"/>
    </row>
    <row r="232" spans="2:8" ht="15.75" thickBot="1" x14ac:dyDescent="0.3">
      <c r="B232" s="231">
        <v>51320.168313953487</v>
      </c>
      <c r="C232" s="171" t="s">
        <v>368</v>
      </c>
      <c r="D232" s="363"/>
      <c r="E232" s="364"/>
      <c r="F232" s="364"/>
      <c r="G232" s="364"/>
      <c r="H232" s="365"/>
    </row>
    <row r="233" spans="2:8" ht="15.75" thickBot="1" x14ac:dyDescent="0.3">
      <c r="B233" s="231">
        <v>617.81904069767438</v>
      </c>
      <c r="C233" s="171" t="s">
        <v>369</v>
      </c>
      <c r="D233" s="363"/>
      <c r="E233" s="364"/>
      <c r="F233" s="364"/>
      <c r="G233" s="364"/>
      <c r="H233" s="365"/>
    </row>
    <row r="234" spans="2:8" ht="15.75" thickBot="1" x14ac:dyDescent="0.3">
      <c r="B234" s="231">
        <v>10.296984011627906</v>
      </c>
      <c r="C234" s="171" t="s">
        <v>370</v>
      </c>
      <c r="D234" s="363"/>
      <c r="E234" s="364"/>
      <c r="F234" s="364"/>
      <c r="G234" s="364"/>
      <c r="H234" s="365"/>
    </row>
    <row r="235" spans="2:8" ht="15.75" thickBot="1" x14ac:dyDescent="0.3">
      <c r="B235" s="229">
        <f>D53</f>
        <v>50.7</v>
      </c>
      <c r="C235" s="171" t="s">
        <v>367</v>
      </c>
      <c r="D235" s="363"/>
      <c r="E235" s="364"/>
      <c r="F235" s="364"/>
      <c r="G235" s="364"/>
      <c r="H235" s="365"/>
    </row>
    <row r="236" spans="2:8" ht="15.75" thickBot="1" x14ac:dyDescent="0.3">
      <c r="B236" s="231">
        <v>522.05708938953489</v>
      </c>
      <c r="C236" s="171" t="s">
        <v>371</v>
      </c>
      <c r="D236" s="363"/>
      <c r="E236" s="364"/>
      <c r="F236" s="364"/>
      <c r="G236" s="364"/>
      <c r="H236" s="365"/>
    </row>
    <row r="237" spans="2:8" ht="15.75" thickBot="1" x14ac:dyDescent="0.3">
      <c r="B237" s="230">
        <v>51842.225403343022</v>
      </c>
      <c r="C237" s="228" t="s">
        <v>372</v>
      </c>
      <c r="D237" s="366"/>
      <c r="E237" s="367"/>
      <c r="F237" s="367"/>
      <c r="G237" s="367"/>
      <c r="H237" s="368"/>
    </row>
  </sheetData>
  <mergeCells count="17">
    <mergeCell ref="P156:U156"/>
    <mergeCell ref="W156:AB156"/>
    <mergeCell ref="I156:N156"/>
    <mergeCell ref="B159:F159"/>
    <mergeCell ref="B155:F156"/>
    <mergeCell ref="I159:N159"/>
    <mergeCell ref="P157:AC159"/>
    <mergeCell ref="B129:F129"/>
    <mergeCell ref="B157:E157"/>
    <mergeCell ref="B158:E158"/>
    <mergeCell ref="I157:N157"/>
    <mergeCell ref="I158:N158"/>
    <mergeCell ref="D227:H237"/>
    <mergeCell ref="B221:E225"/>
    <mergeCell ref="H218:H226"/>
    <mergeCell ref="B226:C228"/>
    <mergeCell ref="D217:E220"/>
  </mergeCells>
  <phoneticPr fontId="14" type="noConversion"/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6FC0E9-78DD-4D62-A83D-065DF8E269FB}">
  <dimension ref="A1"/>
  <sheetViews>
    <sheetView workbookViewId="0"/>
  </sheetViews>
  <sheetFormatPr defaultColWidth="8.5703125"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FCD602-3F95-4B4C-A3CE-801F28389066}">
  <dimension ref="A1"/>
  <sheetViews>
    <sheetView workbookViewId="0"/>
  </sheetViews>
  <sheetFormatPr defaultColWidth="8.5703125"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257EEF0067683439435D625ED9E0C6F" ma:contentTypeVersion="13" ma:contentTypeDescription="Ein neues Dokument erstellen." ma:contentTypeScope="" ma:versionID="f5dab761aab2384d90b30aee2bc3fee6">
  <xsd:schema xmlns:xsd="http://www.w3.org/2001/XMLSchema" xmlns:xs="http://www.w3.org/2001/XMLSchema" xmlns:p="http://schemas.microsoft.com/office/2006/metadata/properties" xmlns:ns2="9a903cf6-a1bb-469c-8ec6-069130e1654e" xmlns:ns3="7e168d4e-f650-4b76-bafd-0826542b0a5c" targetNamespace="http://schemas.microsoft.com/office/2006/metadata/properties" ma:root="true" ma:fieldsID="cf1e7565d8e591c4ef2e38fc369beb67" ns2:_="" ns3:_="">
    <xsd:import namespace="9a903cf6-a1bb-469c-8ec6-069130e1654e"/>
    <xsd:import namespace="7e168d4e-f650-4b76-bafd-0826542b0a5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903cf6-a1bb-469c-8ec6-069130e1654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e168d4e-f650-4b76-bafd-0826542b0a5c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17A0DCE-1A1A-4DBC-AE22-18A9FA03A30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30E320C-2CF2-4A0A-95E7-B53D98D4760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a903cf6-a1bb-469c-8ec6-069130e1654e"/>
    <ds:schemaRef ds:uri="7e168d4e-f650-4b76-bafd-0826542b0a5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F71D9DE-7E29-426F-8C93-5191A37BEACC}">
  <ds:schemaRefs>
    <ds:schemaRef ds:uri="9a903cf6-a1bb-469c-8ec6-069130e1654e"/>
    <ds:schemaRef ds:uri="http://purl.org/dc/terms/"/>
    <ds:schemaRef ds:uri="http://www.w3.org/XML/1998/namespace"/>
    <ds:schemaRef ds:uri="http://purl.org/dc/dcmitype/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7e168d4e-f650-4b76-bafd-0826542b0a5c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Results</vt:lpstr>
      <vt:lpstr>Costs</vt:lpstr>
      <vt:lpstr>Travel Delay Savings</vt:lpstr>
      <vt:lpstr>Travel Reliability</vt:lpstr>
      <vt:lpstr>Emergency Response</vt:lpstr>
      <vt:lpstr>Fuel Savings</vt:lpstr>
      <vt:lpstr>Noise</vt:lpstr>
      <vt:lpstr>Crash Reduction</vt:lpstr>
      <vt:lpstr>Emissions Savings</vt:lpstr>
      <vt:lpstr>Train Passenger Delay</vt:lpstr>
      <vt:lpstr>LCCS - Emergency Gate Repair</vt:lpstr>
      <vt:lpstr> Look Up Data</vt:lpstr>
      <vt:lpstr>Sheet2</vt:lpstr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Ira Hirschman</dc:creator>
  <cp:keywords/>
  <dc:description/>
  <cp:lastModifiedBy>Ford, Jonathan</cp:lastModifiedBy>
  <cp:revision/>
  <cp:lastPrinted>2022-03-23T17:23:30Z</cp:lastPrinted>
  <dcterms:created xsi:type="dcterms:W3CDTF">2019-10-06T09:35:23Z</dcterms:created>
  <dcterms:modified xsi:type="dcterms:W3CDTF">2022-03-23T19:57:16Z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0x0101008257EEF0067683439435D625ED9E0C6F</vt:lpwstr>
  </property>
</Properties>
</file>