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nnections.xml" ContentType="application/vnd.openxmlformats-officedocument.spreadsheetml.connection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32\32616 - FDOT CO Performance Trends Support\003 - Demographic &amp; Commuting Trends Analysis\analysis\Population Estimates\2025\"/>
    </mc:Choice>
  </mc:AlternateContent>
  <xr:revisionPtr revIDLastSave="0" documentId="13_ncr:1_{045573A5-0868-4848-8375-C165038301CE}" xr6:coauthVersionLast="47" xr6:coauthVersionMax="47" xr10:uidLastSave="{00000000-0000-0000-0000-000000000000}"/>
  <bookViews>
    <workbookView xWindow="28680" yWindow="-120" windowWidth="38640" windowHeight="21120" xr2:uid="{29756C43-3FF0-4A86-B3A0-EB178EC86272}"/>
  </bookViews>
  <sheets>
    <sheet name="UA-PopEst-2025-Final" sheetId="13" r:id="rId1"/>
    <sheet name="UA_Working Sheet" sheetId="15" r:id="rId2"/>
    <sheet name="County2025" sheetId="16" r:id="rId3"/>
    <sheet name="UA_CNTY_REL_2020 (Rel)" sheetId="12" state="hidden" r:id="rId4"/>
    <sheet name="CO-EST2025-POP-01" sheetId="17" r:id="rId5"/>
    <sheet name="FieldDescriptions" sheetId="8" r:id="rId6"/>
  </sheets>
  <externalReferences>
    <externalReference r:id="rId7"/>
  </externalReferences>
  <definedNames>
    <definedName name="_xlnm._FilterDatabase" localSheetId="3" hidden="1">'UA_CNTY_REL_2020 (Rel)'!$A$1:$P$281</definedName>
    <definedName name="_xlnm._FilterDatabase" localSheetId="1" hidden="1">'UA_Working Sheet'!$L$1:$O$279</definedName>
    <definedName name="_xlnm._FilterDatabase" localSheetId="0" hidden="1">'UA-PopEst-2025-Final'!$D$8:$D$286</definedName>
    <definedName name="CO_1_1">'CO-EST2025-POP-01'!$A$4:$F$72</definedName>
    <definedName name="_xlnm.Print_Area" localSheetId="4">'CO-EST2025-POP-01'!$A$2:$F$78</definedName>
    <definedName name="_xlnm.Print_Area" localSheetId="2">County2025!$A$4:$I$76</definedName>
    <definedName name="_xlnm.Print_Area" localSheetId="0">'UA-PopEst-2025-Final'!$A$1:$G$296</definedName>
    <definedName name="_xlnm.Print_Titles" localSheetId="4">'CO-EST2025-POP-01'!$A:$A,'CO-EST2025-POP-01'!$2:$2</definedName>
    <definedName name="_xlnm.Print_Titles" localSheetId="2">County2025!$4:$7</definedName>
    <definedName name="_xlnm.Print_Titles" localSheetId="0">'UA-PopEst-2025-Final'!$1:$6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6" i="15" l="1"/>
  <c r="B11" i="16" l="1"/>
  <c r="B12" i="16"/>
  <c r="B13" i="16"/>
  <c r="B14" i="16"/>
  <c r="B15" i="16"/>
  <c r="B16" i="16"/>
  <c r="B17" i="16"/>
  <c r="B18" i="16"/>
  <c r="B19" i="16"/>
  <c r="B20" i="16"/>
  <c r="B21" i="16"/>
  <c r="B22" i="16"/>
  <c r="M3" i="15" s="1"/>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10" i="16"/>
  <c r="I11" i="16" l="1"/>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10" i="16"/>
  <c r="I8"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10" i="16"/>
  <c r="H8"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10" i="16"/>
  <c r="G8" i="16"/>
  <c r="L6" i="15"/>
  <c r="L9" i="15"/>
  <c r="L12" i="15"/>
  <c r="L15" i="15"/>
  <c r="L16" i="15"/>
  <c r="L19" i="15"/>
  <c r="L22" i="15"/>
  <c r="L23" i="15"/>
  <c r="L26" i="15"/>
  <c r="L27" i="15"/>
  <c r="L28" i="15"/>
  <c r="L29" i="15"/>
  <c r="L32" i="15"/>
  <c r="L35" i="15"/>
  <c r="L36" i="15"/>
  <c r="L39" i="15"/>
  <c r="L42" i="15"/>
  <c r="L43" i="15"/>
  <c r="L44" i="15"/>
  <c r="L47" i="15"/>
  <c r="L50" i="15"/>
  <c r="L53" i="15"/>
  <c r="L56" i="15"/>
  <c r="L59" i="15"/>
  <c r="L62" i="15"/>
  <c r="L63" i="15"/>
  <c r="L64" i="15"/>
  <c r="L67" i="15"/>
  <c r="L70" i="15"/>
  <c r="L73" i="15"/>
  <c r="L76" i="15"/>
  <c r="L79" i="15"/>
  <c r="L80" i="15"/>
  <c r="L81" i="15"/>
  <c r="L82" i="15"/>
  <c r="L85" i="15"/>
  <c r="L88" i="15"/>
  <c r="L91" i="15"/>
  <c r="L94" i="15"/>
  <c r="L97" i="15"/>
  <c r="L98" i="15"/>
  <c r="L99" i="15"/>
  <c r="L102" i="15"/>
  <c r="L105" i="15"/>
  <c r="L108" i="15"/>
  <c r="L109" i="15"/>
  <c r="L112" i="15"/>
  <c r="L113" i="15"/>
  <c r="L116" i="15"/>
  <c r="L117" i="15"/>
  <c r="L120" i="15"/>
  <c r="L123" i="15"/>
  <c r="L126" i="15"/>
  <c r="L129" i="15"/>
  <c r="L130" i="15"/>
  <c r="L133" i="15"/>
  <c r="L134" i="15"/>
  <c r="L137" i="15"/>
  <c r="L140" i="15"/>
  <c r="L143" i="15"/>
  <c r="L146" i="15"/>
  <c r="L149" i="15"/>
  <c r="L152" i="15"/>
  <c r="L153" i="15"/>
  <c r="L154" i="15"/>
  <c r="L155" i="15"/>
  <c r="L158" i="15"/>
  <c r="L159" i="15"/>
  <c r="L162" i="15"/>
  <c r="L163" i="15"/>
  <c r="L164" i="15"/>
  <c r="L167" i="15"/>
  <c r="L170" i="15"/>
  <c r="L171" i="15"/>
  <c r="L174" i="15"/>
  <c r="L177" i="15"/>
  <c r="L178" i="15"/>
  <c r="L179" i="15"/>
  <c r="L180" i="15"/>
  <c r="L183" i="15"/>
  <c r="L186" i="15"/>
  <c r="L189" i="15"/>
  <c r="L192" i="15"/>
  <c r="L193" i="15"/>
  <c r="L196" i="15"/>
  <c r="L197" i="15"/>
  <c r="L198" i="15"/>
  <c r="L201" i="15"/>
  <c r="L204" i="15"/>
  <c r="L207" i="15"/>
  <c r="L208" i="15"/>
  <c r="L211" i="15"/>
  <c r="L212" i="15"/>
  <c r="L213" i="15"/>
  <c r="L216" i="15"/>
  <c r="L217" i="15"/>
  <c r="L220" i="15"/>
  <c r="L223" i="15"/>
  <c r="L226" i="15"/>
  <c r="L229" i="15"/>
  <c r="L230" i="15"/>
  <c r="L233" i="15"/>
  <c r="L236" i="15"/>
  <c r="L239" i="15"/>
  <c r="L242" i="15"/>
  <c r="L243" i="15"/>
  <c r="L246" i="15"/>
  <c r="L249" i="15"/>
  <c r="L250" i="15"/>
  <c r="L251" i="15"/>
  <c r="L254" i="15"/>
  <c r="L255" i="15"/>
  <c r="L256" i="15"/>
  <c r="L259" i="15"/>
  <c r="L262" i="15"/>
  <c r="L263" i="15"/>
  <c r="L264" i="15"/>
  <c r="L267" i="15"/>
  <c r="L270" i="15"/>
  <c r="L273" i="15"/>
  <c r="L276" i="15"/>
  <c r="L279" i="15"/>
  <c r="L3" i="15"/>
  <c r="N3" i="15"/>
  <c r="M197" i="15"/>
  <c r="B77" i="16"/>
  <c r="O3" i="15" l="1"/>
  <c r="C286" i="13"/>
  <c r="N196" i="15" l="1"/>
  <c r="O196" i="15"/>
  <c r="M6" i="15"/>
  <c r="O6" i="15" s="1"/>
  <c r="N6" i="15"/>
  <c r="M9" i="15"/>
  <c r="O9" i="15" s="1"/>
  <c r="N9" i="15"/>
  <c r="M12" i="15"/>
  <c r="O12" i="15" s="1"/>
  <c r="N12" i="15"/>
  <c r="M15" i="15"/>
  <c r="O15" i="15" s="1"/>
  <c r="N15" i="15"/>
  <c r="M16" i="15"/>
  <c r="O16" i="15" s="1"/>
  <c r="N16" i="15"/>
  <c r="M19" i="15"/>
  <c r="O19" i="15" s="1"/>
  <c r="N19" i="15"/>
  <c r="M22" i="15"/>
  <c r="O22" i="15" s="1"/>
  <c r="N22" i="15"/>
  <c r="M23" i="15"/>
  <c r="O23" i="15" s="1"/>
  <c r="N23" i="15"/>
  <c r="M26" i="15"/>
  <c r="O26" i="15" s="1"/>
  <c r="N26" i="15"/>
  <c r="M27" i="15"/>
  <c r="O27" i="15" s="1"/>
  <c r="N27" i="15"/>
  <c r="M28" i="15"/>
  <c r="O28" i="15" s="1"/>
  <c r="N28" i="15"/>
  <c r="M29" i="15"/>
  <c r="O29" i="15" s="1"/>
  <c r="N29" i="15"/>
  <c r="M32" i="15"/>
  <c r="O32" i="15" s="1"/>
  <c r="N32" i="15"/>
  <c r="M35" i="15"/>
  <c r="O35" i="15" s="1"/>
  <c r="N35" i="15"/>
  <c r="M36" i="15"/>
  <c r="O36" i="15" s="1"/>
  <c r="N36" i="15"/>
  <c r="M39" i="15"/>
  <c r="O39" i="15" s="1"/>
  <c r="N39" i="15"/>
  <c r="M42" i="15"/>
  <c r="O42" i="15" s="1"/>
  <c r="N42" i="15"/>
  <c r="M43" i="15"/>
  <c r="O43" i="15" s="1"/>
  <c r="N43" i="15"/>
  <c r="M44" i="15"/>
  <c r="O44" i="15" s="1"/>
  <c r="N44" i="15"/>
  <c r="M47" i="15"/>
  <c r="O47" i="15" s="1"/>
  <c r="N47" i="15"/>
  <c r="M50" i="15"/>
  <c r="O50" i="15" s="1"/>
  <c r="N50" i="15"/>
  <c r="M53" i="15"/>
  <c r="O53" i="15" s="1"/>
  <c r="N53" i="15"/>
  <c r="M56" i="15"/>
  <c r="O56" i="15" s="1"/>
  <c r="N56" i="15"/>
  <c r="M59" i="15"/>
  <c r="O59" i="15" s="1"/>
  <c r="N59" i="15"/>
  <c r="M62" i="15"/>
  <c r="O62" i="15" s="1"/>
  <c r="N62" i="15"/>
  <c r="M63" i="15"/>
  <c r="O63" i="15" s="1"/>
  <c r="D69" i="13" s="1"/>
  <c r="N63" i="15"/>
  <c r="M64" i="15"/>
  <c r="O64" i="15" s="1"/>
  <c r="N64" i="15"/>
  <c r="M67" i="15"/>
  <c r="O67" i="15" s="1"/>
  <c r="N67" i="15"/>
  <c r="M70" i="15"/>
  <c r="O70" i="15" s="1"/>
  <c r="N70" i="15"/>
  <c r="M73" i="15"/>
  <c r="O73" i="15" s="1"/>
  <c r="N73" i="15"/>
  <c r="M76" i="15"/>
  <c r="O76" i="15" s="1"/>
  <c r="N76" i="15"/>
  <c r="M79" i="15"/>
  <c r="O79" i="15" s="1"/>
  <c r="N79" i="15"/>
  <c r="M80" i="15"/>
  <c r="O80" i="15" s="1"/>
  <c r="N80" i="15"/>
  <c r="M81" i="15"/>
  <c r="O81" i="15" s="1"/>
  <c r="N81" i="15"/>
  <c r="M82" i="15"/>
  <c r="O82" i="15" s="1"/>
  <c r="N82" i="15"/>
  <c r="M85" i="15"/>
  <c r="O85" i="15" s="1"/>
  <c r="N85" i="15"/>
  <c r="M88" i="15"/>
  <c r="O88" i="15" s="1"/>
  <c r="N88" i="15"/>
  <c r="M91" i="15"/>
  <c r="O91" i="15" s="1"/>
  <c r="N91" i="15"/>
  <c r="M94" i="15"/>
  <c r="O94" i="15" s="1"/>
  <c r="N94" i="15"/>
  <c r="M97" i="15"/>
  <c r="O97" i="15" s="1"/>
  <c r="N97" i="15"/>
  <c r="M98" i="15"/>
  <c r="O98" i="15" s="1"/>
  <c r="N98" i="15"/>
  <c r="M99" i="15"/>
  <c r="O99" i="15" s="1"/>
  <c r="N99" i="15"/>
  <c r="M102" i="15"/>
  <c r="O102" i="15" s="1"/>
  <c r="N102" i="15"/>
  <c r="M105" i="15"/>
  <c r="O105" i="15" s="1"/>
  <c r="N105" i="15"/>
  <c r="M108" i="15"/>
  <c r="O108" i="15" s="1"/>
  <c r="N108" i="15"/>
  <c r="M109" i="15"/>
  <c r="O109" i="15" s="1"/>
  <c r="N109" i="15"/>
  <c r="M112" i="15"/>
  <c r="O112" i="15" s="1"/>
  <c r="N112" i="15"/>
  <c r="M113" i="15"/>
  <c r="O113" i="15" s="1"/>
  <c r="N113" i="15"/>
  <c r="M116" i="15"/>
  <c r="O116" i="15" s="1"/>
  <c r="N116" i="15"/>
  <c r="M117" i="15"/>
  <c r="O117" i="15" s="1"/>
  <c r="N117" i="15"/>
  <c r="M120" i="15"/>
  <c r="O120" i="15" s="1"/>
  <c r="N120" i="15"/>
  <c r="M123" i="15"/>
  <c r="O123" i="15" s="1"/>
  <c r="N123" i="15"/>
  <c r="M126" i="15"/>
  <c r="O126" i="15" s="1"/>
  <c r="N126" i="15"/>
  <c r="M129" i="15"/>
  <c r="O129" i="15" s="1"/>
  <c r="N129" i="15"/>
  <c r="M130" i="15"/>
  <c r="O130" i="15" s="1"/>
  <c r="N130" i="15"/>
  <c r="M133" i="15"/>
  <c r="O133" i="15" s="1"/>
  <c r="N133" i="15"/>
  <c r="M134" i="15"/>
  <c r="O134" i="15" s="1"/>
  <c r="N134" i="15"/>
  <c r="M137" i="15"/>
  <c r="O137" i="15" s="1"/>
  <c r="N137" i="15"/>
  <c r="M140" i="15"/>
  <c r="O140" i="15" s="1"/>
  <c r="N140" i="15"/>
  <c r="M143" i="15"/>
  <c r="O143" i="15" s="1"/>
  <c r="N143" i="15"/>
  <c r="M146" i="15"/>
  <c r="O146" i="15" s="1"/>
  <c r="N146" i="15"/>
  <c r="M149" i="15"/>
  <c r="O149" i="15" s="1"/>
  <c r="N149" i="15"/>
  <c r="M152" i="15"/>
  <c r="O152" i="15" s="1"/>
  <c r="N152" i="15"/>
  <c r="M153" i="15"/>
  <c r="O153" i="15" s="1"/>
  <c r="N153" i="15"/>
  <c r="M154" i="15"/>
  <c r="O154" i="15" s="1"/>
  <c r="N154" i="15"/>
  <c r="M155" i="15"/>
  <c r="O155" i="15" s="1"/>
  <c r="N155" i="15"/>
  <c r="M158" i="15"/>
  <c r="O158" i="15" s="1"/>
  <c r="N158" i="15"/>
  <c r="M159" i="15"/>
  <c r="O159" i="15" s="1"/>
  <c r="N159" i="15"/>
  <c r="M162" i="15"/>
  <c r="O162" i="15" s="1"/>
  <c r="N162" i="15"/>
  <c r="M163" i="15"/>
  <c r="O163" i="15" s="1"/>
  <c r="N163" i="15"/>
  <c r="M164" i="15"/>
  <c r="O164" i="15" s="1"/>
  <c r="N164" i="15"/>
  <c r="M167" i="15"/>
  <c r="O167" i="15" s="1"/>
  <c r="N167" i="15"/>
  <c r="M170" i="15"/>
  <c r="O170" i="15" s="1"/>
  <c r="N170" i="15"/>
  <c r="M171" i="15"/>
  <c r="O171" i="15" s="1"/>
  <c r="N171" i="15"/>
  <c r="M174" i="15"/>
  <c r="O174" i="15" s="1"/>
  <c r="N174" i="15"/>
  <c r="M177" i="15"/>
  <c r="O177" i="15" s="1"/>
  <c r="N177" i="15"/>
  <c r="M178" i="15"/>
  <c r="O178" i="15" s="1"/>
  <c r="N178" i="15"/>
  <c r="M179" i="15"/>
  <c r="O179" i="15" s="1"/>
  <c r="N179" i="15"/>
  <c r="M180" i="15"/>
  <c r="O180" i="15" s="1"/>
  <c r="N180" i="15"/>
  <c r="M183" i="15"/>
  <c r="O183" i="15" s="1"/>
  <c r="N183" i="15"/>
  <c r="M186" i="15"/>
  <c r="O186" i="15" s="1"/>
  <c r="N186" i="15"/>
  <c r="M189" i="15"/>
  <c r="O189" i="15" s="1"/>
  <c r="N189" i="15"/>
  <c r="M192" i="15"/>
  <c r="O192" i="15" s="1"/>
  <c r="N192" i="15"/>
  <c r="M193" i="15"/>
  <c r="O193" i="15" s="1"/>
  <c r="N193" i="15"/>
  <c r="O197" i="15"/>
  <c r="N197" i="15"/>
  <c r="M198" i="15"/>
  <c r="O198" i="15" s="1"/>
  <c r="N198" i="15"/>
  <c r="M201" i="15"/>
  <c r="O201" i="15" s="1"/>
  <c r="N201" i="15"/>
  <c r="M204" i="15"/>
  <c r="O204" i="15" s="1"/>
  <c r="N204" i="15"/>
  <c r="M207" i="15"/>
  <c r="O207" i="15" s="1"/>
  <c r="N207" i="15"/>
  <c r="M208" i="15"/>
  <c r="O208" i="15" s="1"/>
  <c r="N208" i="15"/>
  <c r="M211" i="15"/>
  <c r="O211" i="15" s="1"/>
  <c r="N211" i="15"/>
  <c r="M212" i="15"/>
  <c r="O212" i="15" s="1"/>
  <c r="N212" i="15"/>
  <c r="M213" i="15"/>
  <c r="O213" i="15" s="1"/>
  <c r="N213" i="15"/>
  <c r="M216" i="15"/>
  <c r="O216" i="15" s="1"/>
  <c r="N216" i="15"/>
  <c r="M217" i="15"/>
  <c r="O217" i="15" s="1"/>
  <c r="N217" i="15"/>
  <c r="M220" i="15"/>
  <c r="O220" i="15" s="1"/>
  <c r="N220" i="15"/>
  <c r="M223" i="15"/>
  <c r="O223" i="15" s="1"/>
  <c r="N223" i="15"/>
  <c r="M226" i="15"/>
  <c r="O226" i="15" s="1"/>
  <c r="N226" i="15"/>
  <c r="M229" i="15"/>
  <c r="O229" i="15" s="1"/>
  <c r="N229" i="15"/>
  <c r="M230" i="15"/>
  <c r="O230" i="15" s="1"/>
  <c r="N230" i="15"/>
  <c r="M233" i="15"/>
  <c r="O233" i="15" s="1"/>
  <c r="N233" i="15"/>
  <c r="M236" i="15"/>
  <c r="O236" i="15" s="1"/>
  <c r="N236" i="15"/>
  <c r="M239" i="15"/>
  <c r="O239" i="15" s="1"/>
  <c r="N239" i="15"/>
  <c r="M242" i="15"/>
  <c r="O242" i="15" s="1"/>
  <c r="N242" i="15"/>
  <c r="M243" i="15"/>
  <c r="O243" i="15" s="1"/>
  <c r="N243" i="15"/>
  <c r="M246" i="15"/>
  <c r="O246" i="15" s="1"/>
  <c r="N246" i="15"/>
  <c r="M249" i="15"/>
  <c r="O249" i="15" s="1"/>
  <c r="N249" i="15"/>
  <c r="M250" i="15"/>
  <c r="O250" i="15" s="1"/>
  <c r="N250" i="15"/>
  <c r="M251" i="15"/>
  <c r="O251" i="15" s="1"/>
  <c r="N251" i="15"/>
  <c r="M254" i="15"/>
  <c r="O254" i="15" s="1"/>
  <c r="N254" i="15"/>
  <c r="M255" i="15"/>
  <c r="O255" i="15" s="1"/>
  <c r="N255" i="15"/>
  <c r="M256" i="15"/>
  <c r="O256" i="15" s="1"/>
  <c r="N256" i="15"/>
  <c r="M259" i="15"/>
  <c r="O259" i="15" s="1"/>
  <c r="N259" i="15"/>
  <c r="M262" i="15"/>
  <c r="O262" i="15" s="1"/>
  <c r="N262" i="15"/>
  <c r="M263" i="15"/>
  <c r="O263" i="15" s="1"/>
  <c r="N263" i="15"/>
  <c r="M264" i="15"/>
  <c r="O264" i="15" s="1"/>
  <c r="N264" i="15"/>
  <c r="M267" i="15"/>
  <c r="O267" i="15" s="1"/>
  <c r="N267" i="15"/>
  <c r="M270" i="15"/>
  <c r="O270" i="15" s="1"/>
  <c r="N270" i="15"/>
  <c r="M273" i="15"/>
  <c r="O273" i="15" s="1"/>
  <c r="N273" i="15"/>
  <c r="M276" i="15"/>
  <c r="O276" i="15" s="1"/>
  <c r="N276" i="15"/>
  <c r="M279" i="15"/>
  <c r="O279" i="15" s="1"/>
  <c r="N279" i="15"/>
  <c r="E77" i="16"/>
  <c r="D77" i="16"/>
  <c r="C77" i="16"/>
  <c r="D140" i="13" l="1"/>
  <c r="E140" i="13" s="1"/>
  <c r="F140" i="13" s="1"/>
  <c r="D281" i="13"/>
  <c r="E281" i="13" s="1"/>
  <c r="F281" i="13" s="1"/>
  <c r="D261" i="13"/>
  <c r="O219" i="15"/>
  <c r="D224" i="13" s="1"/>
  <c r="E224" i="13" s="1"/>
  <c r="F224" i="13" s="1"/>
  <c r="D209" i="13"/>
  <c r="E209" i="13" s="1"/>
  <c r="F209" i="13" s="1"/>
  <c r="O182" i="15"/>
  <c r="D187" i="13" s="1"/>
  <c r="E187" i="13" s="1"/>
  <c r="F187" i="13" s="1"/>
  <c r="D172" i="13"/>
  <c r="E172" i="13" s="1"/>
  <c r="F172" i="13" s="1"/>
  <c r="D158" i="13"/>
  <c r="E158" i="13" s="1"/>
  <c r="F158" i="13" s="1"/>
  <c r="D119" i="13"/>
  <c r="E119" i="13" s="1"/>
  <c r="F119" i="13" s="1"/>
  <c r="D103" i="13"/>
  <c r="E103" i="13" s="1"/>
  <c r="F103" i="13" s="1"/>
  <c r="D65" i="13"/>
  <c r="E65" i="13" s="1"/>
  <c r="F65" i="13" s="1"/>
  <c r="O38" i="15"/>
  <c r="D44" i="13" s="1"/>
  <c r="E44" i="13" s="1"/>
  <c r="F44" i="13" s="1"/>
  <c r="D29" i="13"/>
  <c r="E29" i="13" s="1"/>
  <c r="F29" i="13" s="1"/>
  <c r="O185" i="15"/>
  <c r="D190" i="13" s="1"/>
  <c r="E190" i="13" s="1"/>
  <c r="F190" i="13" s="1"/>
  <c r="D86" i="13"/>
  <c r="E86" i="13" s="1"/>
  <c r="F86" i="13" s="1"/>
  <c r="D284" i="13"/>
  <c r="E284" i="13" s="1"/>
  <c r="F284" i="13" s="1"/>
  <c r="D278" i="13"/>
  <c r="E278" i="13" s="1"/>
  <c r="F278" i="13" s="1"/>
  <c r="D260" i="13"/>
  <c r="E260" i="13" s="1"/>
  <c r="F260" i="13" s="1"/>
  <c r="D244" i="13"/>
  <c r="E244" i="13" s="1"/>
  <c r="F244" i="13" s="1"/>
  <c r="D222" i="13"/>
  <c r="E222" i="13" s="1"/>
  <c r="F222" i="13" s="1"/>
  <c r="O200" i="15"/>
  <c r="D205" i="13" s="1"/>
  <c r="E205" i="13" s="1"/>
  <c r="F205" i="13" s="1"/>
  <c r="D185" i="13"/>
  <c r="E185" i="13" s="1"/>
  <c r="F185" i="13" s="1"/>
  <c r="D169" i="13"/>
  <c r="E169" i="13" s="1"/>
  <c r="F169" i="13" s="1"/>
  <c r="D157" i="13"/>
  <c r="E157" i="13" s="1"/>
  <c r="F157" i="13" s="1"/>
  <c r="D136" i="13"/>
  <c r="E136" i="13" s="1"/>
  <c r="F136" i="13" s="1"/>
  <c r="D100" i="13"/>
  <c r="E100" i="13" s="1"/>
  <c r="F100" i="13" s="1"/>
  <c r="O75" i="15"/>
  <c r="D81" i="13" s="1"/>
  <c r="E81" i="13" s="1"/>
  <c r="F81" i="13" s="1"/>
  <c r="D62" i="13"/>
  <c r="E62" i="13" s="1"/>
  <c r="F62" i="13" s="1"/>
  <c r="D42" i="13"/>
  <c r="E42" i="13" s="1"/>
  <c r="F42" i="13" s="1"/>
  <c r="D104" i="13"/>
  <c r="E104" i="13" s="1"/>
  <c r="F104" i="13" s="1"/>
  <c r="O2" i="15"/>
  <c r="D275" i="13"/>
  <c r="E275" i="13" s="1"/>
  <c r="F275" i="13" s="1"/>
  <c r="D221" i="13"/>
  <c r="E221" i="13" s="1"/>
  <c r="F221" i="13" s="1"/>
  <c r="D203" i="13"/>
  <c r="E203" i="13" s="1"/>
  <c r="F203" i="13" s="1"/>
  <c r="D184" i="13"/>
  <c r="E184" i="13" s="1"/>
  <c r="F184" i="13" s="1"/>
  <c r="D168" i="13"/>
  <c r="E168" i="13" s="1"/>
  <c r="F168" i="13" s="1"/>
  <c r="D155" i="13"/>
  <c r="E155" i="13" s="1"/>
  <c r="F155" i="13" s="1"/>
  <c r="D135" i="13"/>
  <c r="E135" i="13" s="1"/>
  <c r="F135" i="13" s="1"/>
  <c r="D115" i="13"/>
  <c r="E115" i="13" s="1"/>
  <c r="F115" i="13" s="1"/>
  <c r="D97" i="13"/>
  <c r="E97" i="13" s="1"/>
  <c r="F97" i="13" s="1"/>
  <c r="O72" i="15"/>
  <c r="D78" i="13" s="1"/>
  <c r="E78" i="13" s="1"/>
  <c r="F78" i="13" s="1"/>
  <c r="D59" i="13"/>
  <c r="E59" i="13" s="1"/>
  <c r="F59" i="13" s="1"/>
  <c r="D41" i="13"/>
  <c r="E41" i="13" s="1"/>
  <c r="F41" i="13" s="1"/>
  <c r="O18" i="15"/>
  <c r="D24" i="13" s="1"/>
  <c r="E24" i="13" s="1"/>
  <c r="F24" i="13" s="1"/>
  <c r="D159" i="13"/>
  <c r="E159" i="13" s="1"/>
  <c r="F159" i="13" s="1"/>
  <c r="D175" i="13"/>
  <c r="E175" i="13" s="1"/>
  <c r="F175" i="13" s="1"/>
  <c r="O5" i="15"/>
  <c r="D11" i="13" s="1"/>
  <c r="E11" i="13" s="1"/>
  <c r="F11" i="13" s="1"/>
  <c r="D218" i="13"/>
  <c r="E218" i="13" s="1"/>
  <c r="F218" i="13" s="1"/>
  <c r="D152" i="13"/>
  <c r="E152" i="13" s="1"/>
  <c r="F152" i="13" s="1"/>
  <c r="D132" i="13"/>
  <c r="E132" i="13" s="1"/>
  <c r="F132" i="13" s="1"/>
  <c r="D94" i="13"/>
  <c r="E94" i="13" s="1"/>
  <c r="F94" i="13" s="1"/>
  <c r="O69" i="15"/>
  <c r="D75" i="13" s="1"/>
  <c r="E75" i="13" s="1"/>
  <c r="F75" i="13" s="1"/>
  <c r="D56" i="13"/>
  <c r="E56" i="13" s="1"/>
  <c r="F56" i="13" s="1"/>
  <c r="D38" i="13"/>
  <c r="E38" i="13" s="1"/>
  <c r="F38" i="13" s="1"/>
  <c r="D22" i="13"/>
  <c r="E22" i="13" s="1"/>
  <c r="F22" i="13" s="1"/>
  <c r="O222" i="15"/>
  <c r="D227" i="13" s="1"/>
  <c r="E227" i="13" s="1"/>
  <c r="F227" i="13" s="1"/>
  <c r="D272" i="13"/>
  <c r="E272" i="13" s="1"/>
  <c r="F272" i="13" s="1"/>
  <c r="D238" i="13"/>
  <c r="E238" i="13" s="1"/>
  <c r="F238" i="13" s="1"/>
  <c r="D167" i="13"/>
  <c r="E167" i="13" s="1"/>
  <c r="F167" i="13" s="1"/>
  <c r="O258" i="15"/>
  <c r="D263" i="13" s="1"/>
  <c r="E263" i="13" s="1"/>
  <c r="F263" i="13" s="1"/>
  <c r="D256" i="13"/>
  <c r="E256" i="13" s="1"/>
  <c r="F256" i="13" s="1"/>
  <c r="D202" i="13"/>
  <c r="E202" i="13" s="1"/>
  <c r="F202" i="13" s="1"/>
  <c r="D183" i="13"/>
  <c r="E183" i="13" s="1"/>
  <c r="F183" i="13" s="1"/>
  <c r="D269" i="13"/>
  <c r="E269" i="13" s="1"/>
  <c r="F269" i="13" s="1"/>
  <c r="D255" i="13"/>
  <c r="E255" i="13" s="1"/>
  <c r="F255" i="13" s="1"/>
  <c r="D235" i="13"/>
  <c r="E235" i="13" s="1"/>
  <c r="F235" i="13" s="1"/>
  <c r="D217" i="13"/>
  <c r="E217" i="13" s="1"/>
  <c r="F217" i="13" s="1"/>
  <c r="D198" i="13"/>
  <c r="E198" i="13" s="1"/>
  <c r="F198" i="13" s="1"/>
  <c r="D164" i="13"/>
  <c r="E164" i="13" s="1"/>
  <c r="F164" i="13" s="1"/>
  <c r="D149" i="13"/>
  <c r="E149" i="13" s="1"/>
  <c r="F149" i="13" s="1"/>
  <c r="D129" i="13"/>
  <c r="E129" i="13" s="1"/>
  <c r="F129" i="13" s="1"/>
  <c r="D111" i="13"/>
  <c r="E111" i="13" s="1"/>
  <c r="F111" i="13" s="1"/>
  <c r="O84" i="15"/>
  <c r="D90" i="13" s="1"/>
  <c r="E90" i="13" s="1"/>
  <c r="F90" i="13" s="1"/>
  <c r="O66" i="15"/>
  <c r="D72" i="13" s="1"/>
  <c r="E72" i="13" s="1"/>
  <c r="F72" i="13" s="1"/>
  <c r="D53" i="13"/>
  <c r="E53" i="13" s="1"/>
  <c r="F53" i="13" s="1"/>
  <c r="D35" i="13"/>
  <c r="E35" i="13" s="1"/>
  <c r="F35" i="13" s="1"/>
  <c r="D21" i="13"/>
  <c r="E21" i="13" s="1"/>
  <c r="F21" i="13" s="1"/>
  <c r="D212" i="13"/>
  <c r="E212" i="13" s="1"/>
  <c r="F212" i="13" s="1"/>
  <c r="D248" i="13"/>
  <c r="E248" i="13" s="1"/>
  <c r="F248" i="13" s="1"/>
  <c r="D268" i="13"/>
  <c r="E268" i="13" s="1"/>
  <c r="F268" i="13" s="1"/>
  <c r="D234" i="13"/>
  <c r="E234" i="13" s="1"/>
  <c r="F234" i="13" s="1"/>
  <c r="D216" i="13"/>
  <c r="E216" i="13" s="1"/>
  <c r="F216" i="13" s="1"/>
  <c r="D197" i="13"/>
  <c r="E197" i="13" s="1"/>
  <c r="F197" i="13" s="1"/>
  <c r="O173" i="15"/>
  <c r="D178" i="13" s="1"/>
  <c r="E178" i="13" s="1"/>
  <c r="F178" i="13" s="1"/>
  <c r="D163" i="13"/>
  <c r="E163" i="13" s="1"/>
  <c r="F163" i="13" s="1"/>
  <c r="O139" i="15"/>
  <c r="D145" i="13" s="1"/>
  <c r="E145" i="13" s="1"/>
  <c r="F145" i="13" s="1"/>
  <c r="D126" i="13"/>
  <c r="E126" i="13" s="1"/>
  <c r="F126" i="13" s="1"/>
  <c r="D108" i="13"/>
  <c r="E108" i="13" s="1"/>
  <c r="F108" i="13" s="1"/>
  <c r="D88" i="13"/>
  <c r="E88" i="13" s="1"/>
  <c r="F88" i="13" s="1"/>
  <c r="D70" i="13"/>
  <c r="E70" i="13" s="1"/>
  <c r="F70" i="13" s="1"/>
  <c r="D50" i="13"/>
  <c r="E50" i="13" s="1"/>
  <c r="F50" i="13" s="1"/>
  <c r="D34" i="13"/>
  <c r="E34" i="13" s="1"/>
  <c r="F34" i="13" s="1"/>
  <c r="D18" i="13"/>
  <c r="E18" i="13" s="1"/>
  <c r="F18" i="13" s="1"/>
  <c r="D267" i="13"/>
  <c r="E267" i="13" s="1"/>
  <c r="F267" i="13" s="1"/>
  <c r="O245" i="15"/>
  <c r="D250" i="13" s="1"/>
  <c r="E250" i="13" s="1"/>
  <c r="F250" i="13" s="1"/>
  <c r="D231" i="13"/>
  <c r="E231" i="13" s="1"/>
  <c r="F231" i="13" s="1"/>
  <c r="D213" i="13"/>
  <c r="E213" i="13" s="1"/>
  <c r="F213" i="13" s="1"/>
  <c r="O188" i="15"/>
  <c r="D193" i="13" s="1"/>
  <c r="E193" i="13" s="1"/>
  <c r="F193" i="13" s="1"/>
  <c r="D176" i="13"/>
  <c r="E176" i="13" s="1"/>
  <c r="F176" i="13" s="1"/>
  <c r="D160" i="13"/>
  <c r="E160" i="13" s="1"/>
  <c r="F160" i="13" s="1"/>
  <c r="O136" i="15"/>
  <c r="D142" i="13" s="1"/>
  <c r="E142" i="13" s="1"/>
  <c r="F142" i="13" s="1"/>
  <c r="D123" i="13"/>
  <c r="E123" i="13" s="1"/>
  <c r="F123" i="13" s="1"/>
  <c r="D105" i="13"/>
  <c r="E105" i="13" s="1"/>
  <c r="F105" i="13" s="1"/>
  <c r="D87" i="13"/>
  <c r="E87" i="13" s="1"/>
  <c r="F87" i="13" s="1"/>
  <c r="E69" i="13"/>
  <c r="F69" i="13" s="1"/>
  <c r="D49" i="13"/>
  <c r="E49" i="13" s="1"/>
  <c r="F49" i="13" s="1"/>
  <c r="D33" i="13"/>
  <c r="E33" i="13" s="1"/>
  <c r="F33" i="13" s="1"/>
  <c r="D15" i="13"/>
  <c r="E15" i="13" s="1"/>
  <c r="F15" i="13" s="1"/>
  <c r="O132" i="15"/>
  <c r="D138" i="13" s="1"/>
  <c r="E138" i="13" s="1"/>
  <c r="F138" i="13" s="1"/>
  <c r="O253" i="15"/>
  <c r="D258" i="13" s="1"/>
  <c r="E258" i="13" s="1"/>
  <c r="F258" i="13" s="1"/>
  <c r="O115" i="15"/>
  <c r="D121" i="13" s="1"/>
  <c r="E121" i="13" s="1"/>
  <c r="F121" i="13" s="1"/>
  <c r="O111" i="15"/>
  <c r="D117" i="13" s="1"/>
  <c r="E117" i="13" s="1"/>
  <c r="F117" i="13" s="1"/>
  <c r="O21" i="15"/>
  <c r="D27" i="13" s="1"/>
  <c r="E27" i="13" s="1"/>
  <c r="F27" i="13" s="1"/>
  <c r="O78" i="15"/>
  <c r="D84" i="13" s="1"/>
  <c r="E84" i="13" s="1"/>
  <c r="F84" i="13" s="1"/>
  <c r="O176" i="15"/>
  <c r="D181" i="13" s="1"/>
  <c r="E181" i="13" s="1"/>
  <c r="F181" i="13" s="1"/>
  <c r="O241" i="15"/>
  <c r="D246" i="13" s="1"/>
  <c r="O248" i="15"/>
  <c r="D253" i="13" s="1"/>
  <c r="E253" i="13" s="1"/>
  <c r="F253" i="13" s="1"/>
  <c r="O41" i="15"/>
  <c r="D47" i="13" s="1"/>
  <c r="O195" i="15"/>
  <c r="O107" i="15"/>
  <c r="D113" i="13" s="1"/>
  <c r="O61" i="15"/>
  <c r="D67" i="13" s="1"/>
  <c r="E67" i="13" s="1"/>
  <c r="F67" i="13" s="1"/>
  <c r="D241" i="13"/>
  <c r="E241" i="13" s="1"/>
  <c r="F241" i="13" s="1"/>
  <c r="O235" i="15"/>
  <c r="D240" i="13" s="1"/>
  <c r="E240" i="13" s="1"/>
  <c r="F240" i="13" s="1"/>
  <c r="O25" i="15"/>
  <c r="D31" i="13" s="1"/>
  <c r="O31" i="15"/>
  <c r="D37" i="13" s="1"/>
  <c r="E37" i="13" s="1"/>
  <c r="F37" i="13" s="1"/>
  <c r="O87" i="15"/>
  <c r="D93" i="13" s="1"/>
  <c r="E93" i="13" s="1"/>
  <c r="F93" i="13" s="1"/>
  <c r="O142" i="15"/>
  <c r="D148" i="13" s="1"/>
  <c r="E148" i="13" s="1"/>
  <c r="F148" i="13" s="1"/>
  <c r="O203" i="15"/>
  <c r="D208" i="13" s="1"/>
  <c r="E208" i="13" s="1"/>
  <c r="F208" i="13" s="1"/>
  <c r="O261" i="15"/>
  <c r="D266" i="13" s="1"/>
  <c r="E266" i="13" s="1"/>
  <c r="F266" i="13" s="1"/>
  <c r="D45" i="13"/>
  <c r="E45" i="13" s="1"/>
  <c r="F45" i="13" s="1"/>
  <c r="D68" i="13"/>
  <c r="E68" i="13" s="1"/>
  <c r="F68" i="13" s="1"/>
  <c r="D91" i="13"/>
  <c r="E91" i="13" s="1"/>
  <c r="F91" i="13" s="1"/>
  <c r="D114" i="13"/>
  <c r="E114" i="13" s="1"/>
  <c r="F114" i="13" s="1"/>
  <c r="D179" i="13"/>
  <c r="E179" i="13" s="1"/>
  <c r="F179" i="13" s="1"/>
  <c r="D201" i="13"/>
  <c r="E201" i="13" s="1"/>
  <c r="F201" i="13" s="1"/>
  <c r="O34" i="15"/>
  <c r="D40" i="13" s="1"/>
  <c r="O90" i="15"/>
  <c r="D96" i="13" s="1"/>
  <c r="E96" i="13" s="1"/>
  <c r="F96" i="13" s="1"/>
  <c r="O145" i="15"/>
  <c r="D151" i="13" s="1"/>
  <c r="E151" i="13" s="1"/>
  <c r="F151" i="13" s="1"/>
  <c r="O206" i="15"/>
  <c r="D211" i="13" s="1"/>
  <c r="E211" i="13" s="1"/>
  <c r="F211" i="13" s="1"/>
  <c r="O266" i="15"/>
  <c r="D271" i="13" s="1"/>
  <c r="E271" i="13" s="1"/>
  <c r="F271" i="13" s="1"/>
  <c r="D25" i="13"/>
  <c r="D247" i="13"/>
  <c r="E247" i="13" s="1"/>
  <c r="F247" i="13" s="1"/>
  <c r="O93" i="15"/>
  <c r="D99" i="13" s="1"/>
  <c r="E99" i="13" s="1"/>
  <c r="F99" i="13" s="1"/>
  <c r="O148" i="15"/>
  <c r="D154" i="13" s="1"/>
  <c r="E154" i="13" s="1"/>
  <c r="F154" i="13" s="1"/>
  <c r="O210" i="15"/>
  <c r="D215" i="13" s="1"/>
  <c r="E215" i="13" s="1"/>
  <c r="F215" i="13" s="1"/>
  <c r="O269" i="15"/>
  <c r="D274" i="13" s="1"/>
  <c r="E274" i="13" s="1"/>
  <c r="F274" i="13" s="1"/>
  <c r="D48" i="13"/>
  <c r="E48" i="13" s="1"/>
  <c r="F48" i="13" s="1"/>
  <c r="D139" i="13"/>
  <c r="E139" i="13" s="1"/>
  <c r="F139" i="13" s="1"/>
  <c r="D182" i="13"/>
  <c r="E182" i="13" s="1"/>
  <c r="F182" i="13" s="1"/>
  <c r="D225" i="13"/>
  <c r="E225" i="13" s="1"/>
  <c r="F225" i="13" s="1"/>
  <c r="O96" i="15"/>
  <c r="D102" i="13" s="1"/>
  <c r="O151" i="15"/>
  <c r="D156" i="13" s="1"/>
  <c r="O215" i="15"/>
  <c r="D220" i="13" s="1"/>
  <c r="E220" i="13" s="1"/>
  <c r="F220" i="13" s="1"/>
  <c r="O272" i="15"/>
  <c r="D277" i="13" s="1"/>
  <c r="E277" i="13" s="1"/>
  <c r="F277" i="13" s="1"/>
  <c r="D28" i="13"/>
  <c r="E28" i="13" s="1"/>
  <c r="F28" i="13" s="1"/>
  <c r="D118" i="13"/>
  <c r="E118" i="13" s="1"/>
  <c r="F118" i="13" s="1"/>
  <c r="O46" i="15"/>
  <c r="D52" i="13" s="1"/>
  <c r="E52" i="13" s="1"/>
  <c r="F52" i="13" s="1"/>
  <c r="O101" i="15"/>
  <c r="D107" i="13" s="1"/>
  <c r="E107" i="13" s="1"/>
  <c r="F107" i="13" s="1"/>
  <c r="O157" i="15"/>
  <c r="D162" i="13" s="1"/>
  <c r="E162" i="13" s="1"/>
  <c r="F162" i="13" s="1"/>
  <c r="O275" i="15"/>
  <c r="D280" i="13" s="1"/>
  <c r="E280" i="13" s="1"/>
  <c r="F280" i="13" s="1"/>
  <c r="D73" i="13"/>
  <c r="E73" i="13" s="1"/>
  <c r="F73" i="13" s="1"/>
  <c r="D206" i="13"/>
  <c r="E206" i="13" s="1"/>
  <c r="F206" i="13" s="1"/>
  <c r="D228" i="13"/>
  <c r="E228" i="13" s="1"/>
  <c r="F228" i="13" s="1"/>
  <c r="D251" i="13"/>
  <c r="E251" i="13" s="1"/>
  <c r="F251" i="13" s="1"/>
  <c r="O49" i="15"/>
  <c r="D55" i="13" s="1"/>
  <c r="E55" i="13" s="1"/>
  <c r="F55" i="13" s="1"/>
  <c r="O104" i="15"/>
  <c r="D110" i="13" s="1"/>
  <c r="E110" i="13" s="1"/>
  <c r="F110" i="13" s="1"/>
  <c r="O161" i="15"/>
  <c r="D166" i="13" s="1"/>
  <c r="E166" i="13" s="1"/>
  <c r="F166" i="13" s="1"/>
  <c r="O278" i="15"/>
  <c r="D283" i="13" s="1"/>
  <c r="E283" i="13" s="1"/>
  <c r="F283" i="13" s="1"/>
  <c r="D143" i="13"/>
  <c r="E143" i="13" s="1"/>
  <c r="F143" i="13" s="1"/>
  <c r="O52" i="15"/>
  <c r="D58" i="13" s="1"/>
  <c r="E58" i="13" s="1"/>
  <c r="F58" i="13" s="1"/>
  <c r="O166" i="15"/>
  <c r="D171" i="13" s="1"/>
  <c r="E171" i="13" s="1"/>
  <c r="F171" i="13" s="1"/>
  <c r="O225" i="15"/>
  <c r="D230" i="13" s="1"/>
  <c r="E230" i="13" s="1"/>
  <c r="F230" i="13" s="1"/>
  <c r="D9" i="13"/>
  <c r="E9" i="13" s="1"/>
  <c r="F9" i="13" s="1"/>
  <c r="D32" i="13"/>
  <c r="E32" i="13" s="1"/>
  <c r="F32" i="13" s="1"/>
  <c r="D76" i="13"/>
  <c r="E76" i="13" s="1"/>
  <c r="F76" i="13" s="1"/>
  <c r="D122" i="13"/>
  <c r="E122" i="13" s="1"/>
  <c r="F122" i="13" s="1"/>
  <c r="D254" i="13"/>
  <c r="E254" i="13" s="1"/>
  <c r="F254" i="13" s="1"/>
  <c r="O55" i="15"/>
  <c r="D61" i="13" s="1"/>
  <c r="E61" i="13" s="1"/>
  <c r="F61" i="13" s="1"/>
  <c r="O169" i="15"/>
  <c r="D174" i="13" s="1"/>
  <c r="E174" i="13" s="1"/>
  <c r="F174" i="13" s="1"/>
  <c r="O228" i="15"/>
  <c r="D233" i="13" s="1"/>
  <c r="E233" i="13" s="1"/>
  <c r="F233" i="13" s="1"/>
  <c r="D146" i="13"/>
  <c r="E146" i="13" s="1"/>
  <c r="F146" i="13" s="1"/>
  <c r="D188" i="13"/>
  <c r="E188" i="13" s="1"/>
  <c r="F188" i="13" s="1"/>
  <c r="O58" i="15"/>
  <c r="D64" i="13" s="1"/>
  <c r="E64" i="13" s="1"/>
  <c r="F64" i="13" s="1"/>
  <c r="O232" i="15"/>
  <c r="D237" i="13" s="1"/>
  <c r="E237" i="13" s="1"/>
  <c r="F237" i="13" s="1"/>
  <c r="D12" i="13"/>
  <c r="E12" i="13" s="1"/>
  <c r="F12" i="13" s="1"/>
  <c r="D79" i="13"/>
  <c r="E79" i="13" s="1"/>
  <c r="F79" i="13" s="1"/>
  <c r="O119" i="15"/>
  <c r="D125" i="13" s="1"/>
  <c r="E125" i="13" s="1"/>
  <c r="F125" i="13" s="1"/>
  <c r="D191" i="13"/>
  <c r="E191" i="13" s="1"/>
  <c r="F191" i="13" s="1"/>
  <c r="O8" i="15"/>
  <c r="D14" i="13" s="1"/>
  <c r="E14" i="13" s="1"/>
  <c r="F14" i="13" s="1"/>
  <c r="O122" i="15"/>
  <c r="D128" i="13" s="1"/>
  <c r="E128" i="13" s="1"/>
  <c r="F128" i="13" s="1"/>
  <c r="O238" i="15"/>
  <c r="D243" i="13" s="1"/>
  <c r="E243" i="13" s="1"/>
  <c r="F243" i="13" s="1"/>
  <c r="D82" i="13"/>
  <c r="E82" i="13" s="1"/>
  <c r="F82" i="13" s="1"/>
  <c r="D259" i="13"/>
  <c r="O11" i="15"/>
  <c r="D17" i="13" s="1"/>
  <c r="E17" i="13" s="1"/>
  <c r="F17" i="13" s="1"/>
  <c r="O125" i="15"/>
  <c r="D131" i="13" s="1"/>
  <c r="E131" i="13" s="1"/>
  <c r="F131" i="13" s="1"/>
  <c r="D194" i="13"/>
  <c r="E194" i="13" s="1"/>
  <c r="F194" i="13" s="1"/>
  <c r="O14" i="15"/>
  <c r="D20" i="13" s="1"/>
  <c r="O128" i="15"/>
  <c r="D134" i="13" s="1"/>
  <c r="E134" i="13" s="1"/>
  <c r="F134" i="13" s="1"/>
  <c r="D85" i="13"/>
  <c r="E85" i="13" s="1"/>
  <c r="F85" i="13" s="1"/>
  <c r="O191" i="15"/>
  <c r="D196" i="13" s="1"/>
  <c r="E196" i="13" s="1"/>
  <c r="F196" i="13" s="1"/>
  <c r="D264" i="13"/>
  <c r="E264" i="13" s="1"/>
  <c r="F264" i="13" s="1"/>
  <c r="D8" i="13" l="1"/>
  <c r="O281" i="15"/>
  <c r="E261" i="13"/>
  <c r="F261" i="13" s="1"/>
  <c r="E259" i="13"/>
  <c r="F259" i="13" s="1"/>
  <c r="E25" i="13"/>
  <c r="F25" i="13" s="1"/>
  <c r="E156" i="13"/>
  <c r="F156" i="13" s="1"/>
  <c r="E40" i="13"/>
  <c r="F40" i="13" s="1"/>
  <c r="E113" i="13"/>
  <c r="F113" i="13" s="1"/>
  <c r="E102" i="13"/>
  <c r="F102" i="13" s="1"/>
  <c r="E47" i="13"/>
  <c r="F47" i="13" s="1"/>
  <c r="E20" i="13"/>
  <c r="F20" i="13" s="1"/>
  <c r="E246" i="13"/>
  <c r="F246" i="13" s="1"/>
  <c r="E31" i="13"/>
  <c r="F31" i="13" s="1"/>
  <c r="D200" i="13"/>
  <c r="E200" i="13" s="1"/>
  <c r="F200" i="13" s="1"/>
  <c r="B279" i="15"/>
  <c r="A279" i="15" s="1"/>
  <c r="B276" i="15"/>
  <c r="A276" i="15" s="1"/>
  <c r="B273" i="15"/>
  <c r="A273" i="15" s="1"/>
  <c r="B270" i="15"/>
  <c r="A270" i="15" s="1"/>
  <c r="B267" i="15"/>
  <c r="A267" i="15" s="1"/>
  <c r="B264" i="15"/>
  <c r="A264" i="15" s="1"/>
  <c r="B263" i="15"/>
  <c r="A263" i="15" s="1"/>
  <c r="B262" i="15"/>
  <c r="A262" i="15" s="1"/>
  <c r="B259" i="15"/>
  <c r="A259" i="15" s="1"/>
  <c r="B256" i="15"/>
  <c r="A256" i="15" s="1"/>
  <c r="B255" i="15"/>
  <c r="A255" i="15" s="1"/>
  <c r="B254" i="15"/>
  <c r="A254" i="15" s="1"/>
  <c r="B251" i="15"/>
  <c r="A251" i="15" s="1"/>
  <c r="B250" i="15"/>
  <c r="A250" i="15" s="1"/>
  <c r="B249" i="15"/>
  <c r="A249" i="15" s="1"/>
  <c r="B246" i="15"/>
  <c r="A246" i="15" s="1"/>
  <c r="B243" i="15"/>
  <c r="A243" i="15" s="1"/>
  <c r="B242" i="15"/>
  <c r="A242" i="15" s="1"/>
  <c r="B239" i="15"/>
  <c r="A239" i="15" s="1"/>
  <c r="B236" i="15"/>
  <c r="A236" i="15" s="1"/>
  <c r="B233" i="15"/>
  <c r="A233" i="15" s="1"/>
  <c r="B230" i="15"/>
  <c r="A230" i="15" s="1"/>
  <c r="B229" i="15"/>
  <c r="A229" i="15" s="1"/>
  <c r="B226" i="15"/>
  <c r="A226" i="15" s="1"/>
  <c r="B223" i="15"/>
  <c r="A223" i="15" s="1"/>
  <c r="B220" i="15"/>
  <c r="A220" i="15" s="1"/>
  <c r="B217" i="15"/>
  <c r="A217" i="15" s="1"/>
  <c r="B216" i="15"/>
  <c r="A216" i="15" s="1"/>
  <c r="B213" i="15"/>
  <c r="A213" i="15" s="1"/>
  <c r="B212" i="15"/>
  <c r="A212" i="15" s="1"/>
  <c r="B211" i="15"/>
  <c r="A211" i="15" s="1"/>
  <c r="B208" i="15"/>
  <c r="A208" i="15" s="1"/>
  <c r="B207" i="15"/>
  <c r="A207" i="15" s="1"/>
  <c r="B204" i="15"/>
  <c r="A204" i="15" s="1"/>
  <c r="B201" i="15"/>
  <c r="A201" i="15" s="1"/>
  <c r="B198" i="15"/>
  <c r="A198" i="15" s="1"/>
  <c r="B197" i="15"/>
  <c r="A197" i="15" s="1"/>
  <c r="B193" i="15"/>
  <c r="A193" i="15" s="1"/>
  <c r="B192" i="15"/>
  <c r="A192" i="15" s="1"/>
  <c r="B189" i="15"/>
  <c r="A189" i="15" s="1"/>
  <c r="B186" i="15"/>
  <c r="A186" i="15" s="1"/>
  <c r="B183" i="15"/>
  <c r="A183" i="15" s="1"/>
  <c r="B180" i="15"/>
  <c r="A180" i="15" s="1"/>
  <c r="B179" i="15"/>
  <c r="A179" i="15" s="1"/>
  <c r="B178" i="15"/>
  <c r="A178" i="15" s="1"/>
  <c r="B177" i="15"/>
  <c r="A177" i="15" s="1"/>
  <c r="B174" i="15"/>
  <c r="A174" i="15" s="1"/>
  <c r="B171" i="15"/>
  <c r="A171" i="15" s="1"/>
  <c r="B170" i="15"/>
  <c r="A170" i="15" s="1"/>
  <c r="B167" i="15"/>
  <c r="A167" i="15" s="1"/>
  <c r="B164" i="15"/>
  <c r="A164" i="15" s="1"/>
  <c r="B163" i="15"/>
  <c r="A163" i="15" s="1"/>
  <c r="B162" i="15"/>
  <c r="A162" i="15" s="1"/>
  <c r="B159" i="15"/>
  <c r="A159" i="15" s="1"/>
  <c r="B158" i="15"/>
  <c r="A158" i="15" s="1"/>
  <c r="B155" i="15"/>
  <c r="A155" i="15" s="1"/>
  <c r="B154" i="15"/>
  <c r="A154" i="15" s="1"/>
  <c r="B153" i="15"/>
  <c r="A153" i="15" s="1"/>
  <c r="B152" i="15"/>
  <c r="A152" i="15" s="1"/>
  <c r="B149" i="15"/>
  <c r="A149" i="15" s="1"/>
  <c r="B146" i="15"/>
  <c r="A146" i="15" s="1"/>
  <c r="B143" i="15"/>
  <c r="A143" i="15" s="1"/>
  <c r="B140" i="15"/>
  <c r="A140" i="15" s="1"/>
  <c r="B137" i="15"/>
  <c r="A137" i="15" s="1"/>
  <c r="B134" i="15"/>
  <c r="A134" i="15" s="1"/>
  <c r="B133" i="15"/>
  <c r="A133" i="15" s="1"/>
  <c r="B130" i="15"/>
  <c r="A130" i="15" s="1"/>
  <c r="B129" i="15"/>
  <c r="A129" i="15" s="1"/>
  <c r="B126" i="15"/>
  <c r="A126" i="15" s="1"/>
  <c r="B123" i="15"/>
  <c r="A123" i="15" s="1"/>
  <c r="B120" i="15"/>
  <c r="A120" i="15" s="1"/>
  <c r="B117" i="15"/>
  <c r="A117" i="15" s="1"/>
  <c r="B116" i="15"/>
  <c r="A116" i="15" s="1"/>
  <c r="B113" i="15"/>
  <c r="A113" i="15" s="1"/>
  <c r="B112" i="15"/>
  <c r="A112" i="15" s="1"/>
  <c r="B109" i="15"/>
  <c r="A109" i="15" s="1"/>
  <c r="B108" i="15"/>
  <c r="A108" i="15" s="1"/>
  <c r="B105" i="15"/>
  <c r="A105" i="15" s="1"/>
  <c r="B102" i="15"/>
  <c r="A102" i="15" s="1"/>
  <c r="B99" i="15"/>
  <c r="A99" i="15" s="1"/>
  <c r="B98" i="15"/>
  <c r="A98" i="15" s="1"/>
  <c r="B97" i="15"/>
  <c r="A97" i="15" s="1"/>
  <c r="B94" i="15"/>
  <c r="A94" i="15" s="1"/>
  <c r="B91" i="15"/>
  <c r="A91" i="15" s="1"/>
  <c r="B88" i="15"/>
  <c r="A88" i="15" s="1"/>
  <c r="B85" i="15"/>
  <c r="A85" i="15" s="1"/>
  <c r="B81" i="15"/>
  <c r="A81" i="15" s="1"/>
  <c r="B80" i="15"/>
  <c r="A80" i="15" s="1"/>
  <c r="B79" i="15"/>
  <c r="A79" i="15" s="1"/>
  <c r="B76" i="15"/>
  <c r="A76" i="15" s="1"/>
  <c r="B73" i="15"/>
  <c r="A73" i="15" s="1"/>
  <c r="B70" i="15"/>
  <c r="A70" i="15" s="1"/>
  <c r="B67" i="15"/>
  <c r="A67" i="15" s="1"/>
  <c r="B64" i="15"/>
  <c r="A64" i="15" s="1"/>
  <c r="B63" i="15"/>
  <c r="A63" i="15" s="1"/>
  <c r="B62" i="15"/>
  <c r="A62" i="15" s="1"/>
  <c r="B59" i="15"/>
  <c r="A59" i="15" s="1"/>
  <c r="B56" i="15"/>
  <c r="A56" i="15" s="1"/>
  <c r="B53" i="15"/>
  <c r="A53" i="15" s="1"/>
  <c r="B50" i="15"/>
  <c r="A50" i="15" s="1"/>
  <c r="B47" i="15"/>
  <c r="A47" i="15" s="1"/>
  <c r="B44" i="15"/>
  <c r="A44" i="15" s="1"/>
  <c r="B43" i="15"/>
  <c r="A43" i="15" s="1"/>
  <c r="B42" i="15"/>
  <c r="A42" i="15" s="1"/>
  <c r="B39" i="15"/>
  <c r="A39" i="15" s="1"/>
  <c r="B36" i="15"/>
  <c r="A36" i="15" s="1"/>
  <c r="B35" i="15"/>
  <c r="A35" i="15" s="1"/>
  <c r="B32" i="15"/>
  <c r="A32" i="15" s="1"/>
  <c r="B29" i="15"/>
  <c r="A29" i="15" s="1"/>
  <c r="B28" i="15"/>
  <c r="A28" i="15" s="1"/>
  <c r="B27" i="15"/>
  <c r="A27" i="15" s="1"/>
  <c r="B26" i="15"/>
  <c r="A26" i="15" s="1"/>
  <c r="B23" i="15"/>
  <c r="A23" i="15" s="1"/>
  <c r="B22" i="15"/>
  <c r="A22" i="15" s="1"/>
  <c r="B19" i="15"/>
  <c r="A19" i="15" s="1"/>
  <c r="B16" i="15"/>
  <c r="A16" i="15" s="1"/>
  <c r="B15" i="15"/>
  <c r="A15" i="15" s="1"/>
  <c r="B12" i="15"/>
  <c r="A12" i="15" s="1"/>
  <c r="B9" i="15"/>
  <c r="A9" i="15" s="1"/>
  <c r="B6" i="15"/>
  <c r="A6" i="15" s="1"/>
  <c r="B3" i="15"/>
  <c r="A3" i="15" s="1"/>
  <c r="D286" i="13" l="1"/>
  <c r="E286" i="13" s="1"/>
  <c r="F286" i="13" s="1"/>
  <c r="E8" i="13"/>
  <c r="F8" i="1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908C1A2-8065-499A-A3E7-102803F90596}" keepAlive="1" name="Query - 2020_UA_BLOCKS" description="Connection to the '2020_UA_BLOCKS' query in the workbook." type="5" refreshedVersion="0" background="1" saveData="1">
    <dbPr connection="Provider=Microsoft.Mashup.OleDb.1;Data Source=$Workbook$;Location=2020_UA_BLOCKS;Extended Properties=&quot;&quot;" command="SELECT * FROM [2020_UA_BLOCKS]"/>
  </connection>
  <connection id="2" xr16:uid="{B4E01932-5460-4AD9-8171-94741E2CB487}" keepAlive="1" name="Query - 2020_UA_BLOCKS (2)" description="Connection to the '2020_UA_BLOCKS (2)' query in the workbook." type="5" refreshedVersion="8" background="1" saveData="1">
    <dbPr connection="Provider=Microsoft.Mashup.OleDb.1;Data Source=$Workbook$;Location=&quot;2020_UA_BLOCKS (2)&quot;;Extended Properties=&quot;&quot;" command="SELECT * FROM [2020_UA_BLOCKS (2)]"/>
  </connection>
</connections>
</file>

<file path=xl/sharedStrings.xml><?xml version="1.0" encoding="utf-8"?>
<sst xmlns="http://schemas.openxmlformats.org/spreadsheetml/2006/main" count="839" uniqueCount="420">
  <si>
    <t>COUNTY</t>
  </si>
  <si>
    <t>2020_UA_NAME</t>
  </si>
  <si>
    <t>Arcadia, FL</t>
  </si>
  <si>
    <t>Asbury Lake--Middleburg, FL</t>
  </si>
  <si>
    <t>Bartow, FL</t>
  </si>
  <si>
    <t>Belle Glade, FL</t>
  </si>
  <si>
    <t>Beverly Hills--Homosassa Springs--Pine Ridge, FL</t>
  </si>
  <si>
    <t>Big Pine Key, FL</t>
  </si>
  <si>
    <t>Bonita Springs--Estero, FL</t>
  </si>
  <si>
    <t>Bradenton--Sarasota--Venice, FL</t>
  </si>
  <si>
    <t>Brooksville, FL</t>
  </si>
  <si>
    <t>Burnt Store Marina, FL</t>
  </si>
  <si>
    <t>Bushnell, FL</t>
  </si>
  <si>
    <t>Cape Coral, FL</t>
  </si>
  <si>
    <t>Clewiston, FL</t>
  </si>
  <si>
    <t>Crawfordville, FL</t>
  </si>
  <si>
    <t>Crestview, FL</t>
  </si>
  <si>
    <t>Crystal River, FL</t>
  </si>
  <si>
    <t>Dade City, FL</t>
  </si>
  <si>
    <t>Daytona Beach--Palm Coast--Port Orange, FL</t>
  </si>
  <si>
    <t>DeFuniak Springs, FL</t>
  </si>
  <si>
    <t>Deltona, FL</t>
  </si>
  <si>
    <t>Fernandina Beach--Yulee, FL</t>
  </si>
  <si>
    <t>Fort Meade, FL</t>
  </si>
  <si>
    <t>Four Corners, FL</t>
  </si>
  <si>
    <t>Frostproof, FL</t>
  </si>
  <si>
    <t>Gainesville, FL</t>
  </si>
  <si>
    <t>Immokalee, FL</t>
  </si>
  <si>
    <t>Indiantown, FL</t>
  </si>
  <si>
    <t>Jacksonville, FL</t>
  </si>
  <si>
    <t>Key Largo, FL</t>
  </si>
  <si>
    <t>Keystone Heights, FL</t>
  </si>
  <si>
    <t>Key West, FL</t>
  </si>
  <si>
    <t>Kissimmee--St. Cloud, FL</t>
  </si>
  <si>
    <t>LaBelle, FL</t>
  </si>
  <si>
    <t>Lake Bryant, FL</t>
  </si>
  <si>
    <t>Lake City, FL</t>
  </si>
  <si>
    <t>Lakeland, FL</t>
  </si>
  <si>
    <t>Lake Placid, FL</t>
  </si>
  <si>
    <t>Leesburg--Eustis--Tavares, FL</t>
  </si>
  <si>
    <t>Live Oak, FL</t>
  </si>
  <si>
    <t>Macclenny, FL</t>
  </si>
  <si>
    <t>Marathon, FL</t>
  </si>
  <si>
    <t>Marianna, FL</t>
  </si>
  <si>
    <t>Marion Oaks, FL</t>
  </si>
  <si>
    <t>Miami--Fort Lauderdale, FL</t>
  </si>
  <si>
    <t>Mount Plymouth, FL</t>
  </si>
  <si>
    <t>Navarre--Miramar Beach--Destin, FL</t>
  </si>
  <si>
    <t>Ocala, FL</t>
  </si>
  <si>
    <t>Okeechobee--Taylor Creek, FL</t>
  </si>
  <si>
    <t>Orangetree, FL</t>
  </si>
  <si>
    <t>Orlando, FL</t>
  </si>
  <si>
    <t>Pahokee, FL</t>
  </si>
  <si>
    <t>Palatka, FL</t>
  </si>
  <si>
    <t>Palm Bay--Melbourne, FL</t>
  </si>
  <si>
    <t>Panama City--Panama City Beach, FL</t>
  </si>
  <si>
    <t>Pensacola, FL--AL</t>
  </si>
  <si>
    <t>Perry, FL</t>
  </si>
  <si>
    <t>Poinciana, FL</t>
  </si>
  <si>
    <t>Poinciana Southwest, FL</t>
  </si>
  <si>
    <t>Port Charlotte--North Port, FL</t>
  </si>
  <si>
    <t>Port St. Lucie, FL</t>
  </si>
  <si>
    <t>Quincy, FL</t>
  </si>
  <si>
    <t>Rainbow Springs, FL</t>
  </si>
  <si>
    <t>St. Augustine, FL</t>
  </si>
  <si>
    <t>St. James City, FL</t>
  </si>
  <si>
    <t>Sebring--Avon Park, FL</t>
  </si>
  <si>
    <t>Spring Hill, FL</t>
  </si>
  <si>
    <t>Starke, FL</t>
  </si>
  <si>
    <t>Sugarmill Woods, FL</t>
  </si>
  <si>
    <t>Tallahassee, FL</t>
  </si>
  <si>
    <t>Tampa--St. Petersburg, FL</t>
  </si>
  <si>
    <t>The Villages--Lady Lake, FL</t>
  </si>
  <si>
    <t>Titusville, FL</t>
  </si>
  <si>
    <t>Vero Beach--Sebastian, FL</t>
  </si>
  <si>
    <t>Wauchula, FL</t>
  </si>
  <si>
    <t>Wildwood, FL</t>
  </si>
  <si>
    <t>Winter Haven, FL</t>
  </si>
  <si>
    <t>World Golf Village, FL</t>
  </si>
  <si>
    <t>Zephyrhills, FL</t>
  </si>
  <si>
    <t>Grand Total</t>
  </si>
  <si>
    <t>COUNTY_NAME</t>
  </si>
  <si>
    <t>POP_URB</t>
  </si>
  <si>
    <t>Alachua</t>
  </si>
  <si>
    <t>Baker</t>
  </si>
  <si>
    <t>Bay</t>
  </si>
  <si>
    <t>Bradford</t>
  </si>
  <si>
    <t>Brevard</t>
  </si>
  <si>
    <t>Broward *</t>
  </si>
  <si>
    <t>Charlotte</t>
  </si>
  <si>
    <t>Citrus</t>
  </si>
  <si>
    <t>Clay</t>
  </si>
  <si>
    <t>Collier</t>
  </si>
  <si>
    <t>Columbia</t>
  </si>
  <si>
    <t>DeSoto</t>
  </si>
  <si>
    <t>Duval</t>
  </si>
  <si>
    <t>Escambia</t>
  </si>
  <si>
    <t>Flagler</t>
  </si>
  <si>
    <t>Gadsden</t>
  </si>
  <si>
    <t>Glades</t>
  </si>
  <si>
    <t>Hardee</t>
  </si>
  <si>
    <t>Hendry</t>
  </si>
  <si>
    <t>Hernando</t>
  </si>
  <si>
    <t>Highlands</t>
  </si>
  <si>
    <t>Hillsborough</t>
  </si>
  <si>
    <t>Indian River</t>
  </si>
  <si>
    <t>Jackson</t>
  </si>
  <si>
    <t>Lake</t>
  </si>
  <si>
    <t>Lee</t>
  </si>
  <si>
    <t>Leon</t>
  </si>
  <si>
    <t>Manatee</t>
  </si>
  <si>
    <t>Marion</t>
  </si>
  <si>
    <t>Martin</t>
  </si>
  <si>
    <t>Miami-Dade</t>
  </si>
  <si>
    <t>Monroe</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</si>
  <si>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</si>
  <si>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</si>
  <si>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</si>
  <si>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</si>
  <si>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</si>
  <si>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</si>
  <si>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</si>
  <si>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</si>
  <si>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</si>
  <si>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</si>
  <si>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</si>
  <si>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</si>
  <si>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</si>
  <si>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</si>
  <si>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</si>
  <si>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</si>
  <si>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</si>
  <si>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</si>
  <si>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Volusia</t>
  </si>
  <si>
    <t>Wakulla</t>
  </si>
  <si>
    <t>Walton</t>
  </si>
  <si>
    <t>Field Name</t>
  </si>
  <si>
    <t>Field Description</t>
  </si>
  <si>
    <t xml:space="preserve">2020 Census Urban Area name </t>
  </si>
  <si>
    <t>POP_2020</t>
  </si>
  <si>
    <t>HU_2020</t>
  </si>
  <si>
    <t>COUNTY_CODE</t>
  </si>
  <si>
    <t>POP_CNTY</t>
  </si>
  <si>
    <t>HU_CNTY</t>
  </si>
  <si>
    <t>HU_URB</t>
  </si>
  <si>
    <t>POP_PCT_U2C</t>
  </si>
  <si>
    <t>HU_PCT_U2C</t>
  </si>
  <si>
    <t>For Check Only</t>
  </si>
  <si>
    <t>Baldwin County, AL</t>
  </si>
  <si>
    <t>Baldwin</t>
  </si>
  <si>
    <t>Florida County Code</t>
  </si>
  <si>
    <t xml:space="preserve">2020 Census population of the 2020 Census Urban Area </t>
  </si>
  <si>
    <t>2020 Census housing unit count of the 2020 Census Urban Area</t>
  </si>
  <si>
    <t>Florida County Code for checking purpose</t>
  </si>
  <si>
    <t>Florida County Name</t>
  </si>
  <si>
    <t>2020 Census housing unit count of the corresponding county</t>
  </si>
  <si>
    <t>2020 Census housing unit count for the total urban area of the county for checking purpose</t>
  </si>
  <si>
    <t xml:space="preserve">percentage of housing unit in urban area vs. county </t>
  </si>
  <si>
    <t>2020 Census population of the corresponding county</t>
  </si>
  <si>
    <t>2020 Census population for the total urban area of the county for checking purpose</t>
  </si>
  <si>
    <t xml:space="preserve">percentage of population in urban area vs. county </t>
  </si>
  <si>
    <t>SOURCES:</t>
  </si>
  <si>
    <t>The U.S. Census Bureau</t>
  </si>
  <si>
    <t>University of Florida, Bureau of Economic and Business Research (BEBR)</t>
  </si>
  <si>
    <t>Urban Area</t>
  </si>
  <si>
    <t>Population</t>
  </si>
  <si>
    <t>Population Change</t>
  </si>
  <si>
    <t>Numerical</t>
  </si>
  <si>
    <t>Percent</t>
  </si>
  <si>
    <t>Baldwin County, AL (Part)</t>
  </si>
  <si>
    <t>Percent Change</t>
  </si>
  <si>
    <t>State and</t>
  </si>
  <si>
    <t>County</t>
  </si>
  <si>
    <t>to 2020</t>
  </si>
  <si>
    <t>to 2010</t>
  </si>
  <si>
    <t>FLORIDA</t>
  </si>
  <si>
    <t/>
  </si>
  <si>
    <t>Broward</t>
  </si>
  <si>
    <t>Calhoun</t>
  </si>
  <si>
    <t>Dixie</t>
  </si>
  <si>
    <t>Franklin</t>
  </si>
  <si>
    <t>Gilchrist</t>
  </si>
  <si>
    <t>Gulf</t>
  </si>
  <si>
    <t>Hamilton</t>
  </si>
  <si>
    <t>Holmes</t>
  </si>
  <si>
    <t>Jefferson</t>
  </si>
  <si>
    <t>Lafayette</t>
  </si>
  <si>
    <t>Levy</t>
  </si>
  <si>
    <t>Liberty</t>
  </si>
  <si>
    <t>Madison</t>
  </si>
  <si>
    <t>Saint Johns</t>
  </si>
  <si>
    <t>Saint Lucie</t>
  </si>
  <si>
    <t>Union</t>
  </si>
  <si>
    <t>Washington</t>
  </si>
  <si>
    <t>2020 CNTY POP- CK</t>
  </si>
  <si>
    <t>Arcadia</t>
  </si>
  <si>
    <t>Asbury Lake--Middleburg</t>
  </si>
  <si>
    <t>Bartow</t>
  </si>
  <si>
    <t>Belle Glade</t>
  </si>
  <si>
    <t>Beverly Hills--Homosassa Springs--Pine Ridge</t>
  </si>
  <si>
    <t>Big Pine Key</t>
  </si>
  <si>
    <t>Bonita Springs--Estero</t>
  </si>
  <si>
    <t>Bradenton--Sarasota--Venice</t>
  </si>
  <si>
    <t>Brooksville</t>
  </si>
  <si>
    <t>Burnt Store Marina</t>
  </si>
  <si>
    <t>Bushnell</t>
  </si>
  <si>
    <t>Cape Coral</t>
  </si>
  <si>
    <t>Clewiston</t>
  </si>
  <si>
    <t>Crawfordville</t>
  </si>
  <si>
    <t>Crestview</t>
  </si>
  <si>
    <t>Crystal River</t>
  </si>
  <si>
    <t>Dade City</t>
  </si>
  <si>
    <t>Daytona Beach--Palm Coast--Port Orange</t>
  </si>
  <si>
    <t>DeFuniak Springs</t>
  </si>
  <si>
    <t>Deltona</t>
  </si>
  <si>
    <t>Fernandina Beach--Yulee</t>
  </si>
  <si>
    <t>Fort Meade</t>
  </si>
  <si>
    <t>Four Corners</t>
  </si>
  <si>
    <t>Frostproof</t>
  </si>
  <si>
    <t>Gainesville</t>
  </si>
  <si>
    <t>Immokalee</t>
  </si>
  <si>
    <t>Indiantown</t>
  </si>
  <si>
    <t>Jacksonville</t>
  </si>
  <si>
    <t>Key Largo</t>
  </si>
  <si>
    <t>Key West</t>
  </si>
  <si>
    <t>Keystone Heights</t>
  </si>
  <si>
    <t>Kissimmee--St. Cloud</t>
  </si>
  <si>
    <t>LaBelle</t>
  </si>
  <si>
    <t>Lake Bryant</t>
  </si>
  <si>
    <t>Lake City</t>
  </si>
  <si>
    <t>Lake Placid</t>
  </si>
  <si>
    <t>Lakeland</t>
  </si>
  <si>
    <t>Leesburg--Eustis--Tavares</t>
  </si>
  <si>
    <t>Live Oak</t>
  </si>
  <si>
    <t>Macclenny</t>
  </si>
  <si>
    <t>Marathon</t>
  </si>
  <si>
    <t>Marianna</t>
  </si>
  <si>
    <t>Marion Oaks</t>
  </si>
  <si>
    <t>Miami--Fort Lauderdale</t>
  </si>
  <si>
    <t>Mount Plymouth</t>
  </si>
  <si>
    <t>Navarre--Miramar Beach--Destin</t>
  </si>
  <si>
    <t>Ocala</t>
  </si>
  <si>
    <t>Okeechobee--Taylor Creek</t>
  </si>
  <si>
    <t>Orangetree</t>
  </si>
  <si>
    <t>Orlando</t>
  </si>
  <si>
    <t>Pahokee</t>
  </si>
  <si>
    <t>Palatka</t>
  </si>
  <si>
    <t>Palm Bay--Melbourne</t>
  </si>
  <si>
    <t>Panama City--Panama City Beach</t>
  </si>
  <si>
    <t>Perry</t>
  </si>
  <si>
    <t>Poinciana Southwest</t>
  </si>
  <si>
    <t>Poinciana</t>
  </si>
  <si>
    <t>Port Charlotte--North Port</t>
  </si>
  <si>
    <t>Port St. Lucie</t>
  </si>
  <si>
    <t>Quincy</t>
  </si>
  <si>
    <t>Rainbow Springs</t>
  </si>
  <si>
    <t>Sebring--Avon Park</t>
  </si>
  <si>
    <t>Spring Hill</t>
  </si>
  <si>
    <t>St. Augustine</t>
  </si>
  <si>
    <t>St. James City</t>
  </si>
  <si>
    <t>Starke</t>
  </si>
  <si>
    <t>Sugarmill Woods</t>
  </si>
  <si>
    <t>Tallahassee</t>
  </si>
  <si>
    <t>Tampa--St. Petersburg</t>
  </si>
  <si>
    <t>The Villages--Lady Lake</t>
  </si>
  <si>
    <t>Titusville</t>
  </si>
  <si>
    <t>Vero Beach--Sebastian</t>
  </si>
  <si>
    <t>Wauchula</t>
  </si>
  <si>
    <t>Wildwood</t>
  </si>
  <si>
    <t>Winter Haven</t>
  </si>
  <si>
    <t>World Golf Village</t>
  </si>
  <si>
    <t>Zephyrhills</t>
  </si>
  <si>
    <t>U.S. Census Bureau 
2020 Urban Areas</t>
  </si>
  <si>
    <t>Pensacola--AL, FL</t>
  </si>
  <si>
    <t>POP_CNTY_2020</t>
  </si>
  <si>
    <t>table with row headers in column A and column headers in rows 3 through 4 (leading dots indicate sub-parts)</t>
  </si>
  <si>
    <t>Geographic Area</t>
  </si>
  <si>
    <t>April 1, 2020 Estimates Base</t>
  </si>
  <si>
    <t>Population Estimate (as of July 1)</t>
  </si>
  <si>
    <t>Alabama</t>
  </si>
  <si>
    <r>
      <t>.</t>
    </r>
    <r>
      <rPr>
        <sz val="11"/>
        <color theme="1"/>
        <rFont val="Aptos Narrow"/>
        <family val="2"/>
        <scheme val="minor"/>
      </rPr>
      <t>Autauga County, Alabama</t>
    </r>
  </si>
  <si>
    <r>
      <t>.</t>
    </r>
    <r>
      <rPr>
        <sz val="11"/>
        <color theme="1"/>
        <rFont val="Aptos Narrow"/>
        <family val="2"/>
        <scheme val="minor"/>
      </rPr>
      <t>Baldwin County, Alabama</t>
    </r>
  </si>
  <si>
    <r>
      <t>.</t>
    </r>
    <r>
      <rPr>
        <sz val="11"/>
        <color theme="1"/>
        <rFont val="Aptos Narrow"/>
        <family val="2"/>
        <scheme val="minor"/>
      </rPr>
      <t>Barbour County, Alabama</t>
    </r>
  </si>
  <si>
    <r>
      <t>.</t>
    </r>
    <r>
      <rPr>
        <sz val="11"/>
        <color theme="1"/>
        <rFont val="Aptos Narrow"/>
        <family val="2"/>
        <scheme val="minor"/>
      </rPr>
      <t>Bibb County, Alabama</t>
    </r>
  </si>
  <si>
    <r>
      <t>.</t>
    </r>
    <r>
      <rPr>
        <sz val="11"/>
        <color theme="1"/>
        <rFont val="Aptos Narrow"/>
        <family val="2"/>
        <scheme val="minor"/>
      </rPr>
      <t>Blount County, Alabama</t>
    </r>
  </si>
  <si>
    <r>
      <t>.</t>
    </r>
    <r>
      <rPr>
        <sz val="11"/>
        <color theme="1"/>
        <rFont val="Aptos Narrow"/>
        <family val="2"/>
        <scheme val="minor"/>
      </rPr>
      <t>Bullock County, Alabama</t>
    </r>
  </si>
  <si>
    <r>
      <t>.</t>
    </r>
    <r>
      <rPr>
        <sz val="11"/>
        <color theme="1"/>
        <rFont val="Aptos Narrow"/>
        <family val="2"/>
        <scheme val="minor"/>
      </rPr>
      <t>Butler County, Alabama</t>
    </r>
  </si>
  <si>
    <r>
      <t>.</t>
    </r>
    <r>
      <rPr>
        <sz val="11"/>
        <color theme="1"/>
        <rFont val="Aptos Narrow"/>
        <family val="2"/>
        <scheme val="minor"/>
      </rPr>
      <t>Calhoun County, Alabama</t>
    </r>
  </si>
  <si>
    <r>
      <t>.</t>
    </r>
    <r>
      <rPr>
        <sz val="11"/>
        <color theme="1"/>
        <rFont val="Aptos Narrow"/>
        <family val="2"/>
        <scheme val="minor"/>
      </rPr>
      <t>Chambers County, Alabama</t>
    </r>
  </si>
  <si>
    <r>
      <t>.</t>
    </r>
    <r>
      <rPr>
        <sz val="11"/>
        <color theme="1"/>
        <rFont val="Aptos Narrow"/>
        <family val="2"/>
        <scheme val="minor"/>
      </rPr>
      <t>Cherokee County, Alabama</t>
    </r>
  </si>
  <si>
    <r>
      <t>.</t>
    </r>
    <r>
      <rPr>
        <sz val="11"/>
        <color theme="1"/>
        <rFont val="Aptos Narrow"/>
        <family val="2"/>
        <scheme val="minor"/>
      </rPr>
      <t>Chilton County, Alabama</t>
    </r>
  </si>
  <si>
    <r>
      <t>.</t>
    </r>
    <r>
      <rPr>
        <sz val="11"/>
        <color theme="1"/>
        <rFont val="Aptos Narrow"/>
        <family val="2"/>
        <scheme val="minor"/>
      </rPr>
      <t>Choctaw County, Alabama</t>
    </r>
  </si>
  <si>
    <r>
      <t>.</t>
    </r>
    <r>
      <rPr>
        <sz val="11"/>
        <color theme="1"/>
        <rFont val="Aptos Narrow"/>
        <family val="2"/>
        <scheme val="minor"/>
      </rPr>
      <t>Clarke County, Alabama</t>
    </r>
  </si>
  <si>
    <r>
      <t>.</t>
    </r>
    <r>
      <rPr>
        <sz val="11"/>
        <color theme="1"/>
        <rFont val="Aptos Narrow"/>
        <family val="2"/>
        <scheme val="minor"/>
      </rPr>
      <t>Clay County, Alabama</t>
    </r>
  </si>
  <si>
    <r>
      <t>.</t>
    </r>
    <r>
      <rPr>
        <sz val="11"/>
        <color theme="1"/>
        <rFont val="Aptos Narrow"/>
        <family val="2"/>
        <scheme val="minor"/>
      </rPr>
      <t>Cleburne County, Alabama</t>
    </r>
  </si>
  <si>
    <r>
      <t>.</t>
    </r>
    <r>
      <rPr>
        <sz val="11"/>
        <color theme="1"/>
        <rFont val="Aptos Narrow"/>
        <family val="2"/>
        <scheme val="minor"/>
      </rPr>
      <t>Coffee County, Alabama</t>
    </r>
  </si>
  <si>
    <r>
      <t>.</t>
    </r>
    <r>
      <rPr>
        <sz val="11"/>
        <color theme="1"/>
        <rFont val="Aptos Narrow"/>
        <family val="2"/>
        <scheme val="minor"/>
      </rPr>
      <t>Colbert County, Alabama</t>
    </r>
  </si>
  <si>
    <r>
      <t>.</t>
    </r>
    <r>
      <rPr>
        <sz val="11"/>
        <color theme="1"/>
        <rFont val="Aptos Narrow"/>
        <family val="2"/>
        <scheme val="minor"/>
      </rPr>
      <t>Conecuh County, Alabama</t>
    </r>
  </si>
  <si>
    <r>
      <t>.</t>
    </r>
    <r>
      <rPr>
        <sz val="11"/>
        <color theme="1"/>
        <rFont val="Aptos Narrow"/>
        <family val="2"/>
        <scheme val="minor"/>
      </rPr>
      <t>Coosa County, Alabama</t>
    </r>
  </si>
  <si>
    <r>
      <t>.</t>
    </r>
    <r>
      <rPr>
        <sz val="11"/>
        <color theme="1"/>
        <rFont val="Aptos Narrow"/>
        <family val="2"/>
        <scheme val="minor"/>
      </rPr>
      <t>Covington County, Alabama</t>
    </r>
  </si>
  <si>
    <r>
      <t>.</t>
    </r>
    <r>
      <rPr>
        <sz val="11"/>
        <color theme="1"/>
        <rFont val="Aptos Narrow"/>
        <family val="2"/>
        <scheme val="minor"/>
      </rPr>
      <t>Crenshaw County, Alabama</t>
    </r>
  </si>
  <si>
    <r>
      <t>.</t>
    </r>
    <r>
      <rPr>
        <sz val="11"/>
        <color theme="1"/>
        <rFont val="Aptos Narrow"/>
        <family val="2"/>
        <scheme val="minor"/>
      </rPr>
      <t>Cullman County, Alabama</t>
    </r>
  </si>
  <si>
    <r>
      <t>.</t>
    </r>
    <r>
      <rPr>
        <sz val="11"/>
        <color theme="1"/>
        <rFont val="Aptos Narrow"/>
        <family val="2"/>
        <scheme val="minor"/>
      </rPr>
      <t>Dale County, Alabama</t>
    </r>
  </si>
  <si>
    <r>
      <t>.</t>
    </r>
    <r>
      <rPr>
        <sz val="11"/>
        <color theme="1"/>
        <rFont val="Aptos Narrow"/>
        <family val="2"/>
        <scheme val="minor"/>
      </rPr>
      <t>Dallas County, Alabama</t>
    </r>
  </si>
  <si>
    <r>
      <t>.</t>
    </r>
    <r>
      <rPr>
        <sz val="11"/>
        <color theme="1"/>
        <rFont val="Aptos Narrow"/>
        <family val="2"/>
        <scheme val="minor"/>
      </rPr>
      <t>DeKalb County, Alabama</t>
    </r>
  </si>
  <si>
    <r>
      <t>.</t>
    </r>
    <r>
      <rPr>
        <sz val="11"/>
        <color theme="1"/>
        <rFont val="Aptos Narrow"/>
        <family val="2"/>
        <scheme val="minor"/>
      </rPr>
      <t>Elmore County, Alabama</t>
    </r>
  </si>
  <si>
    <r>
      <t>.</t>
    </r>
    <r>
      <rPr>
        <sz val="11"/>
        <color theme="1"/>
        <rFont val="Aptos Narrow"/>
        <family val="2"/>
        <scheme val="minor"/>
      </rPr>
      <t>Escambia County, Alabama</t>
    </r>
  </si>
  <si>
    <r>
      <t>.</t>
    </r>
    <r>
      <rPr>
        <sz val="11"/>
        <color theme="1"/>
        <rFont val="Aptos Narrow"/>
        <family val="2"/>
        <scheme val="minor"/>
      </rPr>
      <t>Etowah County, Alabama</t>
    </r>
  </si>
  <si>
    <r>
      <t>.</t>
    </r>
    <r>
      <rPr>
        <sz val="11"/>
        <color theme="1"/>
        <rFont val="Aptos Narrow"/>
        <family val="2"/>
        <scheme val="minor"/>
      </rPr>
      <t>Fayette County, Alabama</t>
    </r>
  </si>
  <si>
    <r>
      <t>.</t>
    </r>
    <r>
      <rPr>
        <sz val="11"/>
        <color theme="1"/>
        <rFont val="Aptos Narrow"/>
        <family val="2"/>
        <scheme val="minor"/>
      </rPr>
      <t>Franklin County, Alabama</t>
    </r>
  </si>
  <si>
    <r>
      <t>.</t>
    </r>
    <r>
      <rPr>
        <sz val="11"/>
        <color theme="1"/>
        <rFont val="Aptos Narrow"/>
        <family val="2"/>
        <scheme val="minor"/>
      </rPr>
      <t>Geneva County, Alabama</t>
    </r>
  </si>
  <si>
    <r>
      <t>.</t>
    </r>
    <r>
      <rPr>
        <sz val="11"/>
        <color theme="1"/>
        <rFont val="Aptos Narrow"/>
        <family val="2"/>
        <scheme val="minor"/>
      </rPr>
      <t>Greene County, Alabama</t>
    </r>
  </si>
  <si>
    <r>
      <t>.</t>
    </r>
    <r>
      <rPr>
        <sz val="11"/>
        <color theme="1"/>
        <rFont val="Aptos Narrow"/>
        <family val="2"/>
        <scheme val="minor"/>
      </rPr>
      <t>Hale County, Alabama</t>
    </r>
  </si>
  <si>
    <r>
      <t>.</t>
    </r>
    <r>
      <rPr>
        <sz val="11"/>
        <color theme="1"/>
        <rFont val="Aptos Narrow"/>
        <family val="2"/>
        <scheme val="minor"/>
      </rPr>
      <t>Henry County, Alabama</t>
    </r>
  </si>
  <si>
    <r>
      <t>.</t>
    </r>
    <r>
      <rPr>
        <sz val="11"/>
        <color theme="1"/>
        <rFont val="Aptos Narrow"/>
        <family val="2"/>
        <scheme val="minor"/>
      </rPr>
      <t>Houston County, Alabama</t>
    </r>
  </si>
  <si>
    <r>
      <t>.</t>
    </r>
    <r>
      <rPr>
        <sz val="11"/>
        <color theme="1"/>
        <rFont val="Aptos Narrow"/>
        <family val="2"/>
        <scheme val="minor"/>
      </rPr>
      <t>Jackson County, Alabama</t>
    </r>
  </si>
  <si>
    <r>
      <t>.</t>
    </r>
    <r>
      <rPr>
        <sz val="11"/>
        <color theme="1"/>
        <rFont val="Aptos Narrow"/>
        <family val="2"/>
        <scheme val="minor"/>
      </rPr>
      <t>Jefferson County, Alabama</t>
    </r>
  </si>
  <si>
    <r>
      <t>.</t>
    </r>
    <r>
      <rPr>
        <sz val="11"/>
        <color theme="1"/>
        <rFont val="Aptos Narrow"/>
        <family val="2"/>
        <scheme val="minor"/>
      </rPr>
      <t>Lamar County, Alabama</t>
    </r>
  </si>
  <si>
    <r>
      <t>.</t>
    </r>
    <r>
      <rPr>
        <sz val="11"/>
        <color theme="1"/>
        <rFont val="Aptos Narrow"/>
        <family val="2"/>
        <scheme val="minor"/>
      </rPr>
      <t>Lauderdale County, Alabama</t>
    </r>
  </si>
  <si>
    <r>
      <t>.</t>
    </r>
    <r>
      <rPr>
        <sz val="11"/>
        <color theme="1"/>
        <rFont val="Aptos Narrow"/>
        <family val="2"/>
        <scheme val="minor"/>
      </rPr>
      <t>Lawrence County, Alabama</t>
    </r>
  </si>
  <si>
    <r>
      <t>.</t>
    </r>
    <r>
      <rPr>
        <sz val="11"/>
        <color theme="1"/>
        <rFont val="Aptos Narrow"/>
        <family val="2"/>
        <scheme val="minor"/>
      </rPr>
      <t>Lee County, Alabama</t>
    </r>
  </si>
  <si>
    <r>
      <t>.</t>
    </r>
    <r>
      <rPr>
        <sz val="11"/>
        <color theme="1"/>
        <rFont val="Aptos Narrow"/>
        <family val="2"/>
        <scheme val="minor"/>
      </rPr>
      <t>Limestone County, Alabama</t>
    </r>
  </si>
  <si>
    <r>
      <t>.</t>
    </r>
    <r>
      <rPr>
        <sz val="11"/>
        <color theme="1"/>
        <rFont val="Aptos Narrow"/>
        <family val="2"/>
        <scheme val="minor"/>
      </rPr>
      <t>Lowndes County, Alabama</t>
    </r>
  </si>
  <si>
    <r>
      <t>.</t>
    </r>
    <r>
      <rPr>
        <sz val="11"/>
        <color theme="1"/>
        <rFont val="Aptos Narrow"/>
        <family val="2"/>
        <scheme val="minor"/>
      </rPr>
      <t>Macon County, Alabama</t>
    </r>
  </si>
  <si>
    <r>
      <t>.</t>
    </r>
    <r>
      <rPr>
        <sz val="11"/>
        <color theme="1"/>
        <rFont val="Aptos Narrow"/>
        <family val="2"/>
        <scheme val="minor"/>
      </rPr>
      <t>Madison County, Alabama</t>
    </r>
  </si>
  <si>
    <r>
      <t>.</t>
    </r>
    <r>
      <rPr>
        <sz val="11"/>
        <color theme="1"/>
        <rFont val="Aptos Narrow"/>
        <family val="2"/>
        <scheme val="minor"/>
      </rPr>
      <t>Marengo County, Alabama</t>
    </r>
  </si>
  <si>
    <r>
      <t>.</t>
    </r>
    <r>
      <rPr>
        <sz val="11"/>
        <color theme="1"/>
        <rFont val="Aptos Narrow"/>
        <family val="2"/>
        <scheme val="minor"/>
      </rPr>
      <t>Marion County, Alabama</t>
    </r>
  </si>
  <si>
    <r>
      <t>.</t>
    </r>
    <r>
      <rPr>
        <sz val="11"/>
        <color theme="1"/>
        <rFont val="Aptos Narrow"/>
        <family val="2"/>
        <scheme val="minor"/>
      </rPr>
      <t>Marshall County, Alabama</t>
    </r>
  </si>
  <si>
    <r>
      <t>.</t>
    </r>
    <r>
      <rPr>
        <sz val="11"/>
        <color theme="1"/>
        <rFont val="Aptos Narrow"/>
        <family val="2"/>
        <scheme val="minor"/>
      </rPr>
      <t>Mobile County, Alabama</t>
    </r>
  </si>
  <si>
    <r>
      <t>.</t>
    </r>
    <r>
      <rPr>
        <sz val="11"/>
        <color theme="1"/>
        <rFont val="Aptos Narrow"/>
        <family val="2"/>
        <scheme val="minor"/>
      </rPr>
      <t>Monroe County, Alabama</t>
    </r>
  </si>
  <si>
    <r>
      <t>.</t>
    </r>
    <r>
      <rPr>
        <sz val="11"/>
        <color theme="1"/>
        <rFont val="Aptos Narrow"/>
        <family val="2"/>
        <scheme val="minor"/>
      </rPr>
      <t>Montgomery County, Alabama</t>
    </r>
  </si>
  <si>
    <r>
      <t>.</t>
    </r>
    <r>
      <rPr>
        <sz val="11"/>
        <color theme="1"/>
        <rFont val="Aptos Narrow"/>
        <family val="2"/>
        <scheme val="minor"/>
      </rPr>
      <t>Morgan County, Alabama</t>
    </r>
  </si>
  <si>
    <r>
      <t>.</t>
    </r>
    <r>
      <rPr>
        <sz val="11"/>
        <color theme="1"/>
        <rFont val="Aptos Narrow"/>
        <family val="2"/>
        <scheme val="minor"/>
      </rPr>
      <t>Perry County, Alabama</t>
    </r>
  </si>
  <si>
    <r>
      <t>.</t>
    </r>
    <r>
      <rPr>
        <sz val="11"/>
        <color theme="1"/>
        <rFont val="Aptos Narrow"/>
        <family val="2"/>
        <scheme val="minor"/>
      </rPr>
      <t>Pickens County, Alabama</t>
    </r>
  </si>
  <si>
    <r>
      <t>.</t>
    </r>
    <r>
      <rPr>
        <sz val="11"/>
        <color theme="1"/>
        <rFont val="Aptos Narrow"/>
        <family val="2"/>
        <scheme val="minor"/>
      </rPr>
      <t>Pike County, Alabama</t>
    </r>
  </si>
  <si>
    <r>
      <t>.</t>
    </r>
    <r>
      <rPr>
        <sz val="11"/>
        <color theme="1"/>
        <rFont val="Aptos Narrow"/>
        <family val="2"/>
        <scheme val="minor"/>
      </rPr>
      <t>Randolph County, Alabama</t>
    </r>
  </si>
  <si>
    <r>
      <t>.</t>
    </r>
    <r>
      <rPr>
        <sz val="11"/>
        <color theme="1"/>
        <rFont val="Aptos Narrow"/>
        <family val="2"/>
        <scheme val="minor"/>
      </rPr>
      <t>Russell County, Alabama</t>
    </r>
  </si>
  <si>
    <r>
      <t>.</t>
    </r>
    <r>
      <rPr>
        <sz val="11"/>
        <color theme="1"/>
        <rFont val="Aptos Narrow"/>
        <family val="2"/>
        <scheme val="minor"/>
      </rPr>
      <t>St. Clair County, Alabama</t>
    </r>
  </si>
  <si>
    <r>
      <t>.</t>
    </r>
    <r>
      <rPr>
        <sz val="11"/>
        <color theme="1"/>
        <rFont val="Aptos Narrow"/>
        <family val="2"/>
        <scheme val="minor"/>
      </rPr>
      <t>Shelby County, Alabama</t>
    </r>
  </si>
  <si>
    <r>
      <t>.</t>
    </r>
    <r>
      <rPr>
        <sz val="11"/>
        <color theme="1"/>
        <rFont val="Aptos Narrow"/>
        <family val="2"/>
        <scheme val="minor"/>
      </rPr>
      <t>Sumter County, Alabama</t>
    </r>
  </si>
  <si>
    <r>
      <t>.</t>
    </r>
    <r>
      <rPr>
        <sz val="11"/>
        <color theme="1"/>
        <rFont val="Aptos Narrow"/>
        <family val="2"/>
        <scheme val="minor"/>
      </rPr>
      <t>Talladega County, Alabama</t>
    </r>
  </si>
  <si>
    <r>
      <t>.</t>
    </r>
    <r>
      <rPr>
        <sz val="11"/>
        <color theme="1"/>
        <rFont val="Aptos Narrow"/>
        <family val="2"/>
        <scheme val="minor"/>
      </rPr>
      <t>Tallapoosa County, Alabama</t>
    </r>
  </si>
  <si>
    <r>
      <t>.</t>
    </r>
    <r>
      <rPr>
        <sz val="11"/>
        <color theme="1"/>
        <rFont val="Aptos Narrow"/>
        <family val="2"/>
        <scheme val="minor"/>
      </rPr>
      <t>Tuscaloosa County, Alabama</t>
    </r>
  </si>
  <si>
    <r>
      <t>.</t>
    </r>
    <r>
      <rPr>
        <sz val="11"/>
        <color theme="1"/>
        <rFont val="Aptos Narrow"/>
        <family val="2"/>
        <scheme val="minor"/>
      </rPr>
      <t>Walker County, Alabama</t>
    </r>
  </si>
  <si>
    <r>
      <t>.</t>
    </r>
    <r>
      <rPr>
        <sz val="11"/>
        <color theme="1"/>
        <rFont val="Aptos Narrow"/>
        <family val="2"/>
        <scheme val="minor"/>
      </rPr>
      <t>Washington County, Alabama</t>
    </r>
  </si>
  <si>
    <r>
      <t>.</t>
    </r>
    <r>
      <rPr>
        <sz val="11"/>
        <color theme="1"/>
        <rFont val="Aptos Narrow"/>
        <family val="2"/>
        <scheme val="minor"/>
      </rPr>
      <t>Wilcox County, Alabama</t>
    </r>
  </si>
  <si>
    <r>
      <t>.</t>
    </r>
    <r>
      <rPr>
        <sz val="11"/>
        <color theme="1"/>
        <rFont val="Aptos Narrow"/>
        <family val="2"/>
        <scheme val="minor"/>
      </rPr>
      <t>Winston County, Alabama</t>
    </r>
  </si>
  <si>
    <t>Suggested Citation:</t>
  </si>
  <si>
    <t>Source: U.S. Census Bureau, Population Division</t>
  </si>
  <si>
    <t>NOTE:</t>
  </si>
  <si>
    <t>Table 3. Population and Population Change for Counties in Florida, 2000 to 2024</t>
  </si>
  <si>
    <t>to 2024</t>
  </si>
  <si>
    <t>The Census Bureau has reviewed this data product to ensure appropriate access, use, and disclosure avoidance protection of the confidential source data used to produce this product (Data Management System (DMS) number: P-6000042 and P-7501659. Disclosure Review Board (DRB) approval number: CBDRB-FY25-0078).</t>
  </si>
  <si>
    <t>Sources: U.S. Census Bureau (2020, 2010, and 2000 Census) and University of Florida, Bureau of Economic and Business Research (2024 Estimates).</t>
  </si>
  <si>
    <t>2025 CNTY POP</t>
  </si>
  <si>
    <t>Note: The estimates are developed from a base that integrates the 2020 Census, Vintage 2020 estimates, and 2020 Demographic Analysis estimates.  For population estimates methodology statements, see https://www.census.gov/programs-surveys/popest/technical-documentation/methodology.html. All geographic boundaries for the 2025 population estimates series are as of January 1, 2025.</t>
  </si>
  <si>
    <t>Annual Estimates of the Resident Population for Counties in Alabama: April 1, 2020 to July 1, 2025 (CO-EST2025-POP-01)</t>
  </si>
  <si>
    <t>Release Date: March 2026</t>
  </si>
  <si>
    <t>Annual Estimates of the Resident Population for Counties in Alabama: April 1, 2020 to July 1, 2025</t>
  </si>
  <si>
    <t>2025 UA POP</t>
  </si>
  <si>
    <t>2020 - 2025</t>
  </si>
  <si>
    <t xml:space="preserve">DeSoto </t>
  </si>
  <si>
    <t xml:space="preserve">Clay </t>
  </si>
  <si>
    <t xml:space="preserve">Polk </t>
  </si>
  <si>
    <t xml:space="preserve">Palm Beach </t>
  </si>
  <si>
    <t xml:space="preserve">Citrus </t>
  </si>
  <si>
    <t xml:space="preserve">Marion </t>
  </si>
  <si>
    <t xml:space="preserve">Monroe </t>
  </si>
  <si>
    <t xml:space="preserve">Collier </t>
  </si>
  <si>
    <t xml:space="preserve">Lee </t>
  </si>
  <si>
    <t xml:space="preserve">Charlotte </t>
  </si>
  <si>
    <t xml:space="preserve">Manatee </t>
  </si>
  <si>
    <t xml:space="preserve">Sarasota </t>
  </si>
  <si>
    <t xml:space="preserve">Hernando </t>
  </si>
  <si>
    <t xml:space="preserve">Sumter </t>
  </si>
  <si>
    <t xml:space="preserve">Hendry </t>
  </si>
  <si>
    <t xml:space="preserve">Wakulla </t>
  </si>
  <si>
    <t xml:space="preserve">Okaloosa </t>
  </si>
  <si>
    <t xml:space="preserve">Pasco </t>
  </si>
  <si>
    <t xml:space="preserve">Flagler </t>
  </si>
  <si>
    <t xml:space="preserve">St. Johns </t>
  </si>
  <si>
    <t xml:space="preserve">Volusia </t>
  </si>
  <si>
    <t xml:space="preserve">Walton </t>
  </si>
  <si>
    <t xml:space="preserve">Nassau </t>
  </si>
  <si>
    <t xml:space="preserve">Lake </t>
  </si>
  <si>
    <t xml:space="preserve">Orange </t>
  </si>
  <si>
    <t xml:space="preserve">Osceola </t>
  </si>
  <si>
    <t xml:space="preserve">Alachua </t>
  </si>
  <si>
    <t xml:space="preserve">Martin </t>
  </si>
  <si>
    <t xml:space="preserve">Duval </t>
  </si>
  <si>
    <t xml:space="preserve">Bradford </t>
  </si>
  <si>
    <t xml:space="preserve">Glades </t>
  </si>
  <si>
    <t xml:space="preserve">Columbia </t>
  </si>
  <si>
    <t xml:space="preserve">Highlands </t>
  </si>
  <si>
    <t xml:space="preserve">Hillsborough </t>
  </si>
  <si>
    <t xml:space="preserve">Suwannee </t>
  </si>
  <si>
    <t xml:space="preserve">Baker </t>
  </si>
  <si>
    <t xml:space="preserve">Jackson </t>
  </si>
  <si>
    <t xml:space="preserve">Broward </t>
  </si>
  <si>
    <t xml:space="preserve">Miami-Dade </t>
  </si>
  <si>
    <t xml:space="preserve">Santa Rosa </t>
  </si>
  <si>
    <t xml:space="preserve">Okeechobee </t>
  </si>
  <si>
    <t xml:space="preserve">Seminole </t>
  </si>
  <si>
    <t xml:space="preserve">Putnam </t>
  </si>
  <si>
    <t xml:space="preserve">Brevard </t>
  </si>
  <si>
    <t xml:space="preserve">Bay </t>
  </si>
  <si>
    <t xml:space="preserve">Escambia </t>
  </si>
  <si>
    <t xml:space="preserve">Taylor </t>
  </si>
  <si>
    <t xml:space="preserve">St. Lucie </t>
  </si>
  <si>
    <t xml:space="preserve">Gadsden </t>
  </si>
  <si>
    <t xml:space="preserve">Leon </t>
  </si>
  <si>
    <t xml:space="preserve">Pinellas </t>
  </si>
  <si>
    <t xml:space="preserve">Indian River </t>
  </si>
  <si>
    <t xml:space="preserve">Hardee </t>
  </si>
  <si>
    <t>Population*</t>
  </si>
  <si>
    <t>Florida***</t>
  </si>
  <si>
    <t>** 2025 Population estimate for Baldwin County, AL was obtained from U.S. Census Bureau, Population Division</t>
  </si>
  <si>
    <t>*** Total urban area population in Florida does not include urban area population in Baldwin County, Alabama</t>
  </si>
  <si>
    <t xml:space="preserve">      *County values represent only the portion of the county population within the Urban Area, not the total county population.</t>
  </si>
  <si>
    <t>Baldwin County, 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</si>
</sst>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
    <numFmt numFmtId="166" formatCode="mmmm\ d\,\ yyyy"/>
  </numFmts>
  <fonts count="41" x14ac:knownFonts="1">
    <font>
      <sz val="11"/>
      <color theme="1"/>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i/>
      <sz val="11"/>
      <color theme="1"/>
      <name val="Aptos Narrow"/>
      <family val="2"/>
      <scheme val="minor"/>
    </font>
    <font>
      <i/>
      <sz val="11"/>
      <color theme="0"/>
      <name val="Aptos Narrow"/>
      <family val="2"/>
      <scheme val="minor"/>
    </font>
    <font>
      <sz val="8"/>
      <name val="Aptos Narrow"/>
      <family val="2"/>
      <scheme val="minor"/>
    </font>
    <font>
      <sz val="10"/>
      <name val="Arial"/>
      <family val="2"/>
    </font>
    <font>
      <sz val="20"/>
      <color theme="1"/>
      <name val="Arial"/>
      <family val="2"/>
    </font>
    <font>
      <b/>
      <sz val="18"/>
      <color theme="1"/>
      <name val="Arial"/>
      <family val="2"/>
    </font>
    <font>
      <sz val="11"/>
      <color theme="1"/>
      <name val="Arial"/>
      <family val="2"/>
    </font>
    <font>
      <b/>
      <sz val="14"/>
      <color theme="0"/>
      <name val="Arial"/>
      <family val="2"/>
    </font>
    <font>
      <sz val="12"/>
      <name val="Arial"/>
      <family val="2"/>
    </font>
    <font>
      <sz val="12"/>
      <color theme="1"/>
      <name val="Arial"/>
      <family val="2"/>
    </font>
    <font>
      <b/>
      <sz val="13"/>
      <color theme="0"/>
      <name val="Arial"/>
      <family val="2"/>
    </font>
    <font>
      <sz val="13"/>
      <name val="Arial"/>
      <family val="2"/>
    </font>
    <font>
      <sz val="13"/>
      <color theme="1"/>
      <name val="Arial"/>
      <family val="2"/>
    </font>
    <font>
      <b/>
      <sz val="13"/>
      <color theme="1"/>
      <name val="Arial"/>
      <family val="2"/>
    </font>
    <font>
      <sz val="11"/>
      <color theme="0"/>
      <name val="Arial"/>
      <family val="2"/>
    </font>
    <font>
      <sz val="11"/>
      <name val="Arial"/>
      <family val="2"/>
    </font>
    <font>
      <sz val="10"/>
      <name val="Helv"/>
    </font>
    <font>
      <sz val="11"/>
      <color rgb="FFFF0000"/>
      <name val="Aptos Narrow"/>
      <family val="2"/>
      <scheme val="minor"/>
    </font>
    <font>
      <sz val="11"/>
      <color theme="0"/>
      <name val="Aptos Narrow"/>
      <family val="2"/>
      <scheme val="minor"/>
    </font>
    <font>
      <b/>
      <sz val="13"/>
      <color theme="1"/>
      <name val="Aptos Narrow"/>
      <family val="2"/>
      <scheme val="minor"/>
    </font>
    <font>
      <sz val="12"/>
      <name val="Aptos Narrow"/>
      <family val="2"/>
      <scheme val="minor"/>
    </font>
    <font>
      <sz val="11"/>
      <name val="Aptos Narrow"/>
      <family val="2"/>
      <scheme val="minor"/>
    </font>
    <font>
      <b/>
      <sz val="12"/>
      <name val="Aptos Narrow"/>
      <family val="2"/>
      <scheme val="minor"/>
    </font>
    <font>
      <b/>
      <sz val="11"/>
      <name val="Aptos Narrow"/>
      <family val="2"/>
      <scheme val="minor"/>
    </font>
    <font>
      <sz val="11"/>
      <color rgb="FFC00000"/>
      <name val="Aptos Narrow"/>
      <family val="2"/>
      <scheme val="minor"/>
    </font>
    <font>
      <sz val="9"/>
      <color theme="1"/>
      <name val="Aptos Narrow"/>
      <family val="2"/>
      <scheme val="minor"/>
    </font>
    <font>
      <b/>
      <sz val="10"/>
      <color theme="1"/>
      <name val="Aptos Narrow"/>
      <family val="1"/>
      <scheme val="minor"/>
    </font>
    <font>
      <sz val="9"/>
      <name val="Aptos Narrow"/>
      <family val="2"/>
      <scheme val="minor"/>
    </font>
    <font>
      <sz val="12"/>
      <color theme="1"/>
      <name val="Aptos Narrow"/>
      <family val="2"/>
      <scheme val="minor"/>
    </font>
    <font>
      <sz val="12"/>
      <color rgb="FFFF0000"/>
      <name val="Aptos Narrow"/>
      <family val="2"/>
      <scheme val="minor"/>
    </font>
    <font>
      <sz val="11"/>
      <color indexed="9"/>
      <name val="Aptos Narrow"/>
      <family val="2"/>
      <scheme val="minor"/>
    </font>
    <font>
      <sz val="8"/>
      <name val="arial"/>
      <family val="2"/>
    </font>
    <font>
      <b/>
      <sz val="8"/>
      <color theme="1"/>
      <name val="arial"/>
      <family val="2"/>
    </font>
    <font>
      <i/>
      <sz val="13"/>
      <name val="Arial"/>
      <family val="2"/>
    </font>
    <font>
      <b/>
      <sz val="11"/>
      <color rgb="FF000000"/>
      <name val="Aptos Narrow"/>
      <family val="2"/>
      <scheme val="minor"/>
    </font>
    <font>
      <sz val="11"/>
      <color rgb="FF000000"/>
      <name val="Aptos Narrow"/>
      <family val="2"/>
      <scheme val="minor"/>
    </font>
    <font>
      <b/>
      <sz val="8"/>
      <color rgb="FF000000"/>
      <name val="Arial"/>
      <family val="2"/>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tint="-0.34998626667073579"/>
        <bgColor theme="4" tint="0.79998168889431442"/>
      </patternFill>
    </fill>
    <fill>
      <patternFill patternType="solid">
        <fgColor theme="0" tint="-0.34998626667073579"/>
        <bgColor indexed="64"/>
      </patternFill>
    </fill>
    <fill>
      <patternFill patternType="solid">
        <fgColor theme="0" tint="-0.14999847407452621"/>
        <bgColor indexed="64"/>
      </patternFill>
    </fill>
    <fill>
      <patternFill patternType="solid">
        <fgColor rgb="FF84C6EA"/>
        <bgColor indexed="64"/>
      </patternFill>
    </fill>
    <fill>
      <patternFill patternType="solid">
        <fgColor rgb="FF0A1A2B"/>
        <bgColor indexed="64"/>
      </patternFill>
    </fill>
    <fill>
      <patternFill patternType="solid">
        <fgColor theme="0"/>
        <bgColor indexed="64"/>
      </patternFill>
    </fill>
    <fill>
      <patternFill patternType="solid">
        <fgColor rgb="FF38C2F1"/>
        <bgColor indexed="64"/>
      </patternFill>
    </fill>
    <fill>
      <patternFill patternType="solid">
        <fgColor rgb="FFFF0000"/>
        <bgColor theme="4" tint="0.79998168889431442"/>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indexed="9"/>
        <bgColor indexed="64"/>
      </patternFill>
    </fill>
    <fill>
      <patternFill patternType="solid">
        <fgColor indexed="43"/>
        <bgColor indexed="64"/>
      </patternFill>
    </fill>
    <fill>
      <patternFill patternType="solid">
        <fgColor rgb="FFFFFF99"/>
        <bgColor rgb="FF000000"/>
      </patternFill>
    </fill>
  </fills>
  <borders count="18">
    <border>
      <left/>
      <right/>
      <top/>
      <bottom/>
      <diagonal/>
    </border>
    <border>
      <left/>
      <right/>
      <top/>
      <bottom style="thin">
        <color theme="4" tint="0.39997558519241921"/>
      </bottom>
      <diagonal/>
    </border>
    <border>
      <left/>
      <right/>
      <top style="thin">
        <color theme="4" tint="0.39997558519241921"/>
      </top>
      <bottom/>
      <diagonal/>
    </border>
    <border>
      <left/>
      <right/>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style="thin">
        <color auto="1"/>
      </right>
      <top/>
      <bottom style="thin">
        <color indexed="64"/>
      </bottom>
      <diagonal/>
    </border>
  </borders>
  <cellStyleXfs count="10">
    <xf numFmtId="0" fontId="0" fillId="0" borderId="0"/>
    <xf numFmtId="9" fontId="2" fillId="0" borderId="0" applyFont="0" applyFill="0" applyBorder="0" applyAlignment="0" applyProtection="0"/>
    <xf numFmtId="0" fontId="7" fillId="0" borderId="0"/>
    <xf numFmtId="9" fontId="7" fillId="0" borderId="0" applyFont="0" applyFill="0" applyBorder="0" applyAlignment="0" applyProtection="0"/>
    <xf numFmtId="0" fontId="20" fillId="0" borderId="0"/>
    <xf numFmtId="40" fontId="20" fillId="0" borderId="0" applyFont="0" applyFill="0" applyBorder="0" applyAlignment="0" applyProtection="0"/>
    <xf numFmtId="9" fontId="20" fillId="0" borderId="0" applyFont="0" applyFill="0" applyBorder="0" applyAlignment="0" applyProtection="0"/>
    <xf numFmtId="0" fontId="2" fillId="0" borderId="0"/>
    <xf numFmtId="43" fontId="2" fillId="0" borderId="0" applyFont="0" applyFill="0" applyBorder="0" applyAlignment="0" applyProtection="0"/>
    <xf numFmtId="0" fontId="7" fillId="0" borderId="0"/>
  </cellStyleXfs>
  <cellXfs count="146">
    <xf numFmtId="0" fontId="0" fillId="0" borderId="0" xfId="0"/>
    <xf numFmtId="3" fontId="0" fillId="0" borderId="0" xfId="0" applyNumberFormat="1"/>
    <xf numFmtId="0" fontId="1" fillId="0" borderId="1" xfId="0" applyFont="1" applyBorder="1"/>
    <xf numFmtId="0" fontId="1" fillId="2" borderId="2" xfId="0" applyFont="1" applyFill="1" applyBorder="1"/>
    <xf numFmtId="0" fontId="0" fillId="0" borderId="0" xfId="0" applyAlignment="1">
      <alignment horizontal="left" vertical="top"/>
    </xf>
    <xf numFmtId="0" fontId="1" fillId="2" borderId="1" xfId="0" applyFont="1" applyFill="1" applyBorder="1"/>
    <xf numFmtId="3" fontId="1" fillId="0" borderId="1" xfId="0" applyNumberFormat="1" applyFont="1" applyBorder="1"/>
    <xf numFmtId="3" fontId="1" fillId="2" borderId="2" xfId="0" applyNumberFormat="1" applyFont="1" applyFill="1" applyBorder="1"/>
    <xf numFmtId="0" fontId="1" fillId="2" borderId="0" xfId="0" applyFont="1" applyFill="1" applyAlignment="1">
      <alignment horizontal="center"/>
    </xf>
    <xf numFmtId="0" fontId="0" fillId="0" borderId="0" xfId="0" applyAlignment="1">
      <alignment horizontal="right"/>
    </xf>
    <xf numFmtId="3" fontId="4" fillId="0" borderId="0" xfId="0" applyNumberFormat="1" applyFont="1"/>
    <xf numFmtId="0" fontId="4" fillId="0" borderId="0" xfId="0" applyFont="1"/>
    <xf numFmtId="10" fontId="0" fillId="0" borderId="0" xfId="1" applyNumberFormat="1" applyFont="1"/>
    <xf numFmtId="3" fontId="0" fillId="5" borderId="0" xfId="0" applyNumberFormat="1" applyFill="1"/>
    <xf numFmtId="0" fontId="0" fillId="5" borderId="0" xfId="0" applyFill="1" applyAlignment="1">
      <alignment horizontal="right"/>
    </xf>
    <xf numFmtId="0" fontId="0" fillId="5" borderId="0" xfId="0" applyFill="1"/>
    <xf numFmtId="10" fontId="0" fillId="5" borderId="0" xfId="1" applyNumberFormat="1" applyFont="1" applyFill="1"/>
    <xf numFmtId="0" fontId="1" fillId="2" borderId="1" xfId="0" applyFont="1" applyFill="1" applyBorder="1" applyAlignment="1">
      <alignment horizontal="left"/>
    </xf>
    <xf numFmtId="0" fontId="1" fillId="2" borderId="0" xfId="0" applyFont="1" applyFill="1" applyAlignment="1">
      <alignment horizontal="left"/>
    </xf>
    <xf numFmtId="0" fontId="3" fillId="3" borderId="0" xfId="0" applyFont="1" applyFill="1" applyAlignment="1">
      <alignment horizontal="left"/>
    </xf>
    <xf numFmtId="0" fontId="1" fillId="0" borderId="0" xfId="0" applyFont="1" applyAlignment="1">
      <alignment horizontal="center" vertical="top"/>
    </xf>
    <xf numFmtId="0" fontId="8" fillId="0" borderId="0" xfId="2" applyFont="1"/>
    <xf numFmtId="0" fontId="8" fillId="6" borderId="0" xfId="2" applyFont="1" applyFill="1"/>
    <xf numFmtId="164" fontId="9" fillId="0" borderId="0" xfId="2" applyNumberFormat="1" applyFont="1" applyAlignment="1">
      <alignment horizontal="center"/>
    </xf>
    <xf numFmtId="0" fontId="10" fillId="0" borderId="0" xfId="2" applyFont="1"/>
    <xf numFmtId="0" fontId="11" fillId="7" borderId="0" xfId="2" applyFont="1" applyFill="1" applyAlignment="1">
      <alignment horizontal="center"/>
    </xf>
    <xf numFmtId="0" fontId="10" fillId="6" borderId="0" xfId="2" applyFont="1" applyFill="1"/>
    <xf numFmtId="49" fontId="11" fillId="7" borderId="0" xfId="2" applyNumberFormat="1" applyFont="1" applyFill="1" applyAlignment="1">
      <alignment horizontal="center"/>
    </xf>
    <xf numFmtId="0" fontId="11" fillId="7" borderId="0" xfId="2" applyFont="1" applyFill="1" applyAlignment="1">
      <alignment horizontal="right"/>
    </xf>
    <xf numFmtId="0" fontId="12" fillId="0" borderId="0" xfId="2" applyFont="1" applyAlignment="1">
      <alignment horizontal="center"/>
    </xf>
    <xf numFmtId="164" fontId="13" fillId="0" borderId="0" xfId="2" applyNumberFormat="1" applyFont="1" applyAlignment="1">
      <alignment horizontal="center"/>
    </xf>
    <xf numFmtId="0" fontId="13" fillId="0" borderId="0" xfId="2" applyFont="1" applyAlignment="1">
      <alignment horizontal="center"/>
    </xf>
    <xf numFmtId="0" fontId="14" fillId="7" borderId="0" xfId="2" applyFont="1" applyFill="1"/>
    <xf numFmtId="3" fontId="14" fillId="7" borderId="0" xfId="2" applyNumberFormat="1" applyFont="1" applyFill="1" applyAlignment="1">
      <alignment horizontal="right"/>
    </xf>
    <xf numFmtId="0" fontId="15" fillId="0" borderId="0" xfId="2" applyFont="1" applyAlignment="1">
      <alignment horizontal="left" indent="1"/>
    </xf>
    <xf numFmtId="0" fontId="17" fillId="0" borderId="0" xfId="2" applyFont="1"/>
    <xf numFmtId="0" fontId="18" fillId="0" borderId="0" xfId="2" applyFont="1"/>
    <xf numFmtId="3" fontId="14" fillId="0" borderId="0" xfId="2" applyNumberFormat="1" applyFont="1"/>
    <xf numFmtId="37" fontId="14" fillId="0" borderId="0" xfId="2" applyNumberFormat="1" applyFont="1"/>
    <xf numFmtId="0" fontId="19" fillId="0" borderId="0" xfId="2" applyFont="1"/>
    <xf numFmtId="0" fontId="19" fillId="0" borderId="0" xfId="2" applyFont="1" applyAlignment="1">
      <alignment horizontal="left" indent="2"/>
    </xf>
    <xf numFmtId="0" fontId="10" fillId="0" borderId="0" xfId="2" applyFont="1" applyAlignment="1">
      <alignment horizontal="left" indent="2"/>
    </xf>
    <xf numFmtId="3" fontId="14" fillId="8" borderId="0" xfId="2" applyNumberFormat="1" applyFont="1" applyFill="1" applyAlignment="1">
      <alignment horizontal="right"/>
    </xf>
    <xf numFmtId="0" fontId="17" fillId="9" borderId="0" xfId="2" applyFont="1" applyFill="1"/>
    <xf numFmtId="3" fontId="17" fillId="9" borderId="0" xfId="2" applyNumberFormat="1" applyFont="1" applyFill="1" applyAlignment="1">
      <alignment horizontal="right" indent="1"/>
    </xf>
    <xf numFmtId="9" fontId="17" fillId="9" borderId="0" xfId="1" applyFont="1" applyFill="1" applyAlignment="1">
      <alignment horizontal="right" indent="1"/>
    </xf>
    <xf numFmtId="10" fontId="0" fillId="9" borderId="0" xfId="1" applyNumberFormat="1" applyFont="1" applyFill="1"/>
    <xf numFmtId="0" fontId="0" fillId="9" borderId="0" xfId="0" applyFill="1"/>
    <xf numFmtId="3" fontId="0" fillId="9" borderId="0" xfId="0" applyNumberFormat="1" applyFill="1"/>
    <xf numFmtId="0" fontId="3" fillId="10" borderId="0" xfId="0" applyFont="1" applyFill="1" applyAlignment="1">
      <alignment horizontal="center"/>
    </xf>
    <xf numFmtId="0" fontId="24" fillId="0" borderId="0" xfId="0" applyFont="1"/>
    <xf numFmtId="0" fontId="25" fillId="0" borderId="0" xfId="0" applyFont="1" applyAlignment="1">
      <alignment horizontal="center"/>
    </xf>
    <xf numFmtId="0" fontId="26" fillId="0" borderId="0" xfId="0" applyFont="1"/>
    <xf numFmtId="0" fontId="25" fillId="0" borderId="0" xfId="0" applyFont="1" applyAlignment="1">
      <alignment horizontal="left"/>
    </xf>
    <xf numFmtId="0" fontId="21" fillId="0" borderId="0" xfId="0" applyFont="1" applyAlignment="1">
      <alignment horizontal="left"/>
    </xf>
    <xf numFmtId="0" fontId="25" fillId="0" borderId="0" xfId="0" applyFont="1"/>
    <xf numFmtId="0" fontId="25" fillId="0" borderId="0" xfId="0" applyFont="1" applyAlignment="1">
      <alignment horizontal="right"/>
    </xf>
    <xf numFmtId="0" fontId="25" fillId="0" borderId="0" xfId="9" applyFont="1" applyAlignment="1">
      <alignment horizontal="center"/>
    </xf>
    <xf numFmtId="0" fontId="25" fillId="0" borderId="0" xfId="0" quotePrefix="1" applyFont="1" applyAlignment="1">
      <alignment horizontal="right"/>
    </xf>
    <xf numFmtId="0" fontId="25" fillId="0" borderId="3" xfId="0" applyFont="1" applyBorder="1"/>
    <xf numFmtId="49" fontId="0" fillId="0" borderId="3" xfId="0" applyNumberFormat="1" applyBorder="1" applyAlignment="1">
      <alignment horizontal="right"/>
    </xf>
    <xf numFmtId="0" fontId="0" fillId="0" borderId="3" xfId="0" applyBorder="1" applyAlignment="1">
      <alignment horizontal="right"/>
    </xf>
    <xf numFmtId="1" fontId="0" fillId="0" borderId="0" xfId="0" applyNumberFormat="1"/>
    <xf numFmtId="1" fontId="21" fillId="0" borderId="0" xfId="0" applyNumberFormat="1" applyFont="1"/>
    <xf numFmtId="0" fontId="27" fillId="0" borderId="0" xfId="9" applyFont="1"/>
    <xf numFmtId="3" fontId="25" fillId="0" borderId="0" xfId="0" applyNumberFormat="1" applyFont="1"/>
    <xf numFmtId="3" fontId="25" fillId="0" borderId="0" xfId="0" applyNumberFormat="1" applyFont="1" applyAlignment="1">
      <alignment horizontal="right"/>
    </xf>
    <xf numFmtId="0" fontId="25" fillId="0" borderId="0" xfId="9" applyFont="1"/>
    <xf numFmtId="3" fontId="28" fillId="0" borderId="0" xfId="0" applyNumberFormat="1" applyFont="1"/>
    <xf numFmtId="3" fontId="25" fillId="0" borderId="0" xfId="0" applyNumberFormat="1" applyFont="1" applyAlignment="1" applyProtection="1">
      <alignment horizontal="right"/>
      <protection locked="0"/>
    </xf>
    <xf numFmtId="3" fontId="25" fillId="0" borderId="0" xfId="8" applyNumberFormat="1" applyFont="1" applyBorder="1" applyAlignment="1"/>
    <xf numFmtId="1" fontId="29" fillId="0" borderId="0" xfId="0" applyNumberFormat="1" applyFont="1"/>
    <xf numFmtId="3" fontId="30" fillId="0" borderId="0" xfId="0" applyNumberFormat="1" applyFont="1"/>
    <xf numFmtId="0" fontId="31" fillId="0" borderId="0" xfId="0" applyFont="1"/>
    <xf numFmtId="0" fontId="32" fillId="0" borderId="0" xfId="0" applyFont="1"/>
    <xf numFmtId="0" fontId="33" fillId="0" borderId="0" xfId="0" applyFont="1"/>
    <xf numFmtId="3" fontId="0" fillId="9" borderId="0" xfId="1" applyNumberFormat="1" applyFont="1" applyFill="1"/>
    <xf numFmtId="3" fontId="0" fillId="11" borderId="0" xfId="1" applyNumberFormat="1" applyFont="1" applyFill="1"/>
    <xf numFmtId="3" fontId="22" fillId="12" borderId="0" xfId="1" applyNumberFormat="1" applyFont="1" applyFill="1"/>
    <xf numFmtId="3" fontId="1" fillId="0" borderId="0" xfId="0" applyNumberFormat="1" applyFont="1"/>
    <xf numFmtId="3" fontId="27" fillId="8" borderId="0" xfId="1" applyNumberFormat="1" applyFont="1" applyFill="1"/>
    <xf numFmtId="0" fontId="0" fillId="13" borderId="0" xfId="0" applyFill="1" applyAlignment="1">
      <alignment horizontal="right"/>
    </xf>
    <xf numFmtId="0" fontId="0" fillId="0" borderId="0" xfId="0" applyProtection="1">
      <protection locked="0"/>
    </xf>
    <xf numFmtId="0" fontId="1" fillId="0" borderId="5" xfId="0" applyFont="1" applyBorder="1" applyAlignment="1" applyProtection="1">
      <alignment horizontal="center" vertical="center" wrapText="1"/>
      <protection locked="0"/>
    </xf>
    <xf numFmtId="0" fontId="0" fillId="14" borderId="0" xfId="0" applyFill="1" applyProtection="1">
      <protection locked="0"/>
    </xf>
    <xf numFmtId="0" fontId="1" fillId="0" borderId="0" xfId="0" applyFont="1" applyAlignment="1" applyProtection="1">
      <alignment horizontal="center" vertical="center"/>
      <protection locked="0"/>
    </xf>
    <xf numFmtId="0" fontId="1" fillId="0" borderId="7" xfId="0" applyFont="1" applyBorder="1" applyAlignment="1" applyProtection="1">
      <alignment horizontal="left" indent="1"/>
      <protection locked="0"/>
    </xf>
    <xf numFmtId="3" fontId="1" fillId="0" borderId="7" xfId="0" applyNumberFormat="1" applyFont="1" applyBorder="1" applyAlignment="1" applyProtection="1">
      <alignment horizontal="right"/>
      <protection locked="0"/>
    </xf>
    <xf numFmtId="0" fontId="34" fillId="0" borderId="7" xfId="0" applyFont="1" applyBorder="1" applyProtection="1">
      <protection locked="0"/>
    </xf>
    <xf numFmtId="3" fontId="0" fillId="0" borderId="7" xfId="0" applyNumberFormat="1" applyBorder="1" applyAlignment="1" applyProtection="1">
      <alignment horizontal="right"/>
      <protection locked="0"/>
    </xf>
    <xf numFmtId="0" fontId="34" fillId="0" borderId="6" xfId="0" applyFont="1" applyBorder="1" applyProtection="1">
      <protection locked="0"/>
    </xf>
    <xf numFmtId="3" fontId="0" fillId="0" borderId="6" xfId="0" applyNumberFormat="1" applyBorder="1" applyAlignment="1" applyProtection="1">
      <alignment horizontal="right"/>
      <protection locked="0"/>
    </xf>
    <xf numFmtId="3" fontId="37" fillId="0" borderId="0" xfId="2" applyNumberFormat="1" applyFont="1" applyAlignment="1">
      <alignment horizontal="right"/>
    </xf>
    <xf numFmtId="3" fontId="16" fillId="0" borderId="0" xfId="2" applyNumberFormat="1" applyFont="1" applyAlignment="1">
      <alignment horizontal="right"/>
    </xf>
    <xf numFmtId="165" fontId="37" fillId="0" borderId="0" xfId="1" applyNumberFormat="1" applyFont="1" applyAlignment="1"/>
    <xf numFmtId="165" fontId="17" fillId="0" borderId="0" xfId="1" applyNumberFormat="1" applyFont="1" applyFill="1" applyAlignment="1"/>
    <xf numFmtId="165" fontId="16" fillId="0" borderId="0" xfId="2" applyNumberFormat="1" applyFont="1"/>
    <xf numFmtId="165" fontId="14" fillId="7" borderId="0" xfId="1" applyNumberFormat="1" applyFont="1" applyFill="1" applyAlignment="1"/>
    <xf numFmtId="3" fontId="17" fillId="0" borderId="0" xfId="2" applyNumberFormat="1" applyFont="1" applyAlignment="1">
      <alignment horizontal="right"/>
    </xf>
    <xf numFmtId="165" fontId="37" fillId="0" borderId="0" xfId="1" applyNumberFormat="1" applyFont="1" applyFill="1" applyAlignment="1"/>
    <xf numFmtId="3" fontId="15" fillId="0" borderId="0" xfId="2" applyNumberFormat="1" applyFont="1" applyAlignment="1">
      <alignment horizontal="right"/>
    </xf>
    <xf numFmtId="165" fontId="15" fillId="0" borderId="0" xfId="2" applyNumberFormat="1" applyFont="1"/>
    <xf numFmtId="165" fontId="15" fillId="0" borderId="0" xfId="1" applyNumberFormat="1" applyFont="1" applyFill="1" applyAlignment="1"/>
    <xf numFmtId="9" fontId="0" fillId="0" borderId="0" xfId="1" applyFont="1" applyAlignment="1">
      <alignment horizontal="right"/>
    </xf>
    <xf numFmtId="0" fontId="34" fillId="14" borderId="4" xfId="0" applyFont="1" applyFill="1" applyBorder="1" applyAlignment="1" applyProtection="1">
      <alignment horizontal="left" vertical="center"/>
      <protection locked="0"/>
    </xf>
    <xf numFmtId="0" fontId="36" fillId="15" borderId="17" xfId="0" applyFont="1" applyFill="1" applyBorder="1"/>
    <xf numFmtId="0" fontId="35" fillId="0" borderId="5" xfId="0" applyFont="1" applyBorder="1" applyAlignment="1">
      <alignment wrapText="1"/>
    </xf>
    <xf numFmtId="0" fontId="35" fillId="0" borderId="10" xfId="0" applyFont="1" applyBorder="1" applyAlignment="1">
      <alignment wrapText="1"/>
    </xf>
    <xf numFmtId="0" fontId="36" fillId="15" borderId="13" xfId="0" applyFont="1" applyFill="1" applyBorder="1"/>
    <xf numFmtId="0" fontId="36" fillId="15" borderId="15" xfId="0" applyFont="1" applyFill="1" applyBorder="1"/>
    <xf numFmtId="0" fontId="1" fillId="0" borderId="4" xfId="0" applyFont="1" applyBorder="1" applyAlignment="1" applyProtection="1">
      <alignment horizontal="center" vertical="center"/>
      <protection locked="0"/>
    </xf>
    <xf numFmtId="3" fontId="38" fillId="0" borderId="7" xfId="0" applyNumberFormat="1" applyFont="1" applyBorder="1" applyAlignment="1">
      <alignment horizontal="right"/>
    </xf>
    <xf numFmtId="3" fontId="39" fillId="0" borderId="7" xfId="0" applyNumberFormat="1" applyFont="1" applyBorder="1" applyAlignment="1">
      <alignment horizontal="right"/>
    </xf>
    <xf numFmtId="3" fontId="39" fillId="0" borderId="6" xfId="0" applyNumberFormat="1" applyFont="1" applyBorder="1" applyAlignment="1">
      <alignment horizontal="right"/>
    </xf>
    <xf numFmtId="0" fontId="9" fillId="0" borderId="0" xfId="2" applyFont="1" applyAlignment="1">
      <alignment horizontal="center"/>
    </xf>
    <xf numFmtId="164" fontId="9" fillId="0" borderId="0" xfId="2" applyNumberFormat="1" applyFont="1" applyAlignment="1">
      <alignment horizontal="center"/>
    </xf>
    <xf numFmtId="0" fontId="11" fillId="7" borderId="0" xfId="2" applyFont="1" applyFill="1" applyAlignment="1">
      <alignment horizontal="center" vertical="center" wrapText="1"/>
    </xf>
    <xf numFmtId="0" fontId="11" fillId="7" borderId="0" xfId="2" applyFont="1" applyFill="1" applyAlignment="1">
      <alignment horizontal="center" vertical="center"/>
    </xf>
    <xf numFmtId="0" fontId="11" fillId="7" borderId="0" xfId="2" applyFont="1" applyFill="1" applyAlignment="1">
      <alignment horizontal="center"/>
    </xf>
    <xf numFmtId="0" fontId="3" fillId="3" borderId="0" xfId="0" applyFont="1" applyFill="1" applyAlignment="1">
      <alignment horizontal="center"/>
    </xf>
    <xf numFmtId="0" fontId="5" fillId="4" borderId="0" xfId="0" applyFont="1" applyFill="1" applyAlignment="1">
      <alignment horizontal="center"/>
    </xf>
    <xf numFmtId="0" fontId="23" fillId="0" borderId="0" xfId="0" applyFont="1" applyAlignment="1">
      <alignment horizontal="center"/>
    </xf>
    <xf numFmtId="0" fontId="25" fillId="0" borderId="0" xfId="0" applyFont="1" applyAlignment="1">
      <alignment horizontal="center"/>
    </xf>
    <xf numFmtId="0" fontId="0" fillId="0" borderId="3" xfId="9" applyFont="1" applyBorder="1" applyAlignment="1">
      <alignment horizontal="center"/>
    </xf>
    <xf numFmtId="0" fontId="25" fillId="0" borderId="3" xfId="9" applyFont="1" applyBorder="1" applyAlignment="1">
      <alignment horizontal="center"/>
    </xf>
    <xf numFmtId="0" fontId="29" fillId="0" borderId="0" xfId="0" applyFont="1" applyAlignment="1">
      <alignment horizontal="left" vertical="center" wrapText="1"/>
    </xf>
    <xf numFmtId="0" fontId="40" fillId="16" borderId="16" xfId="0" applyFont="1" applyFill="1" applyBorder="1"/>
    <xf numFmtId="0" fontId="40" fillId="16" borderId="3" xfId="0" applyFont="1" applyFill="1" applyBorder="1"/>
    <xf numFmtId="0" fontId="35" fillId="0" borderId="8" xfId="0" applyFont="1" applyBorder="1" applyAlignment="1">
      <alignment wrapText="1"/>
    </xf>
    <xf numFmtId="0" fontId="35" fillId="0" borderId="9" xfId="0" applyFont="1" applyBorder="1" applyAlignment="1">
      <alignment wrapText="1"/>
    </xf>
    <xf numFmtId="0" fontId="35" fillId="0" borderId="10" xfId="0" applyFont="1" applyBorder="1" applyAlignment="1">
      <alignment wrapText="1"/>
    </xf>
    <xf numFmtId="0" fontId="40" fillId="16" borderId="11" xfId="0" applyFont="1" applyFill="1" applyBorder="1"/>
    <xf numFmtId="0" fontId="40" fillId="16" borderId="12" xfId="0" applyFont="1" applyFill="1" applyBorder="1"/>
    <xf numFmtId="0" fontId="40" fillId="16" borderId="14" xfId="0" applyFont="1" applyFill="1" applyBorder="1" applyAlignment="1">
      <alignment wrapText="1"/>
    </xf>
    <xf numFmtId="0" fontId="40" fillId="16" borderId="0" xfId="0" applyFont="1" applyFill="1" applyAlignment="1">
      <alignment wrapText="1"/>
    </xf>
    <xf numFmtId="0" fontId="27" fillId="14" borderId="4"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166" fontId="1" fillId="14" borderId="4" xfId="0" applyNumberFormat="1" applyFont="1" applyFill="1" applyBorder="1" applyAlignment="1" applyProtection="1">
      <alignment horizontal="center" vertical="center" wrapText="1"/>
      <protection locked="0"/>
    </xf>
    <xf numFmtId="166" fontId="1" fillId="0" borderId="6" xfId="0" applyNumberFormat="1" applyFont="1" applyBorder="1" applyAlignment="1" applyProtection="1">
      <alignment horizontal="center" vertical="center" wrapText="1"/>
      <protection locked="0"/>
    </xf>
    <xf numFmtId="0" fontId="34" fillId="14" borderId="4" xfId="0" applyFont="1" applyFill="1" applyBorder="1" applyAlignment="1" applyProtection="1">
      <alignment horizontal="left" vertical="center"/>
      <protection locked="0"/>
    </xf>
    <xf numFmtId="0" fontId="27" fillId="14" borderId="8" xfId="0" applyFont="1" applyFill="1" applyBorder="1" applyAlignment="1" applyProtection="1">
      <alignment horizontal="center" vertical="center" wrapText="1"/>
      <protection locked="0"/>
    </xf>
    <xf numFmtId="0" fontId="27" fillId="14" borderId="9" xfId="0" applyFont="1" applyFill="1" applyBorder="1" applyAlignment="1" applyProtection="1">
      <alignment horizontal="center" vertical="center" wrapText="1"/>
      <protection locked="0"/>
    </xf>
    <xf numFmtId="0" fontId="27" fillId="14" borderId="10"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center" vertical="center" wrapText="1"/>
      <protection locked="0"/>
    </xf>
    <xf numFmtId="0" fontId="1" fillId="14" borderId="9" xfId="0" applyFont="1" applyFill="1" applyBorder="1" applyAlignment="1" applyProtection="1">
      <alignment horizontal="center" vertical="center" wrapText="1"/>
      <protection locked="0"/>
    </xf>
    <xf numFmtId="0" fontId="1" fillId="14" borderId="10" xfId="0" applyFont="1" applyFill="1" applyBorder="1" applyAlignment="1" applyProtection="1">
      <alignment horizontal="center" vertical="center" wrapText="1"/>
      <protection locked="0"/>
    </xf>
  </cellXfs>
  <cellStyles count="10">
    <cellStyle name="Comma" xfId="8" builtinId="3"/>
    <cellStyle name="Comma 2" xfId="5" xr:uid="{07CCC76A-F1C7-40DA-A71C-213E1B61F586}"/>
    <cellStyle name="Normal" xfId="0" builtinId="0"/>
    <cellStyle name="Normal 2" xfId="4" xr:uid="{7EB6A24D-10BC-47F8-9C4B-FD67051A6D07}"/>
    <cellStyle name="Normal 2 2" xfId="7" xr:uid="{763E27BB-28BE-4633-ADD4-5B432F51C4C0}"/>
    <cellStyle name="Normal 2 2 2" xfId="9" xr:uid="{E5EC5911-706E-47AC-B560-250472C93B21}"/>
    <cellStyle name="Normal 3" xfId="2" xr:uid="{369ED885-E28A-4B54-9435-EF8E365197F5}"/>
    <cellStyle name="Percent" xfId="1" builtinId="5"/>
    <cellStyle name="Percent 2" xfId="3" xr:uid="{C1D11090-B563-40CB-A586-1C40EB5464C1}"/>
    <cellStyle name="Percent 2 2" xfId="6" xr:uid="{D2056023-F35F-44F2-9501-788E8BB9CAF5}"/>
  </cellStyles>
  <dxfs count="3">
    <dxf>
      <font>
        <b/>
        <i/>
      </font>
    </dxf>
    <dxf>
      <font>
        <b/>
        <i/>
      </font>
    </dxf>
    <dxf>
      <font>
        <b/>
        <i/>
      </font>
    </dxf>
  </dxfs>
  <tableStyles count="0" defaultTableStyle="TableStyleMedium2" defaultPivotStyle="PivotStyleLight16"/>
  <colors>
    <mruColors>
      <color rgb="FF0A1A2B"/>
      <color rgb="FF38C2F1"/>
      <color rgb="FFE6E7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8805</xdr:colOff>
      <xdr:row>0</xdr:row>
      <xdr:rowOff>8805</xdr:rowOff>
    </xdr:from>
    <xdr:to>
      <xdr:col>6</xdr:col>
      <xdr:colOff>4820</xdr:colOff>
      <xdr:row>1</xdr:row>
      <xdr:rowOff>636334</xdr:rowOff>
    </xdr:to>
    <xdr:pic>
      <xdr:nvPicPr>
        <xdr:cNvPr id="4" name="Picture 3">
          <a:extLst>
            <a:ext uri="{FF2B5EF4-FFF2-40B4-BE49-F238E27FC236}">
              <a16:creationId xmlns:a16="http://schemas.microsoft.com/office/drawing/2014/main" id="{60BDC3C0-BB38-4774-B8C7-F8D2D44E8691}"/>
            </a:ext>
          </a:extLst>
        </xdr:cNvPr>
        <xdr:cNvPicPr>
          <a:picLocks noChangeAspect="1"/>
        </xdr:cNvPicPr>
      </xdr:nvPicPr>
      <xdr:blipFill rotWithShape="1">
        <a:blip xmlns:r="http://schemas.openxmlformats.org/officeDocument/2006/relationships" r:embed="rId1"/>
        <a:srcRect t="5102" r="6746" b="3060"/>
        <a:stretch>
          <a:fillRect/>
        </a:stretch>
      </xdr:blipFill>
      <xdr:spPr>
        <a:xfrm>
          <a:off x="267341" y="8805"/>
          <a:ext cx="8893878" cy="1008529"/>
        </a:xfrm>
        <a:prstGeom prst="rect">
          <a:avLst/>
        </a:prstGeom>
      </xdr:spPr>
    </xdr:pic>
    <xdr:clientData/>
  </xdr:twoCellAnchor>
  <xdr:twoCellAnchor>
    <xdr:from>
      <xdr:col>1</xdr:col>
      <xdr:colOff>3553147</xdr:colOff>
      <xdr:row>0</xdr:row>
      <xdr:rowOff>92824</xdr:rowOff>
    </xdr:from>
    <xdr:to>
      <xdr:col>5</xdr:col>
      <xdr:colOff>1155844</xdr:colOff>
      <xdr:row>2</xdr:row>
      <xdr:rowOff>7135</xdr:rowOff>
    </xdr:to>
    <xdr:sp macro="" textlink="">
      <xdr:nvSpPr>
        <xdr:cNvPr id="3" name="TextBox 1" descr="Inventory List" title="Title 1">
          <a:extLst>
            <a:ext uri="{FF2B5EF4-FFF2-40B4-BE49-F238E27FC236}">
              <a16:creationId xmlns:a16="http://schemas.microsoft.com/office/drawing/2014/main" id="{A0336A67-E223-4AB5-B317-4329B7E48780}"/>
            </a:ext>
          </a:extLst>
        </xdr:cNvPr>
        <xdr:cNvSpPr txBox="1"/>
      </xdr:nvSpPr>
      <xdr:spPr>
        <a:xfrm>
          <a:off x="3810001" y="92824"/>
          <a:ext cx="5044326" cy="95599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algn="r"/>
          <a:r>
            <a:rPr lang="en-US" sz="1800" b="1">
              <a:solidFill>
                <a:schemeClr val="bg1"/>
              </a:solidFill>
              <a:latin typeface="Arial" panose="020B0604020202020204" pitchFamily="34" charset="0"/>
              <a:cs typeface="Arial" panose="020B0604020202020204" pitchFamily="34" charset="0"/>
            </a:rPr>
            <a:t>Florida Urban Area </a:t>
          </a:r>
          <a:r>
            <a:rPr lang="en-US" sz="1800" b="1" baseline="0">
              <a:solidFill>
                <a:schemeClr val="bg1"/>
              </a:solidFill>
              <a:latin typeface="Arial" panose="020B0604020202020204" pitchFamily="34" charset="0"/>
              <a:cs typeface="Arial" panose="020B0604020202020204" pitchFamily="34" charset="0"/>
            </a:rPr>
            <a:t>Population Estimates</a:t>
          </a:r>
        </a:p>
        <a:p>
          <a:pPr marL="0" algn="l"/>
          <a:endParaRPr lang="en-US" sz="900" b="1" baseline="0">
            <a:solidFill>
              <a:schemeClr val="bg1"/>
            </a:solidFill>
            <a:latin typeface="Arial" panose="020B0604020202020204" pitchFamily="34" charset="0"/>
            <a:cs typeface="Arial" panose="020B0604020202020204" pitchFamily="34" charset="0"/>
          </a:endParaRPr>
        </a:p>
        <a:p>
          <a:pPr marL="0" algn="r"/>
          <a:r>
            <a:rPr lang="en-US" sz="1800" b="1">
              <a:solidFill>
                <a:schemeClr val="bg1"/>
              </a:solidFill>
              <a:latin typeface="Arial" panose="020B0604020202020204" pitchFamily="34" charset="0"/>
              <a:cs typeface="Arial" panose="020B0604020202020204" pitchFamily="34" charset="0"/>
            </a:rPr>
            <a:t>April 1, 2025</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32\32616%20-%20FDOT%20CO%20Performance%20Trends%20Support\003%20-%20Demographic%20&amp;%20Commuting%20Trends%20Analysis\analysis\Population%20Estimates\2025\FL_County_2025_Population_Estimates.xlsx" TargetMode="External"/><Relationship Id="rId1" Type="http://schemas.openxmlformats.org/officeDocument/2006/relationships/externalLinkPath" Target="FL_County_2025_Population_Estim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pEst-2023-Final  (3)"/>
      <sheetName val="PopEst-2025-Final"/>
      <sheetName val="PopEst-2023-Final "/>
      <sheetName val="PopEst-2025-Worksheet"/>
      <sheetName val="County2025"/>
      <sheetName val="County2023"/>
      <sheetName val="County2024"/>
      <sheetName val="County2020"/>
      <sheetName val="PopEst-2019-Final"/>
      <sheetName val="PopEst-2019-Worksheet"/>
      <sheetName val="County2019"/>
      <sheetName val="County2018"/>
      <sheetName val="County2017"/>
      <sheetName val="County2016"/>
      <sheetName val="County2015"/>
      <sheetName val="Table 01 (original)"/>
      <sheetName val="PopEst-2018-Worksheet"/>
      <sheetName val="PopEst-2017-Worksheet"/>
      <sheetName val="PopEst-2018-Final"/>
      <sheetName val="PopEst-2017-Final"/>
      <sheetName val="PopEst-2025-Draft"/>
    </sheetNames>
    <sheetDataSet>
      <sheetData sheetId="0"/>
      <sheetData sheetId="1"/>
      <sheetData sheetId="2"/>
      <sheetData sheetId="3"/>
      <sheetData sheetId="4">
        <row r="9">
          <cell r="A9" t="str">
            <v>Alachua</v>
          </cell>
          <cell r="B9">
            <v>298485</v>
          </cell>
        </row>
        <row r="10">
          <cell r="A10" t="str">
            <v>Baker</v>
          </cell>
          <cell r="B10">
            <v>29139</v>
          </cell>
        </row>
        <row r="11">
          <cell r="A11" t="str">
            <v>Bay</v>
          </cell>
          <cell r="B11">
            <v>199950</v>
          </cell>
        </row>
        <row r="12">
          <cell r="A12" t="str">
            <v>Bradford</v>
          </cell>
          <cell r="B12">
            <v>27668</v>
          </cell>
        </row>
        <row r="13">
          <cell r="A13" t="str">
            <v>Brevard</v>
          </cell>
          <cell r="B13">
            <v>667900</v>
          </cell>
        </row>
        <row r="14">
          <cell r="A14" t="str">
            <v>Broward</v>
          </cell>
          <cell r="B14">
            <v>1993535</v>
          </cell>
        </row>
        <row r="15">
          <cell r="A15" t="str">
            <v>Calhoun</v>
          </cell>
          <cell r="B15">
            <v>13655</v>
          </cell>
        </row>
        <row r="16">
          <cell r="A16" t="str">
            <v>Charlotte</v>
          </cell>
          <cell r="B16">
            <v>223430</v>
          </cell>
        </row>
        <row r="17">
          <cell r="A17" t="str">
            <v>Citrus</v>
          </cell>
          <cell r="B17">
            <v>166500</v>
          </cell>
        </row>
        <row r="18">
          <cell r="A18" t="str">
            <v>Clay</v>
          </cell>
          <cell r="B18">
            <v>238605</v>
          </cell>
        </row>
        <row r="19">
          <cell r="A19" t="str">
            <v>Collier</v>
          </cell>
          <cell r="B19">
            <v>413314</v>
          </cell>
        </row>
        <row r="20">
          <cell r="A20" t="str">
            <v>Columbia</v>
          </cell>
          <cell r="B20">
            <v>72388</v>
          </cell>
        </row>
        <row r="21">
          <cell r="A21" t="str">
            <v>DeSoto</v>
          </cell>
          <cell r="B21">
            <v>35947</v>
          </cell>
        </row>
        <row r="22">
          <cell r="A22" t="str">
            <v>Dixie</v>
          </cell>
          <cell r="B22">
            <v>17217</v>
          </cell>
        </row>
        <row r="23">
          <cell r="A23" t="str">
            <v>Duval</v>
          </cell>
          <cell r="B23">
            <v>1079044</v>
          </cell>
        </row>
        <row r="24">
          <cell r="A24" t="str">
            <v>Escambia</v>
          </cell>
          <cell r="B24">
            <v>337728</v>
          </cell>
        </row>
        <row r="25">
          <cell r="A25" t="str">
            <v>Flagler</v>
          </cell>
          <cell r="B25">
            <v>140714</v>
          </cell>
        </row>
        <row r="26">
          <cell r="A26" t="str">
            <v>Franklin</v>
          </cell>
          <cell r="B26">
            <v>13383</v>
          </cell>
        </row>
        <row r="27">
          <cell r="A27" t="str">
            <v>Gadsden</v>
          </cell>
          <cell r="B27">
            <v>44790</v>
          </cell>
        </row>
        <row r="28">
          <cell r="A28" t="str">
            <v>Gilchrist</v>
          </cell>
          <cell r="B28">
            <v>19716</v>
          </cell>
        </row>
        <row r="29">
          <cell r="A29" t="str">
            <v>Glades</v>
          </cell>
          <cell r="B29">
            <v>13055</v>
          </cell>
        </row>
        <row r="30">
          <cell r="A30" t="str">
            <v>Gulf</v>
          </cell>
          <cell r="B30">
            <v>16621</v>
          </cell>
        </row>
        <row r="31">
          <cell r="A31" t="str">
            <v>Hamilton</v>
          </cell>
          <cell r="B31">
            <v>14155</v>
          </cell>
        </row>
        <row r="32">
          <cell r="A32" t="str">
            <v>Hardee</v>
          </cell>
          <cell r="B32">
            <v>26042</v>
          </cell>
        </row>
        <row r="33">
          <cell r="A33" t="str">
            <v>Hendry</v>
          </cell>
          <cell r="B33">
            <v>47085</v>
          </cell>
        </row>
        <row r="34">
          <cell r="A34" t="str">
            <v>Hernando</v>
          </cell>
          <cell r="B34">
            <v>212849</v>
          </cell>
        </row>
        <row r="35">
          <cell r="A35" t="str">
            <v>Highlands</v>
          </cell>
          <cell r="B35">
            <v>107976</v>
          </cell>
        </row>
        <row r="36">
          <cell r="A36" t="str">
            <v>Hillsborough</v>
          </cell>
          <cell r="B36">
            <v>1575637</v>
          </cell>
        </row>
        <row r="37">
          <cell r="A37" t="str">
            <v>Holmes</v>
          </cell>
          <cell r="B37">
            <v>20042</v>
          </cell>
        </row>
        <row r="38">
          <cell r="A38" t="str">
            <v>Indian River</v>
          </cell>
          <cell r="B38">
            <v>173013</v>
          </cell>
        </row>
        <row r="39">
          <cell r="A39" t="str">
            <v>Jackson</v>
          </cell>
          <cell r="B39">
            <v>49728</v>
          </cell>
        </row>
        <row r="40">
          <cell r="A40" t="str">
            <v>Jefferson</v>
          </cell>
          <cell r="B40">
            <v>15761</v>
          </cell>
        </row>
        <row r="41">
          <cell r="A41" t="str">
            <v>Lafayette</v>
          </cell>
          <cell r="B41">
            <v>8601</v>
          </cell>
        </row>
        <row r="42">
          <cell r="A42" t="str">
            <v>Lake</v>
          </cell>
          <cell r="B42">
            <v>445881</v>
          </cell>
        </row>
        <row r="43">
          <cell r="A43" t="str">
            <v>Lee</v>
          </cell>
          <cell r="B43">
            <v>839223</v>
          </cell>
        </row>
        <row r="44">
          <cell r="A44" t="str">
            <v>Leon</v>
          </cell>
          <cell r="B44">
            <v>305866</v>
          </cell>
        </row>
        <row r="45">
          <cell r="A45" t="str">
            <v>Levy</v>
          </cell>
          <cell r="B45">
            <v>46270</v>
          </cell>
        </row>
        <row r="46">
          <cell r="A46" t="str">
            <v>Liberty</v>
          </cell>
          <cell r="B46">
            <v>8140</v>
          </cell>
        </row>
        <row r="47">
          <cell r="A47" t="str">
            <v>Madison</v>
          </cell>
          <cell r="B47">
            <v>18859</v>
          </cell>
        </row>
        <row r="48">
          <cell r="A48" t="str">
            <v>Manatee</v>
          </cell>
          <cell r="B48">
            <v>466845</v>
          </cell>
        </row>
        <row r="49">
          <cell r="A49" t="str">
            <v>Marion</v>
          </cell>
          <cell r="B49">
            <v>433765</v>
          </cell>
        </row>
        <row r="50">
          <cell r="A50" t="str">
            <v>Martin</v>
          </cell>
          <cell r="B50">
            <v>166281</v>
          </cell>
        </row>
        <row r="51">
          <cell r="A51" t="str">
            <v>Miami-Dade</v>
          </cell>
          <cell r="B51">
            <v>2814927</v>
          </cell>
        </row>
        <row r="52">
          <cell r="A52" t="str">
            <v>Monroe</v>
          </cell>
          <cell r="B52">
            <v>84707</v>
          </cell>
        </row>
        <row r="53">
          <cell r="A53" t="str">
            <v>Nassau</v>
          </cell>
          <cell r="B53">
            <v>107053</v>
          </cell>
        </row>
        <row r="54">
          <cell r="A54" t="str">
            <v>Okaloosa</v>
          </cell>
          <cell r="B54">
            <v>226193</v>
          </cell>
        </row>
        <row r="55">
          <cell r="A55" t="str">
            <v>Okeechobee</v>
          </cell>
          <cell r="B55">
            <v>40314</v>
          </cell>
        </row>
        <row r="56">
          <cell r="A56" t="str">
            <v>Orange</v>
          </cell>
          <cell r="B56">
            <v>1536045</v>
          </cell>
        </row>
        <row r="57">
          <cell r="A57" t="str">
            <v>Osceola</v>
          </cell>
          <cell r="B57">
            <v>484915</v>
          </cell>
        </row>
        <row r="58">
          <cell r="A58" t="str">
            <v>Palm Beach</v>
          </cell>
          <cell r="B58">
            <v>1556161</v>
          </cell>
        </row>
        <row r="59">
          <cell r="A59" t="str">
            <v>Pasco</v>
          </cell>
          <cell r="B59">
            <v>648369</v>
          </cell>
        </row>
        <row r="60">
          <cell r="A60" t="str">
            <v>Pinellas</v>
          </cell>
          <cell r="B60">
            <v>966933</v>
          </cell>
        </row>
        <row r="61">
          <cell r="A61" t="str">
            <v>Polk</v>
          </cell>
          <cell r="B61">
            <v>846896</v>
          </cell>
        </row>
        <row r="62">
          <cell r="A62" t="str">
            <v>Putnam</v>
          </cell>
          <cell r="B62">
            <v>76600</v>
          </cell>
        </row>
        <row r="63">
          <cell r="A63" t="str">
            <v>Saint Johns</v>
          </cell>
          <cell r="B63">
            <v>348336</v>
          </cell>
        </row>
        <row r="64">
          <cell r="A64" t="str">
            <v>Saint Lucie</v>
          </cell>
          <cell r="B64">
            <v>394074</v>
          </cell>
        </row>
        <row r="65">
          <cell r="A65" t="str">
            <v>Santa Rosa</v>
          </cell>
          <cell r="B65">
            <v>211445</v>
          </cell>
        </row>
        <row r="66">
          <cell r="A66" t="str">
            <v>Sarasota</v>
          </cell>
          <cell r="B66">
            <v>487640</v>
          </cell>
        </row>
        <row r="67">
          <cell r="A67" t="str">
            <v>Seminole</v>
          </cell>
          <cell r="B67">
            <v>495106</v>
          </cell>
        </row>
        <row r="68">
          <cell r="A68" t="str">
            <v>Sumter</v>
          </cell>
          <cell r="B68">
            <v>162493</v>
          </cell>
        </row>
        <row r="69">
          <cell r="A69" t="str">
            <v>Suwannee</v>
          </cell>
          <cell r="B69">
            <v>47274</v>
          </cell>
        </row>
        <row r="70">
          <cell r="A70" t="str">
            <v>Taylor</v>
          </cell>
          <cell r="B70">
            <v>22011</v>
          </cell>
        </row>
        <row r="71">
          <cell r="A71" t="str">
            <v>Union</v>
          </cell>
          <cell r="B71">
            <v>16821</v>
          </cell>
        </row>
        <row r="72">
          <cell r="A72" t="str">
            <v>Volusia</v>
          </cell>
          <cell r="B72">
            <v>604533</v>
          </cell>
        </row>
        <row r="73">
          <cell r="A73" t="str">
            <v>Wakulla</v>
          </cell>
          <cell r="B73">
            <v>38189</v>
          </cell>
        </row>
        <row r="74">
          <cell r="A74" t="str">
            <v>Walton</v>
          </cell>
          <cell r="B74">
            <v>90547</v>
          </cell>
        </row>
        <row r="75">
          <cell r="A75" t="str">
            <v>Washington</v>
          </cell>
          <cell r="B75">
            <v>26876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2AF5-EA4D-4C8F-9B12-B368FACE5D39}">
  <dimension ref="A1:O296"/>
  <sheetViews>
    <sheetView tabSelected="1" view="pageLayout" topLeftCell="A195" zoomScale="145" zoomScaleNormal="100" zoomScaleSheetLayoutView="89" zoomScalePageLayoutView="145" workbookViewId="0">
      <selection activeCell="B202" sqref="B202"/>
    </sheetView>
  </sheetViews>
  <sheetFormatPr defaultColWidth="9.140625" defaultRowHeight="14.25" x14ac:dyDescent="0.2"/>
  <cols>
    <col min="1" max="1" width="3.5703125" style="26" customWidth="1"/>
    <col min="2" max="2" width="58.42578125" style="26" customWidth="1"/>
    <col min="3" max="6" width="16.5703125" style="26" customWidth="1"/>
    <col min="7" max="7" width="3.5703125" style="26" customWidth="1"/>
    <col min="8" max="16384" width="9.140625" style="26"/>
  </cols>
  <sheetData>
    <row r="1" spans="1:7" s="22" customFormat="1" ht="30" customHeight="1" x14ac:dyDescent="0.35">
      <c r="A1" s="21"/>
      <c r="B1" s="114"/>
      <c r="C1" s="114"/>
      <c r="D1" s="114"/>
      <c r="E1" s="114"/>
      <c r="F1" s="114"/>
      <c r="G1" s="114"/>
    </row>
    <row r="2" spans="1:7" s="22" customFormat="1" ht="52.5" customHeight="1" x14ac:dyDescent="0.35">
      <c r="A2" s="21"/>
      <c r="B2" s="115"/>
      <c r="C2" s="115"/>
      <c r="D2" s="115"/>
      <c r="E2" s="115"/>
      <c r="F2" s="115"/>
      <c r="G2" s="115"/>
    </row>
    <row r="3" spans="1:7" s="21" customFormat="1" ht="1.5" customHeight="1" x14ac:dyDescent="0.35">
      <c r="B3" s="23"/>
      <c r="D3" s="23"/>
      <c r="E3" s="23"/>
      <c r="F3" s="23"/>
    </row>
    <row r="4" spans="1:7" ht="21" customHeight="1" x14ac:dyDescent="0.25">
      <c r="A4" s="24"/>
      <c r="B4" s="116" t="s">
        <v>272</v>
      </c>
      <c r="C4" s="25">
        <v>2020</v>
      </c>
      <c r="D4" s="25">
        <v>2025</v>
      </c>
      <c r="E4" s="118" t="s">
        <v>166</v>
      </c>
      <c r="F4" s="118"/>
      <c r="G4" s="42"/>
    </row>
    <row r="5" spans="1:7" ht="19.5" customHeight="1" x14ac:dyDescent="0.25">
      <c r="A5" s="24"/>
      <c r="B5" s="117"/>
      <c r="C5" s="27" t="s">
        <v>164</v>
      </c>
      <c r="D5" s="27" t="s">
        <v>164</v>
      </c>
      <c r="E5" s="118" t="s">
        <v>360</v>
      </c>
      <c r="F5" s="118"/>
      <c r="G5" s="42"/>
    </row>
    <row r="6" spans="1:7" ht="22.5" customHeight="1" x14ac:dyDescent="0.25">
      <c r="A6" s="24"/>
      <c r="B6" s="117"/>
      <c r="C6" s="27" t="s">
        <v>414</v>
      </c>
      <c r="D6" s="27" t="s">
        <v>414</v>
      </c>
      <c r="E6" s="28" t="s">
        <v>167</v>
      </c>
      <c r="F6" s="28" t="s">
        <v>168</v>
      </c>
      <c r="G6" s="42"/>
    </row>
    <row r="7" spans="1:7" ht="5.0999999999999996" customHeight="1" x14ac:dyDescent="0.25">
      <c r="A7" s="24"/>
      <c r="B7" s="29"/>
      <c r="C7" s="30"/>
      <c r="D7" s="30"/>
      <c r="E7" s="31"/>
      <c r="F7" s="31"/>
      <c r="G7" s="42"/>
    </row>
    <row r="8" spans="1:7" ht="20.100000000000001" customHeight="1" x14ac:dyDescent="0.25">
      <c r="A8" s="24"/>
      <c r="B8" s="32" t="s">
        <v>195</v>
      </c>
      <c r="C8" s="33">
        <v>16128</v>
      </c>
      <c r="D8" s="33">
        <f>'UA_Working Sheet'!O2</f>
        <v>17063.610077701906</v>
      </c>
      <c r="E8" s="33">
        <f>D8-C8</f>
        <v>935.61007770190554</v>
      </c>
      <c r="F8" s="97">
        <f>E8/C8</f>
        <v>5.801153755592172E-2</v>
      </c>
      <c r="G8" s="42"/>
    </row>
    <row r="9" spans="1:7" ht="20.100000000000001" customHeight="1" x14ac:dyDescent="0.25">
      <c r="A9" s="24"/>
      <c r="B9" s="34" t="s">
        <v>361</v>
      </c>
      <c r="C9" s="92">
        <v>16128</v>
      </c>
      <c r="D9" s="92">
        <f>'UA_Working Sheet'!O3</f>
        <v>17063.610077701906</v>
      </c>
      <c r="E9" s="92">
        <f>D9-C9</f>
        <v>935.61007770190554</v>
      </c>
      <c r="F9" s="99">
        <f>E9/C9</f>
        <v>5.801153755592172E-2</v>
      </c>
      <c r="G9" s="42"/>
    </row>
    <row r="10" spans="1:7" ht="5.0999999999999996" customHeight="1" x14ac:dyDescent="0.25">
      <c r="A10" s="24"/>
      <c r="B10" s="34"/>
      <c r="C10" s="100"/>
      <c r="D10" s="100"/>
      <c r="E10" s="100"/>
      <c r="F10" s="101"/>
      <c r="G10" s="42"/>
    </row>
    <row r="11" spans="1:7" ht="20.100000000000001" customHeight="1" x14ac:dyDescent="0.25">
      <c r="A11" s="24"/>
      <c r="B11" s="32" t="s">
        <v>196</v>
      </c>
      <c r="C11" s="33">
        <v>23649</v>
      </c>
      <c r="D11" s="33">
        <f>'UA_Working Sheet'!O5</f>
        <v>25855.206969231825</v>
      </c>
      <c r="E11" s="33">
        <f>D11-C11</f>
        <v>2206.2069692318255</v>
      </c>
      <c r="F11" s="97">
        <f>E11/C11</f>
        <v>9.3289651538408624E-2</v>
      </c>
      <c r="G11" s="42"/>
    </row>
    <row r="12" spans="1:7" ht="20.100000000000001" customHeight="1" x14ac:dyDescent="0.25">
      <c r="A12" s="24"/>
      <c r="B12" s="34" t="s">
        <v>362</v>
      </c>
      <c r="C12" s="92">
        <v>23649</v>
      </c>
      <c r="D12" s="92">
        <f>'UA_Working Sheet'!O6</f>
        <v>25855.206969231825</v>
      </c>
      <c r="E12" s="92">
        <f>D12-C12</f>
        <v>2206.2069692318255</v>
      </c>
      <c r="F12" s="99">
        <f>E12/C12</f>
        <v>9.3289651538408624E-2</v>
      </c>
      <c r="G12" s="42"/>
    </row>
    <row r="13" spans="1:7" ht="5.0999999999999996" customHeight="1" x14ac:dyDescent="0.25">
      <c r="A13" s="24"/>
      <c r="B13" s="34"/>
      <c r="C13" s="100"/>
      <c r="D13" s="100"/>
      <c r="E13" s="100"/>
      <c r="F13" s="102"/>
      <c r="G13" s="42"/>
    </row>
    <row r="14" spans="1:7" ht="20.100000000000001" customHeight="1" x14ac:dyDescent="0.25">
      <c r="A14" s="24"/>
      <c r="B14" s="32" t="s">
        <v>197</v>
      </c>
      <c r="C14" s="33">
        <v>16948</v>
      </c>
      <c r="D14" s="33">
        <f>'UA_Working Sheet'!O8</f>
        <v>19796.25211090055</v>
      </c>
      <c r="E14" s="33">
        <f>D14-C14</f>
        <v>2848.2521109005502</v>
      </c>
      <c r="F14" s="97">
        <f>E14/C14</f>
        <v>0.16805830250770298</v>
      </c>
      <c r="G14" s="42"/>
    </row>
    <row r="15" spans="1:7" ht="20.100000000000001" customHeight="1" x14ac:dyDescent="0.25">
      <c r="A15" s="24"/>
      <c r="B15" s="34" t="s">
        <v>363</v>
      </c>
      <c r="C15" s="92">
        <v>16948</v>
      </c>
      <c r="D15" s="92">
        <f>'UA_Working Sheet'!O9</f>
        <v>19796.25211090055</v>
      </c>
      <c r="E15" s="92">
        <f>D15-C15</f>
        <v>2848.2521109005502</v>
      </c>
      <c r="F15" s="99">
        <f>E15/C15</f>
        <v>0.16805830250770298</v>
      </c>
      <c r="G15" s="42"/>
    </row>
    <row r="16" spans="1:7" ht="5.0999999999999996" customHeight="1" x14ac:dyDescent="0.25">
      <c r="A16" s="24"/>
      <c r="B16" s="34"/>
      <c r="C16" s="100"/>
      <c r="D16" s="100"/>
      <c r="E16" s="100"/>
      <c r="F16" s="102"/>
      <c r="G16" s="42"/>
    </row>
    <row r="17" spans="1:7" ht="20.100000000000001" customHeight="1" x14ac:dyDescent="0.25">
      <c r="A17" s="24"/>
      <c r="B17" s="32" t="s">
        <v>198</v>
      </c>
      <c r="C17" s="33">
        <v>23009</v>
      </c>
      <c r="D17" s="33">
        <f>'UA_Working Sheet'!O11</f>
        <v>23995.392311708089</v>
      </c>
      <c r="E17" s="33">
        <f>D17-C17</f>
        <v>986.39231170808853</v>
      </c>
      <c r="F17" s="97">
        <f>E17/C17</f>
        <v>4.2869847090620562E-2</v>
      </c>
      <c r="G17" s="42"/>
    </row>
    <row r="18" spans="1:7" ht="20.100000000000001" customHeight="1" x14ac:dyDescent="0.25">
      <c r="A18" s="24"/>
      <c r="B18" s="34" t="s">
        <v>364</v>
      </c>
      <c r="C18" s="92">
        <v>23009</v>
      </c>
      <c r="D18" s="92">
        <f>'UA_Working Sheet'!O12</f>
        <v>23995.392311708089</v>
      </c>
      <c r="E18" s="92">
        <f>D18-C18</f>
        <v>986.39231170808853</v>
      </c>
      <c r="F18" s="99">
        <f>E18/C18</f>
        <v>4.2869847090620562E-2</v>
      </c>
      <c r="G18" s="42"/>
    </row>
    <row r="19" spans="1:7" ht="5.0999999999999996" customHeight="1" x14ac:dyDescent="0.25">
      <c r="A19" s="24"/>
      <c r="B19" s="34"/>
      <c r="C19" s="100"/>
      <c r="D19" s="100"/>
      <c r="E19" s="100"/>
      <c r="F19" s="102"/>
      <c r="G19" s="42"/>
    </row>
    <row r="20" spans="1:7" ht="20.100000000000001" customHeight="1" x14ac:dyDescent="0.25">
      <c r="A20" s="24"/>
      <c r="B20" s="32" t="s">
        <v>199</v>
      </c>
      <c r="C20" s="33">
        <v>96729</v>
      </c>
      <c r="D20" s="33">
        <f>'UA_Working Sheet'!O14</f>
        <v>104828.88283155035</v>
      </c>
      <c r="E20" s="33">
        <f>D20-C20+1</f>
        <v>8100.8828315503488</v>
      </c>
      <c r="F20" s="97">
        <f>E20/C20</f>
        <v>8.3748233017506113E-2</v>
      </c>
      <c r="G20" s="42"/>
    </row>
    <row r="21" spans="1:7" ht="20.100000000000001" customHeight="1" x14ac:dyDescent="0.25">
      <c r="A21" s="24"/>
      <c r="B21" s="34" t="s">
        <v>365</v>
      </c>
      <c r="C21" s="92">
        <v>94750</v>
      </c>
      <c r="D21" s="92">
        <f>'UA_Working Sheet'!O15</f>
        <v>102545.28967843842</v>
      </c>
      <c r="E21" s="92">
        <f t="shared" ref="E21:E22" si="0">D21-C21</f>
        <v>7795.2896784384211</v>
      </c>
      <c r="F21" s="99">
        <f t="shared" ref="F21:F22" si="1">E21/C21</f>
        <v>8.2272186579825018E-2</v>
      </c>
      <c r="G21" s="42"/>
    </row>
    <row r="22" spans="1:7" ht="20.100000000000001" customHeight="1" x14ac:dyDescent="0.25">
      <c r="A22" s="24"/>
      <c r="B22" s="34" t="s">
        <v>366</v>
      </c>
      <c r="C22" s="92">
        <v>1979</v>
      </c>
      <c r="D22" s="92">
        <f>'UA_Working Sheet'!O16</f>
        <v>2283.5931531119318</v>
      </c>
      <c r="E22" s="92">
        <f t="shared" si="0"/>
        <v>304.59315311193177</v>
      </c>
      <c r="F22" s="99">
        <f t="shared" si="1"/>
        <v>0.15391265948051125</v>
      </c>
      <c r="G22" s="42"/>
    </row>
    <row r="23" spans="1:7" ht="5.0999999999999996" customHeight="1" x14ac:dyDescent="0.25">
      <c r="A23" s="24"/>
      <c r="B23" s="34"/>
      <c r="C23" s="100"/>
      <c r="D23" s="100"/>
      <c r="E23" s="100"/>
      <c r="F23" s="102"/>
      <c r="G23" s="42"/>
    </row>
    <row r="24" spans="1:7" ht="20.100000000000001" customHeight="1" x14ac:dyDescent="0.25">
      <c r="A24" s="24"/>
      <c r="B24" s="32" t="s">
        <v>200</v>
      </c>
      <c r="C24" s="33">
        <v>8441</v>
      </c>
      <c r="D24" s="33">
        <f>'UA_Working Sheet'!O18</f>
        <v>8627.697311581438</v>
      </c>
      <c r="E24" s="33">
        <f>D24-C24</f>
        <v>186.69731158143804</v>
      </c>
      <c r="F24" s="97">
        <f>E24/C24</f>
        <v>2.2117913941646493E-2</v>
      </c>
      <c r="G24" s="42"/>
    </row>
    <row r="25" spans="1:7" ht="20.100000000000001" customHeight="1" x14ac:dyDescent="0.25">
      <c r="A25" s="24"/>
      <c r="B25" s="34" t="s">
        <v>367</v>
      </c>
      <c r="C25" s="92">
        <v>8441</v>
      </c>
      <c r="D25" s="92">
        <f>'UA_Working Sheet'!O19</f>
        <v>8627.697311581438</v>
      </c>
      <c r="E25" s="92">
        <f>D25-C25</f>
        <v>186.69731158143804</v>
      </c>
      <c r="F25" s="99">
        <f t="shared" ref="F25" si="2">E25/C25</f>
        <v>2.2117913941646493E-2</v>
      </c>
      <c r="G25" s="42"/>
    </row>
    <row r="26" spans="1:7" ht="5.0999999999999996" customHeight="1" x14ac:dyDescent="0.25">
      <c r="A26" s="24"/>
      <c r="B26" s="34"/>
      <c r="C26" s="100"/>
      <c r="D26" s="100"/>
      <c r="E26" s="92"/>
      <c r="F26" s="102"/>
      <c r="G26" s="42"/>
    </row>
    <row r="27" spans="1:7" ht="20.100000000000001" customHeight="1" x14ac:dyDescent="0.25">
      <c r="A27" s="24"/>
      <c r="B27" s="32" t="s">
        <v>201</v>
      </c>
      <c r="C27" s="33">
        <v>425675</v>
      </c>
      <c r="D27" s="33">
        <f>'UA_Working Sheet'!O21</f>
        <v>468618.67811402492</v>
      </c>
      <c r="E27" s="33">
        <f>D27-C27</f>
        <v>42943.678114024922</v>
      </c>
      <c r="F27" s="97">
        <f>E27/C27</f>
        <v>0.10088372141663222</v>
      </c>
      <c r="G27" s="42"/>
    </row>
    <row r="28" spans="1:7" ht="20.100000000000001" customHeight="1" x14ac:dyDescent="0.25">
      <c r="A28" s="24"/>
      <c r="B28" s="34" t="s">
        <v>368</v>
      </c>
      <c r="C28" s="92">
        <v>298803</v>
      </c>
      <c r="D28" s="92">
        <f>'UA_Working Sheet'!O22</f>
        <v>328672.80318401498</v>
      </c>
      <c r="E28" s="92">
        <f t="shared" ref="E28:E29" si="3">D28-C28</f>
        <v>29869.803184014978</v>
      </c>
      <c r="F28" s="99">
        <f t="shared" ref="F28:F29" si="4">E28/C28</f>
        <v>9.9964870446464654E-2</v>
      </c>
      <c r="G28" s="42"/>
    </row>
    <row r="29" spans="1:7" ht="20.100000000000001" customHeight="1" x14ac:dyDescent="0.25">
      <c r="A29" s="24"/>
      <c r="B29" s="34" t="s">
        <v>369</v>
      </c>
      <c r="C29" s="92">
        <v>126872</v>
      </c>
      <c r="D29" s="92">
        <f>'UA_Working Sheet'!O23</f>
        <v>139945.87493000992</v>
      </c>
      <c r="E29" s="92">
        <f t="shared" si="3"/>
        <v>13073.874930009915</v>
      </c>
      <c r="F29" s="99">
        <f t="shared" si="4"/>
        <v>0.10304775624259029</v>
      </c>
      <c r="G29" s="42"/>
    </row>
    <row r="30" spans="1:7" ht="5.0999999999999996" customHeight="1" x14ac:dyDescent="0.25">
      <c r="A30" s="24"/>
      <c r="B30" s="34"/>
      <c r="C30" s="100"/>
      <c r="D30" s="100"/>
      <c r="E30" s="100"/>
      <c r="F30" s="102"/>
      <c r="G30" s="42"/>
    </row>
    <row r="31" spans="1:7" ht="20.100000000000001" customHeight="1" x14ac:dyDescent="0.25">
      <c r="A31" s="24"/>
      <c r="B31" s="32" t="s">
        <v>202</v>
      </c>
      <c r="C31" s="33">
        <v>779075</v>
      </c>
      <c r="D31" s="33">
        <f>'UA_Working Sheet'!O25</f>
        <v>895454.14460642776</v>
      </c>
      <c r="E31" s="33">
        <f>D31-C31-1</f>
        <v>116378.14460642776</v>
      </c>
      <c r="F31" s="97">
        <f t="shared" ref="F31:F35" si="5">E31/C31</f>
        <v>0.14937989873430382</v>
      </c>
      <c r="G31" s="42"/>
    </row>
    <row r="32" spans="1:7" ht="20.100000000000001" customHeight="1" x14ac:dyDescent="0.25">
      <c r="A32" s="24"/>
      <c r="B32" s="34" t="s">
        <v>370</v>
      </c>
      <c r="C32" s="92">
        <v>44519</v>
      </c>
      <c r="D32" s="92">
        <f>'UA_Working Sheet'!O26</f>
        <v>53235.428826794108</v>
      </c>
      <c r="E32" s="92">
        <f t="shared" ref="E32:E35" si="6">D32-C32</f>
        <v>8716.4288267941083</v>
      </c>
      <c r="F32" s="99">
        <f t="shared" si="5"/>
        <v>0.19579120885002152</v>
      </c>
      <c r="G32" s="42"/>
    </row>
    <row r="33" spans="1:7" ht="20.100000000000001" customHeight="1" x14ac:dyDescent="0.25">
      <c r="A33" s="24"/>
      <c r="B33" s="34" t="s">
        <v>369</v>
      </c>
      <c r="C33" s="92">
        <v>973</v>
      </c>
      <c r="D33" s="92">
        <f>'UA_Working Sheet'!O27</f>
        <v>1073.2654668240402</v>
      </c>
      <c r="E33" s="92">
        <f t="shared" si="6"/>
        <v>100.26546682404023</v>
      </c>
      <c r="F33" s="99">
        <f t="shared" si="5"/>
        <v>0.10304775624259016</v>
      </c>
      <c r="G33" s="42"/>
    </row>
    <row r="34" spans="1:7" ht="20.100000000000001" customHeight="1" x14ac:dyDescent="0.25">
      <c r="A34" s="24"/>
      <c r="B34" s="34" t="s">
        <v>371</v>
      </c>
      <c r="C34" s="92">
        <v>380958</v>
      </c>
      <c r="D34" s="92">
        <f>'UA_Working Sheet'!O28</f>
        <v>444943.42776012607</v>
      </c>
      <c r="E34" s="92">
        <f t="shared" si="6"/>
        <v>63985.427760126069</v>
      </c>
      <c r="F34" s="99">
        <f t="shared" si="5"/>
        <v>0.16795927047109149</v>
      </c>
      <c r="G34" s="42"/>
    </row>
    <row r="35" spans="1:7" ht="20.100000000000001" customHeight="1" x14ac:dyDescent="0.25">
      <c r="A35" s="24"/>
      <c r="B35" s="34" t="s">
        <v>372</v>
      </c>
      <c r="C35" s="92">
        <v>352625</v>
      </c>
      <c r="D35" s="92">
        <f>'UA_Working Sheet'!O29</f>
        <v>396202.0225526836</v>
      </c>
      <c r="E35" s="92">
        <f t="shared" si="6"/>
        <v>43577.0225526836</v>
      </c>
      <c r="F35" s="99">
        <f t="shared" si="5"/>
        <v>0.12357893669672769</v>
      </c>
      <c r="G35" s="42"/>
    </row>
    <row r="36" spans="1:7" ht="5.0999999999999996" customHeight="1" x14ac:dyDescent="0.25">
      <c r="A36" s="24"/>
      <c r="B36" s="34"/>
      <c r="C36" s="100"/>
      <c r="D36" s="100"/>
      <c r="E36" s="100"/>
      <c r="F36" s="102"/>
      <c r="G36" s="42"/>
    </row>
    <row r="37" spans="1:7" ht="20.100000000000001" customHeight="1" x14ac:dyDescent="0.25">
      <c r="A37" s="24"/>
      <c r="B37" s="32" t="s">
        <v>203</v>
      </c>
      <c r="C37" s="33">
        <v>12128</v>
      </c>
      <c r="D37" s="33">
        <f>'UA_Working Sheet'!O31</f>
        <v>13271.123933886847</v>
      </c>
      <c r="E37" s="33">
        <f t="shared" ref="E37:E38" si="7">D37-C37</f>
        <v>1143.1239338868472</v>
      </c>
      <c r="F37" s="97">
        <f t="shared" ref="F37:F38" si="8">E37/C37</f>
        <v>9.4254941778269069E-2</v>
      </c>
      <c r="G37" s="42"/>
    </row>
    <row r="38" spans="1:7" ht="20.100000000000001" customHeight="1" x14ac:dyDescent="0.25">
      <c r="A38" s="24"/>
      <c r="B38" s="34" t="s">
        <v>373</v>
      </c>
      <c r="C38" s="92">
        <v>12128</v>
      </c>
      <c r="D38" s="92">
        <f>'UA_Working Sheet'!O32</f>
        <v>13271.123933886847</v>
      </c>
      <c r="E38" s="92">
        <f t="shared" si="7"/>
        <v>1143.1239338868472</v>
      </c>
      <c r="F38" s="99">
        <f t="shared" si="8"/>
        <v>9.4254941778269069E-2</v>
      </c>
      <c r="G38" s="42"/>
    </row>
    <row r="39" spans="1:7" ht="5.0999999999999996" customHeight="1" x14ac:dyDescent="0.25">
      <c r="A39" s="24"/>
      <c r="B39" s="34"/>
      <c r="C39" s="100"/>
      <c r="D39" s="100"/>
      <c r="E39" s="100"/>
      <c r="F39" s="102"/>
      <c r="G39" s="42"/>
    </row>
    <row r="40" spans="1:7" ht="20.100000000000001" customHeight="1" x14ac:dyDescent="0.25">
      <c r="A40" s="24"/>
      <c r="B40" s="32" t="s">
        <v>204</v>
      </c>
      <c r="C40" s="33">
        <v>4191</v>
      </c>
      <c r="D40" s="33">
        <f>'UA_Working Sheet'!O34</f>
        <v>4819.0255486774131</v>
      </c>
      <c r="E40" s="33">
        <f>D40-C40+1</f>
        <v>629.0255486774131</v>
      </c>
      <c r="F40" s="97">
        <f t="shared" ref="F40:F42" si="9">E40/C40</f>
        <v>0.15008960836970009</v>
      </c>
      <c r="G40" s="42"/>
    </row>
    <row r="41" spans="1:7" ht="20.100000000000001" customHeight="1" x14ac:dyDescent="0.25">
      <c r="A41" s="24"/>
      <c r="B41" s="34" t="s">
        <v>370</v>
      </c>
      <c r="C41" s="92">
        <v>2115</v>
      </c>
      <c r="D41" s="92">
        <f>'UA_Working Sheet'!O35</f>
        <v>2529.098406717796</v>
      </c>
      <c r="E41" s="92">
        <f t="shared" ref="E41:E42" si="10">D41-C41</f>
        <v>414.09840671779602</v>
      </c>
      <c r="F41" s="99">
        <f t="shared" si="9"/>
        <v>0.19579120885002177</v>
      </c>
      <c r="G41" s="42"/>
    </row>
    <row r="42" spans="1:7" ht="20.100000000000001" customHeight="1" x14ac:dyDescent="0.25">
      <c r="A42" s="24"/>
      <c r="B42" s="34" t="s">
        <v>369</v>
      </c>
      <c r="C42" s="92">
        <v>2076</v>
      </c>
      <c r="D42" s="92">
        <f>'UA_Working Sheet'!O36</f>
        <v>2289.9271419596175</v>
      </c>
      <c r="E42" s="92">
        <f t="shared" si="10"/>
        <v>213.92714195961753</v>
      </c>
      <c r="F42" s="99">
        <f t="shared" si="9"/>
        <v>0.10304775624259033</v>
      </c>
      <c r="G42" s="42"/>
    </row>
    <row r="43" spans="1:7" ht="5.0999999999999996" customHeight="1" x14ac:dyDescent="0.25">
      <c r="A43" s="24"/>
      <c r="B43" s="34"/>
      <c r="C43" s="100"/>
      <c r="D43" s="100"/>
      <c r="E43" s="100"/>
      <c r="F43" s="102"/>
      <c r="G43" s="42"/>
    </row>
    <row r="44" spans="1:7" ht="20.100000000000001" customHeight="1" x14ac:dyDescent="0.25">
      <c r="A44" s="24"/>
      <c r="B44" s="32" t="s">
        <v>205</v>
      </c>
      <c r="C44" s="33">
        <v>3664</v>
      </c>
      <c r="D44" s="33">
        <f>'UA_Working Sheet'!O38</f>
        <v>4588.5562611751648</v>
      </c>
      <c r="E44" s="33">
        <f t="shared" ref="E44:E45" si="11">D44-C44</f>
        <v>924.55626117516476</v>
      </c>
      <c r="F44" s="97">
        <f t="shared" ref="F44:F45" si="12">E44/C44</f>
        <v>0.25233522411985937</v>
      </c>
      <c r="G44" s="42"/>
    </row>
    <row r="45" spans="1:7" ht="20.100000000000001" customHeight="1" x14ac:dyDescent="0.25">
      <c r="A45" s="24"/>
      <c r="B45" s="34" t="s">
        <v>374</v>
      </c>
      <c r="C45" s="92">
        <v>3664</v>
      </c>
      <c r="D45" s="92">
        <f>'UA_Working Sheet'!O39</f>
        <v>4588.5562611751648</v>
      </c>
      <c r="E45" s="92">
        <f t="shared" si="11"/>
        <v>924.55626117516476</v>
      </c>
      <c r="F45" s="99">
        <f t="shared" si="12"/>
        <v>0.25233522411985937</v>
      </c>
      <c r="G45" s="42"/>
    </row>
    <row r="46" spans="1:7" ht="5.0999999999999996" customHeight="1" x14ac:dyDescent="0.25">
      <c r="A46" s="24"/>
      <c r="B46" s="34"/>
      <c r="C46" s="100"/>
      <c r="D46" s="100"/>
      <c r="E46" s="92"/>
      <c r="F46" s="102"/>
      <c r="G46" s="42"/>
    </row>
    <row r="47" spans="1:7" ht="20.100000000000001" customHeight="1" x14ac:dyDescent="0.25">
      <c r="A47" s="24"/>
      <c r="B47" s="32" t="s">
        <v>206</v>
      </c>
      <c r="C47" s="33">
        <v>599242</v>
      </c>
      <c r="D47" s="33">
        <f>'UA_Working Sheet'!O41</f>
        <v>661018.03144738136</v>
      </c>
      <c r="E47" s="33">
        <f>D47-C47+1</f>
        <v>61777.031447381363</v>
      </c>
      <c r="F47" s="97">
        <f t="shared" ref="F47:F50" si="13">E47/C47</f>
        <v>0.10309195858665007</v>
      </c>
      <c r="G47" s="42"/>
    </row>
    <row r="48" spans="1:7" ht="20.100000000000001" customHeight="1" x14ac:dyDescent="0.25">
      <c r="A48" s="24"/>
      <c r="B48" s="34" t="s">
        <v>370</v>
      </c>
      <c r="C48" s="92">
        <v>203</v>
      </c>
      <c r="D48" s="92">
        <f>'UA_Working Sheet'!O42</f>
        <v>242.7456153965544</v>
      </c>
      <c r="E48" s="92">
        <f t="shared" ref="E48:E50" si="14">D48-C48</f>
        <v>39.745615396554399</v>
      </c>
      <c r="F48" s="99">
        <f t="shared" si="13"/>
        <v>0.19579120885002166</v>
      </c>
      <c r="G48" s="42"/>
    </row>
    <row r="49" spans="1:7" ht="20.100000000000001" customHeight="1" x14ac:dyDescent="0.25">
      <c r="A49" s="24"/>
      <c r="B49" s="34" t="s">
        <v>375</v>
      </c>
      <c r="C49" s="92">
        <v>78</v>
      </c>
      <c r="D49" s="92">
        <f>'UA_Working Sheet'!O43</f>
        <v>92.698705166712941</v>
      </c>
      <c r="E49" s="92">
        <f t="shared" si="14"/>
        <v>14.698705166712941</v>
      </c>
      <c r="F49" s="99">
        <f t="shared" si="13"/>
        <v>0.1884449380347813</v>
      </c>
      <c r="G49" s="42"/>
    </row>
    <row r="50" spans="1:7" ht="20.100000000000001" customHeight="1" x14ac:dyDescent="0.25">
      <c r="A50" s="24"/>
      <c r="B50" s="34" t="s">
        <v>369</v>
      </c>
      <c r="C50" s="92">
        <v>598961</v>
      </c>
      <c r="D50" s="92">
        <f>'UA_Working Sheet'!O44</f>
        <v>660682.58712681814</v>
      </c>
      <c r="E50" s="92">
        <f t="shared" si="14"/>
        <v>61721.587126818136</v>
      </c>
      <c r="F50" s="99">
        <f t="shared" si="13"/>
        <v>0.10304775624259031</v>
      </c>
      <c r="G50" s="42"/>
    </row>
    <row r="51" spans="1:7" ht="5.0999999999999996" customHeight="1" x14ac:dyDescent="0.25">
      <c r="A51" s="24"/>
      <c r="B51" s="34"/>
      <c r="C51" s="100"/>
      <c r="D51" s="100"/>
      <c r="E51" s="100"/>
      <c r="F51" s="102"/>
      <c r="G51" s="42"/>
    </row>
    <row r="52" spans="1:7" ht="20.100000000000001" customHeight="1" x14ac:dyDescent="0.25">
      <c r="A52" s="24"/>
      <c r="B52" s="32" t="s">
        <v>207</v>
      </c>
      <c r="C52" s="33">
        <v>12849</v>
      </c>
      <c r="D52" s="33">
        <f>'UA_Working Sheet'!O46</f>
        <v>15270.329008808905</v>
      </c>
      <c r="E52" s="33">
        <f t="shared" ref="E52:E53" si="15">D52-C52</f>
        <v>2421.3290088089052</v>
      </c>
      <c r="F52" s="97">
        <f t="shared" ref="F52:F53" si="16">E52/C52</f>
        <v>0.18844493803478132</v>
      </c>
      <c r="G52" s="42"/>
    </row>
    <row r="53" spans="1:7" ht="19.5" customHeight="1" x14ac:dyDescent="0.25">
      <c r="A53" s="24"/>
      <c r="B53" s="34" t="s">
        <v>375</v>
      </c>
      <c r="C53" s="92">
        <v>12849</v>
      </c>
      <c r="D53" s="92">
        <f>'UA_Working Sheet'!O47</f>
        <v>15270.329008808905</v>
      </c>
      <c r="E53" s="92">
        <f t="shared" si="15"/>
        <v>2421.3290088089052</v>
      </c>
      <c r="F53" s="99">
        <f t="shared" si="16"/>
        <v>0.18844493803478132</v>
      </c>
      <c r="G53" s="42"/>
    </row>
    <row r="54" spans="1:7" ht="5.0999999999999996" customHeight="1" x14ac:dyDescent="0.25">
      <c r="A54" s="24"/>
      <c r="B54" s="34"/>
      <c r="C54" s="100"/>
      <c r="D54" s="100"/>
      <c r="E54" s="100"/>
      <c r="F54" s="102"/>
      <c r="G54" s="42"/>
    </row>
    <row r="55" spans="1:7" ht="20.100000000000001" customHeight="1" x14ac:dyDescent="0.25">
      <c r="A55" s="24"/>
      <c r="B55" s="32" t="s">
        <v>208</v>
      </c>
      <c r="C55" s="33">
        <v>10124</v>
      </c>
      <c r="D55" s="33">
        <f>'UA_Working Sheet'!O49</f>
        <v>11450.818504916479</v>
      </c>
      <c r="E55" s="33">
        <f t="shared" ref="E55:E56" si="17">D55-C55</f>
        <v>1326.8185049164786</v>
      </c>
      <c r="F55" s="97">
        <f t="shared" ref="F55:F56" si="18">E55/C55</f>
        <v>0.13105674683094415</v>
      </c>
      <c r="G55" s="42"/>
    </row>
    <row r="56" spans="1:7" ht="20.100000000000001" customHeight="1" x14ac:dyDescent="0.25">
      <c r="A56" s="24"/>
      <c r="B56" s="34" t="s">
        <v>376</v>
      </c>
      <c r="C56" s="92">
        <v>10124</v>
      </c>
      <c r="D56" s="92">
        <f>'UA_Working Sheet'!O50</f>
        <v>11450.818504916479</v>
      </c>
      <c r="E56" s="92">
        <f t="shared" si="17"/>
        <v>1326.8185049164786</v>
      </c>
      <c r="F56" s="99">
        <f t="shared" si="18"/>
        <v>0.13105674683094415</v>
      </c>
      <c r="G56" s="42"/>
    </row>
    <row r="57" spans="1:7" ht="5.0999999999999996" customHeight="1" x14ac:dyDescent="0.25">
      <c r="A57" s="24"/>
      <c r="B57" s="34"/>
      <c r="C57" s="100"/>
      <c r="D57" s="100"/>
      <c r="E57" s="100"/>
      <c r="F57" s="102"/>
      <c r="G57" s="42"/>
    </row>
    <row r="58" spans="1:7" ht="20.100000000000001" customHeight="1" x14ac:dyDescent="0.25">
      <c r="A58" s="24"/>
      <c r="B58" s="32" t="s">
        <v>209</v>
      </c>
      <c r="C58" s="33">
        <v>46816</v>
      </c>
      <c r="D58" s="33">
        <f>'UA_Working Sheet'!O52</f>
        <v>50028.589526995107</v>
      </c>
      <c r="E58" s="33">
        <f t="shared" ref="E58:E59" si="19">D58-C58</f>
        <v>3212.589526995107</v>
      </c>
      <c r="F58" s="97">
        <f t="shared" ref="F58:F59" si="20">E58/C58</f>
        <v>6.8621614981952905E-2</v>
      </c>
      <c r="G58" s="42"/>
    </row>
    <row r="59" spans="1:7" ht="20.100000000000001" customHeight="1" x14ac:dyDescent="0.25">
      <c r="A59" s="24"/>
      <c r="B59" s="34" t="s">
        <v>377</v>
      </c>
      <c r="C59" s="92">
        <v>46816</v>
      </c>
      <c r="D59" s="92">
        <f>'UA_Working Sheet'!O53</f>
        <v>50028.589526995107</v>
      </c>
      <c r="E59" s="92">
        <f t="shared" si="19"/>
        <v>3212.589526995107</v>
      </c>
      <c r="F59" s="99">
        <f t="shared" si="20"/>
        <v>6.8621614981952905E-2</v>
      </c>
      <c r="G59" s="42"/>
    </row>
    <row r="60" spans="1:7" ht="5.0999999999999996" customHeight="1" x14ac:dyDescent="0.25">
      <c r="A60" s="24"/>
      <c r="B60" s="34"/>
      <c r="C60" s="100"/>
      <c r="D60" s="100"/>
      <c r="E60" s="100"/>
      <c r="F60" s="102"/>
      <c r="G60" s="42"/>
    </row>
    <row r="61" spans="1:7" ht="20.100000000000001" customHeight="1" x14ac:dyDescent="0.25">
      <c r="A61" s="24"/>
      <c r="B61" s="32" t="s">
        <v>210</v>
      </c>
      <c r="C61" s="33">
        <v>7834</v>
      </c>
      <c r="D61" s="33">
        <f>'UA_Working Sheet'!O55</f>
        <v>8478.5203096663481</v>
      </c>
      <c r="E61" s="33">
        <f t="shared" ref="E61:E62" si="21">D61-C61</f>
        <v>644.52030966634811</v>
      </c>
      <c r="F61" s="97">
        <f t="shared" ref="F61:F62" si="22">E61/C61</f>
        <v>8.227218657982488E-2</v>
      </c>
      <c r="G61" s="42"/>
    </row>
    <row r="62" spans="1:7" ht="20.100000000000001" customHeight="1" x14ac:dyDescent="0.25">
      <c r="A62" s="24"/>
      <c r="B62" s="34" t="s">
        <v>365</v>
      </c>
      <c r="C62" s="92">
        <v>7834</v>
      </c>
      <c r="D62" s="92">
        <f>'UA_Working Sheet'!O56</f>
        <v>8478.5203096663481</v>
      </c>
      <c r="E62" s="92">
        <f t="shared" si="21"/>
        <v>644.52030966634811</v>
      </c>
      <c r="F62" s="99">
        <f t="shared" si="22"/>
        <v>8.227218657982488E-2</v>
      </c>
      <c r="G62" s="42"/>
    </row>
    <row r="63" spans="1:7" ht="5.0999999999999996" customHeight="1" x14ac:dyDescent="0.25">
      <c r="A63" s="24"/>
      <c r="B63" s="34"/>
      <c r="C63" s="100"/>
      <c r="D63" s="100"/>
      <c r="E63" s="100"/>
      <c r="F63" s="102"/>
      <c r="G63" s="42"/>
    </row>
    <row r="64" spans="1:7" ht="20.100000000000001" customHeight="1" x14ac:dyDescent="0.25">
      <c r="A64" s="24"/>
      <c r="B64" s="32" t="s">
        <v>211</v>
      </c>
      <c r="C64" s="33">
        <v>20304</v>
      </c>
      <c r="D64" s="33">
        <f>'UA_Working Sheet'!O58</f>
        <v>23428.893105602332</v>
      </c>
      <c r="E64" s="33">
        <f t="shared" ref="E64:E65" si="23">D64-C64</f>
        <v>3124.8931056023321</v>
      </c>
      <c r="F64" s="97">
        <f t="shared" ref="F64:F65" si="24">E64/C64</f>
        <v>0.15390529479916923</v>
      </c>
      <c r="G64" s="42"/>
    </row>
    <row r="65" spans="1:7" ht="20.100000000000001" customHeight="1" x14ac:dyDescent="0.25">
      <c r="A65" s="24"/>
      <c r="B65" s="34" t="s">
        <v>378</v>
      </c>
      <c r="C65" s="92">
        <v>20304</v>
      </c>
      <c r="D65" s="92">
        <f>'UA_Working Sheet'!O59</f>
        <v>23428.893105602332</v>
      </c>
      <c r="E65" s="92">
        <f t="shared" si="23"/>
        <v>3124.8931056023321</v>
      </c>
      <c r="F65" s="99">
        <f t="shared" si="24"/>
        <v>0.15390529479916923</v>
      </c>
      <c r="G65" s="42"/>
    </row>
    <row r="66" spans="1:7" ht="5.0999999999999996" customHeight="1" x14ac:dyDescent="0.25">
      <c r="A66" s="24"/>
      <c r="B66" s="34"/>
      <c r="C66" s="100"/>
      <c r="D66" s="100"/>
      <c r="E66" s="100"/>
      <c r="F66" s="102"/>
      <c r="G66" s="42"/>
    </row>
    <row r="67" spans="1:7" ht="20.100000000000001" customHeight="1" x14ac:dyDescent="0.25">
      <c r="A67" s="24"/>
      <c r="B67" s="32" t="s">
        <v>212</v>
      </c>
      <c r="C67" s="33">
        <v>402126</v>
      </c>
      <c r="D67" s="33">
        <f>'UA_Working Sheet'!O61</f>
        <v>452750.92865631182</v>
      </c>
      <c r="E67" s="33">
        <f t="shared" ref="E67:E70" si="25">D67-C67</f>
        <v>50624.928656311822</v>
      </c>
      <c r="F67" s="97">
        <f t="shared" ref="F67:F70" si="26">E67/C67</f>
        <v>0.12589319928657142</v>
      </c>
      <c r="G67" s="42"/>
    </row>
    <row r="68" spans="1:7" ht="20.100000000000001" customHeight="1" x14ac:dyDescent="0.25">
      <c r="A68" s="24"/>
      <c r="B68" s="34" t="s">
        <v>379</v>
      </c>
      <c r="C68" s="92">
        <v>106548</v>
      </c>
      <c r="D68" s="92">
        <f>'UA_Working Sheet'!O62</f>
        <v>129945.00920452773</v>
      </c>
      <c r="E68" s="92">
        <f t="shared" si="25"/>
        <v>23397.009204527727</v>
      </c>
      <c r="F68" s="99">
        <f t="shared" si="26"/>
        <v>0.21959125656537642</v>
      </c>
      <c r="G68" s="42"/>
    </row>
    <row r="69" spans="1:7" ht="20.100000000000001" customHeight="1" x14ac:dyDescent="0.25">
      <c r="A69" s="24"/>
      <c r="B69" s="34" t="s">
        <v>380</v>
      </c>
      <c r="C69" s="92">
        <v>3</v>
      </c>
      <c r="D69" s="92">
        <f>'UA_Working Sheet'!O63</f>
        <v>3.8219182591204173</v>
      </c>
      <c r="E69" s="92">
        <f t="shared" si="25"/>
        <v>0.82191825912041727</v>
      </c>
      <c r="F69" s="99">
        <f>E69/C69-E69/C69</f>
        <v>0</v>
      </c>
      <c r="G69" s="42"/>
    </row>
    <row r="70" spans="1:7" ht="20.100000000000001" customHeight="1" x14ac:dyDescent="0.25">
      <c r="A70" s="24"/>
      <c r="B70" s="34" t="s">
        <v>381</v>
      </c>
      <c r="C70" s="92">
        <v>295575</v>
      </c>
      <c r="D70" s="92">
        <f>'UA_Working Sheet'!O64</f>
        <v>322802.09753352497</v>
      </c>
      <c r="E70" s="92">
        <f t="shared" si="25"/>
        <v>27227.097533524968</v>
      </c>
      <c r="F70" s="99">
        <f t="shared" si="26"/>
        <v>9.2115698328765858E-2</v>
      </c>
      <c r="G70" s="42"/>
    </row>
    <row r="71" spans="1:7" ht="5.0999999999999996" customHeight="1" x14ac:dyDescent="0.25">
      <c r="A71" s="24"/>
      <c r="B71" s="34"/>
      <c r="C71" s="100"/>
      <c r="D71" s="100"/>
      <c r="E71" s="100"/>
      <c r="F71" s="102"/>
      <c r="G71" s="42"/>
    </row>
    <row r="72" spans="1:7" ht="20.100000000000001" customHeight="1" x14ac:dyDescent="0.25">
      <c r="A72" s="24"/>
      <c r="B72" s="32" t="s">
        <v>213</v>
      </c>
      <c r="C72" s="33">
        <v>6977</v>
      </c>
      <c r="D72" s="33">
        <f>'UA_Working Sheet'!O66</f>
        <v>8389.1696301706397</v>
      </c>
      <c r="E72" s="33">
        <f t="shared" ref="E72:E73" si="27">D72-C72</f>
        <v>1412.1696301706397</v>
      </c>
      <c r="F72" s="97">
        <f t="shared" ref="F72:F73" si="28">E72/C72</f>
        <v>0.20240355886063346</v>
      </c>
      <c r="G72" s="42"/>
    </row>
    <row r="73" spans="1:7" ht="20.100000000000001" customHeight="1" x14ac:dyDescent="0.25">
      <c r="A73" s="24"/>
      <c r="B73" s="34" t="s">
        <v>382</v>
      </c>
      <c r="C73" s="92">
        <v>6977</v>
      </c>
      <c r="D73" s="92">
        <f>'UA_Working Sheet'!O67</f>
        <v>8389.1696301706397</v>
      </c>
      <c r="E73" s="92">
        <f t="shared" si="27"/>
        <v>1412.1696301706397</v>
      </c>
      <c r="F73" s="99">
        <f t="shared" si="28"/>
        <v>0.20240355886063346</v>
      </c>
      <c r="G73" s="42"/>
    </row>
    <row r="74" spans="1:7" ht="5.0999999999999996" customHeight="1" x14ac:dyDescent="0.25">
      <c r="A74" s="24"/>
      <c r="B74" s="34"/>
      <c r="C74" s="100"/>
      <c r="D74" s="100"/>
      <c r="E74" s="100"/>
      <c r="F74" s="102"/>
      <c r="G74" s="42"/>
    </row>
    <row r="75" spans="1:7" ht="20.100000000000001" customHeight="1" x14ac:dyDescent="0.25">
      <c r="A75" s="24"/>
      <c r="B75" s="32" t="s">
        <v>214</v>
      </c>
      <c r="C75" s="33">
        <v>210712</v>
      </c>
      <c r="D75" s="33">
        <f>'UA_Working Sheet'!O69</f>
        <v>230121.8830262509</v>
      </c>
      <c r="E75" s="33">
        <f t="shared" ref="E75:E76" si="29">D75-C75</f>
        <v>19409.8830262509</v>
      </c>
      <c r="F75" s="97">
        <f t="shared" ref="F75:F76" si="30">E75/C75</f>
        <v>9.2115698328765802E-2</v>
      </c>
      <c r="G75" s="42"/>
    </row>
    <row r="76" spans="1:7" ht="20.100000000000001" customHeight="1" x14ac:dyDescent="0.25">
      <c r="A76" s="24"/>
      <c r="B76" s="34" t="s">
        <v>381</v>
      </c>
      <c r="C76" s="92">
        <v>210712</v>
      </c>
      <c r="D76" s="92">
        <f>'UA_Working Sheet'!O70</f>
        <v>230121.8830262509</v>
      </c>
      <c r="E76" s="92">
        <f t="shared" si="29"/>
        <v>19409.8830262509</v>
      </c>
      <c r="F76" s="99">
        <f t="shared" si="30"/>
        <v>9.2115698328765802E-2</v>
      </c>
      <c r="G76" s="42"/>
    </row>
    <row r="77" spans="1:7" ht="5.0999999999999996" customHeight="1" x14ac:dyDescent="0.25">
      <c r="A77" s="24"/>
      <c r="B77" s="34"/>
      <c r="C77" s="100"/>
      <c r="D77" s="100"/>
      <c r="E77" s="100"/>
      <c r="F77" s="102"/>
      <c r="G77" s="42"/>
    </row>
    <row r="78" spans="1:7" ht="20.100000000000001" customHeight="1" x14ac:dyDescent="0.25">
      <c r="A78" s="24"/>
      <c r="B78" s="32" t="s">
        <v>215</v>
      </c>
      <c r="C78" s="33">
        <v>50805</v>
      </c>
      <c r="D78" s="33">
        <f>'UA_Working Sheet'!O72</f>
        <v>60195.985312998047</v>
      </c>
      <c r="E78" s="33">
        <f t="shared" ref="E78:E79" si="31">D78-C78</f>
        <v>9390.9853129980474</v>
      </c>
      <c r="F78" s="97">
        <f t="shared" ref="F78:F79" si="32">E78/C78</f>
        <v>0.18484372233044086</v>
      </c>
      <c r="G78" s="42"/>
    </row>
    <row r="79" spans="1:7" ht="20.100000000000001" customHeight="1" x14ac:dyDescent="0.25">
      <c r="A79" s="24"/>
      <c r="B79" s="34" t="s">
        <v>383</v>
      </c>
      <c r="C79" s="92">
        <v>50805</v>
      </c>
      <c r="D79" s="92">
        <f>'UA_Working Sheet'!O73</f>
        <v>60195.985312998047</v>
      </c>
      <c r="E79" s="92">
        <f t="shared" si="31"/>
        <v>9390.9853129980474</v>
      </c>
      <c r="F79" s="99">
        <f t="shared" si="32"/>
        <v>0.18484372233044086</v>
      </c>
      <c r="G79" s="42"/>
    </row>
    <row r="80" spans="1:7" ht="5.0999999999999996" customHeight="1" x14ac:dyDescent="0.25">
      <c r="A80" s="24"/>
      <c r="B80" s="34"/>
      <c r="C80" s="100"/>
      <c r="D80" s="100"/>
      <c r="E80" s="100"/>
      <c r="F80" s="102"/>
      <c r="G80" s="42"/>
    </row>
    <row r="81" spans="1:7" ht="20.100000000000001" customHeight="1" x14ac:dyDescent="0.25">
      <c r="A81" s="24"/>
      <c r="B81" s="32" t="s">
        <v>216</v>
      </c>
      <c r="C81" s="33">
        <v>4874</v>
      </c>
      <c r="D81" s="33">
        <f>'UA_Working Sheet'!O75</f>
        <v>5693.1161664225447</v>
      </c>
      <c r="E81" s="33">
        <f t="shared" ref="E81:E82" si="33">D81-C81</f>
        <v>819.11616642254467</v>
      </c>
      <c r="F81" s="97">
        <f t="shared" ref="F81:F82" si="34">E81/C81</f>
        <v>0.16805830250770304</v>
      </c>
      <c r="G81" s="42"/>
    </row>
    <row r="82" spans="1:7" ht="20.100000000000001" customHeight="1" x14ac:dyDescent="0.25">
      <c r="A82" s="24"/>
      <c r="B82" s="34" t="s">
        <v>363</v>
      </c>
      <c r="C82" s="92">
        <v>4874</v>
      </c>
      <c r="D82" s="92">
        <f>'UA_Working Sheet'!O76</f>
        <v>5693.1161664225447</v>
      </c>
      <c r="E82" s="92">
        <f t="shared" si="33"/>
        <v>819.11616642254467</v>
      </c>
      <c r="F82" s="99">
        <f t="shared" si="34"/>
        <v>0.16805830250770304</v>
      </c>
      <c r="G82" s="42"/>
    </row>
    <row r="83" spans="1:7" ht="5.0999999999999996" customHeight="1" x14ac:dyDescent="0.25">
      <c r="A83" s="24"/>
      <c r="B83" s="34"/>
      <c r="C83" s="100"/>
      <c r="D83" s="100"/>
      <c r="E83" s="100"/>
      <c r="F83" s="102"/>
      <c r="G83" s="42"/>
    </row>
    <row r="84" spans="1:7" ht="20.100000000000001" customHeight="1" x14ac:dyDescent="0.25">
      <c r="A84" s="24"/>
      <c r="B84" s="32" t="s">
        <v>217</v>
      </c>
      <c r="C84" s="33">
        <v>92396</v>
      </c>
      <c r="D84" s="33">
        <f>'UA_Working Sheet'!O78</f>
        <v>109126.74333544562</v>
      </c>
      <c r="E84" s="33">
        <f t="shared" ref="E84:E88" si="35">D84-C84</f>
        <v>16730.743335445615</v>
      </c>
      <c r="F84" s="97">
        <f t="shared" ref="F84:F88" si="36">E84/C84</f>
        <v>0.1810764896255857</v>
      </c>
      <c r="G84" s="42"/>
    </row>
    <row r="85" spans="1:7" ht="20.100000000000001" customHeight="1" x14ac:dyDescent="0.25">
      <c r="A85" s="24"/>
      <c r="B85" s="34" t="s">
        <v>384</v>
      </c>
      <c r="C85" s="92">
        <v>22452</v>
      </c>
      <c r="D85" s="92">
        <f>'UA_Working Sheet'!O79</f>
        <v>26073.092260571524</v>
      </c>
      <c r="E85" s="92">
        <f t="shared" si="35"/>
        <v>3621.0922605715241</v>
      </c>
      <c r="F85" s="99">
        <f t="shared" si="36"/>
        <v>0.16128150100532354</v>
      </c>
      <c r="G85" s="42"/>
    </row>
    <row r="86" spans="1:7" ht="20.100000000000001" customHeight="1" x14ac:dyDescent="0.25">
      <c r="A86" s="24"/>
      <c r="B86" s="34" t="s">
        <v>385</v>
      </c>
      <c r="C86" s="92">
        <v>1727</v>
      </c>
      <c r="D86" s="92">
        <f>'UA_Working Sheet'!O80</f>
        <v>1855.1890855915208</v>
      </c>
      <c r="E86" s="92">
        <f t="shared" si="35"/>
        <v>128.18908559152078</v>
      </c>
      <c r="F86" s="99">
        <f t="shared" si="36"/>
        <v>7.4226453729890438E-2</v>
      </c>
      <c r="G86" s="42"/>
    </row>
    <row r="87" spans="1:7" ht="20.100000000000001" customHeight="1" x14ac:dyDescent="0.25">
      <c r="A87" s="24"/>
      <c r="B87" s="34" t="s">
        <v>386</v>
      </c>
      <c r="C87" s="92">
        <v>19055</v>
      </c>
      <c r="D87" s="92">
        <f>'UA_Working Sheet'!O81</f>
        <v>23774.379721398873</v>
      </c>
      <c r="E87" s="92">
        <f t="shared" si="35"/>
        <v>4719.3797213988728</v>
      </c>
      <c r="F87" s="99">
        <f t="shared" si="36"/>
        <v>0.24767146268165169</v>
      </c>
      <c r="G87" s="42"/>
    </row>
    <row r="88" spans="1:7" ht="20.100000000000001" customHeight="1" x14ac:dyDescent="0.25">
      <c r="A88" s="24"/>
      <c r="B88" s="34" t="s">
        <v>363</v>
      </c>
      <c r="C88" s="92">
        <v>49162</v>
      </c>
      <c r="D88" s="92">
        <f>'UA_Working Sheet'!O82</f>
        <v>57424.082267883699</v>
      </c>
      <c r="E88" s="92">
        <f t="shared" si="35"/>
        <v>8262.0822678836994</v>
      </c>
      <c r="F88" s="99">
        <f t="shared" si="36"/>
        <v>0.16805830250770309</v>
      </c>
      <c r="G88" s="42"/>
    </row>
    <row r="89" spans="1:7" ht="5.0999999999999996" customHeight="1" x14ac:dyDescent="0.25">
      <c r="A89" s="24"/>
      <c r="B89" s="34"/>
      <c r="C89" s="100"/>
      <c r="D89" s="100"/>
      <c r="E89" s="100"/>
      <c r="F89" s="102"/>
      <c r="G89" s="42"/>
    </row>
    <row r="90" spans="1:7" ht="20.100000000000001" customHeight="1" x14ac:dyDescent="0.25">
      <c r="A90" s="24"/>
      <c r="B90" s="32" t="s">
        <v>218</v>
      </c>
      <c r="C90" s="33">
        <v>8092</v>
      </c>
      <c r="D90" s="33">
        <f>'UA_Working Sheet'!O84</f>
        <v>9451.9277838923317</v>
      </c>
      <c r="E90" s="33">
        <f t="shared" ref="E90:E91" si="37">D90-C90</f>
        <v>1359.9277838923317</v>
      </c>
      <c r="F90" s="97">
        <f t="shared" ref="F90:F91" si="38">E90/C90</f>
        <v>0.16805830250770287</v>
      </c>
      <c r="G90" s="42"/>
    </row>
    <row r="91" spans="1:7" ht="20.100000000000001" customHeight="1" x14ac:dyDescent="0.25">
      <c r="A91" s="24"/>
      <c r="B91" s="34" t="s">
        <v>363</v>
      </c>
      <c r="C91" s="92">
        <v>8092</v>
      </c>
      <c r="D91" s="92">
        <f>'UA_Working Sheet'!O85</f>
        <v>9451.9277838923317</v>
      </c>
      <c r="E91" s="92">
        <f t="shared" si="37"/>
        <v>1359.9277838923317</v>
      </c>
      <c r="F91" s="99">
        <f t="shared" si="38"/>
        <v>0.16805830250770287</v>
      </c>
      <c r="G91" s="42"/>
    </row>
    <row r="92" spans="1:7" ht="5.0999999999999996" customHeight="1" x14ac:dyDescent="0.25">
      <c r="A92" s="24"/>
      <c r="B92" s="34"/>
      <c r="C92" s="100"/>
      <c r="D92" s="100"/>
      <c r="E92" s="100"/>
      <c r="F92" s="102"/>
      <c r="G92" s="42"/>
    </row>
    <row r="93" spans="1:7" ht="20.100000000000001" customHeight="1" x14ac:dyDescent="0.25">
      <c r="A93" s="24"/>
      <c r="B93" s="32" t="s">
        <v>219</v>
      </c>
      <c r="C93" s="33">
        <v>213748</v>
      </c>
      <c r="D93" s="33">
        <f>'UA_Working Sheet'!O87</f>
        <v>229112.75902437622</v>
      </c>
      <c r="E93" s="33">
        <f t="shared" ref="E93:E94" si="39">D93-C93</f>
        <v>15364.759024376224</v>
      </c>
      <c r="F93" s="97">
        <f t="shared" ref="F93:F94" si="40">E93/C93</f>
        <v>7.1882586149934619E-2</v>
      </c>
      <c r="G93" s="42"/>
    </row>
    <row r="94" spans="1:7" ht="20.100000000000001" customHeight="1" x14ac:dyDescent="0.25">
      <c r="A94" s="24"/>
      <c r="B94" s="34" t="s">
        <v>387</v>
      </c>
      <c r="C94" s="92">
        <v>213748</v>
      </c>
      <c r="D94" s="92">
        <f>'UA_Working Sheet'!O88</f>
        <v>229112.75902437622</v>
      </c>
      <c r="E94" s="92">
        <f t="shared" si="39"/>
        <v>15364.759024376224</v>
      </c>
      <c r="F94" s="99">
        <f t="shared" si="40"/>
        <v>7.1882586149934619E-2</v>
      </c>
      <c r="G94" s="42"/>
    </row>
    <row r="95" spans="1:7" ht="5.0999999999999996" customHeight="1" x14ac:dyDescent="0.25">
      <c r="A95" s="24"/>
      <c r="B95" s="34"/>
      <c r="C95" s="100"/>
      <c r="D95" s="100"/>
      <c r="E95" s="100"/>
      <c r="F95" s="102"/>
      <c r="G95" s="42"/>
    </row>
    <row r="96" spans="1:7" ht="20.100000000000001" customHeight="1" x14ac:dyDescent="0.25">
      <c r="A96" s="24"/>
      <c r="B96" s="32" t="s">
        <v>220</v>
      </c>
      <c r="C96" s="33">
        <v>23485</v>
      </c>
      <c r="D96" s="33">
        <f>'UA_Working Sheet'!O90</f>
        <v>25832.674982435223</v>
      </c>
      <c r="E96" s="33">
        <f t="shared" ref="E96:E97" si="41">D96-C96</f>
        <v>2347.6749824352228</v>
      </c>
      <c r="F96" s="97">
        <f t="shared" ref="F96:F97" si="42">E96/C96</f>
        <v>9.9964870446464668E-2</v>
      </c>
      <c r="G96" s="42"/>
    </row>
    <row r="97" spans="1:7" ht="20.100000000000001" customHeight="1" x14ac:dyDescent="0.25">
      <c r="A97" s="24"/>
      <c r="B97" s="34" t="s">
        <v>368</v>
      </c>
      <c r="C97" s="92">
        <v>23485</v>
      </c>
      <c r="D97" s="92">
        <f>'UA_Working Sheet'!O91</f>
        <v>25832.674982435223</v>
      </c>
      <c r="E97" s="92">
        <f t="shared" si="41"/>
        <v>2347.6749824352228</v>
      </c>
      <c r="F97" s="99">
        <f t="shared" si="42"/>
        <v>9.9964870446464668E-2</v>
      </c>
      <c r="G97" s="42"/>
    </row>
    <row r="98" spans="1:7" ht="5.0999999999999996" customHeight="1" x14ac:dyDescent="0.25">
      <c r="A98" s="24"/>
      <c r="B98" s="34"/>
      <c r="C98" s="100"/>
      <c r="D98" s="100"/>
      <c r="E98" s="100"/>
      <c r="F98" s="102"/>
      <c r="G98" s="42"/>
    </row>
    <row r="99" spans="1:7" ht="20.100000000000001" customHeight="1" x14ac:dyDescent="0.25">
      <c r="A99" s="24"/>
      <c r="B99" s="32" t="s">
        <v>221</v>
      </c>
      <c r="C99" s="33">
        <v>5496</v>
      </c>
      <c r="D99" s="33">
        <f>'UA_Working Sheet'!O93</f>
        <v>5768.3179175792611</v>
      </c>
      <c r="E99" s="33">
        <f t="shared" ref="E99:E100" si="43">D99-C99</f>
        <v>272.31791757926112</v>
      </c>
      <c r="F99" s="97">
        <f t="shared" ref="F99:F100" si="44">E99/C99</f>
        <v>4.9548383839021312E-2</v>
      </c>
      <c r="G99" s="42"/>
    </row>
    <row r="100" spans="1:7" ht="20.100000000000001" customHeight="1" x14ac:dyDescent="0.25">
      <c r="A100" s="24"/>
      <c r="B100" s="34" t="s">
        <v>388</v>
      </c>
      <c r="C100" s="92">
        <v>5496</v>
      </c>
      <c r="D100" s="92">
        <f>'UA_Working Sheet'!O94</f>
        <v>5768.3179175792611</v>
      </c>
      <c r="E100" s="92">
        <f t="shared" si="43"/>
        <v>272.31791757926112</v>
      </c>
      <c r="F100" s="99">
        <f t="shared" si="44"/>
        <v>4.9548383839021312E-2</v>
      </c>
      <c r="G100" s="42"/>
    </row>
    <row r="101" spans="1:7" ht="5.0999999999999996" customHeight="1" x14ac:dyDescent="0.25">
      <c r="A101" s="24"/>
      <c r="B101" s="34"/>
      <c r="C101" s="100"/>
      <c r="D101" s="100"/>
      <c r="E101" s="100"/>
      <c r="F101" s="102"/>
      <c r="G101" s="42"/>
    </row>
    <row r="102" spans="1:7" ht="20.100000000000001" customHeight="1" x14ac:dyDescent="0.25">
      <c r="A102" s="24"/>
      <c r="B102" s="32" t="s">
        <v>222</v>
      </c>
      <c r="C102" s="33">
        <v>1247374</v>
      </c>
      <c r="D102" s="33">
        <f>'UA_Working Sheet'!O96</f>
        <v>1376545.7569422864</v>
      </c>
      <c r="E102" s="33">
        <f>D102-C102+1</f>
        <v>129172.75694228639</v>
      </c>
      <c r="F102" s="97">
        <f t="shared" ref="F102:F105" si="45">E102/C102</f>
        <v>0.1035557554849519</v>
      </c>
      <c r="G102" s="42"/>
    </row>
    <row r="103" spans="1:7" ht="20.100000000000001" customHeight="1" x14ac:dyDescent="0.25">
      <c r="A103" s="24"/>
      <c r="B103" s="34" t="s">
        <v>362</v>
      </c>
      <c r="C103" s="92">
        <v>156688</v>
      </c>
      <c r="D103" s="92">
        <f>'UA_Working Sheet'!O97</f>
        <v>171305.36892025016</v>
      </c>
      <c r="E103" s="92">
        <f t="shared" ref="E103:E105" si="46">D103-C103</f>
        <v>14617.368920250155</v>
      </c>
      <c r="F103" s="99">
        <f t="shared" si="45"/>
        <v>9.3289651538408527E-2</v>
      </c>
      <c r="G103" s="42"/>
    </row>
    <row r="104" spans="1:7" ht="20.100000000000001" customHeight="1" x14ac:dyDescent="0.25">
      <c r="A104" s="24"/>
      <c r="B104" s="34" t="s">
        <v>389</v>
      </c>
      <c r="C104" s="92">
        <v>969177</v>
      </c>
      <c r="D104" s="92">
        <f>'UA_Working Sheet'!O98</f>
        <v>1050441.2327728821</v>
      </c>
      <c r="E104" s="92">
        <f t="shared" si="46"/>
        <v>81264.232772882096</v>
      </c>
      <c r="F104" s="99">
        <f t="shared" si="45"/>
        <v>8.3848701292831021E-2</v>
      </c>
      <c r="G104" s="42"/>
    </row>
    <row r="105" spans="1:7" ht="20.100000000000001" customHeight="1" x14ac:dyDescent="0.25">
      <c r="A105" s="24"/>
      <c r="B105" s="34" t="s">
        <v>380</v>
      </c>
      <c r="C105" s="92">
        <v>121509</v>
      </c>
      <c r="D105" s="92">
        <f>'UA_Working Sheet'!O99</f>
        <v>154799.15524915425</v>
      </c>
      <c r="E105" s="92">
        <f t="shared" si="46"/>
        <v>33290.155249154253</v>
      </c>
      <c r="F105" s="99">
        <f t="shared" si="45"/>
        <v>0.27397275304013902</v>
      </c>
      <c r="G105" s="42"/>
    </row>
    <row r="106" spans="1:7" ht="5.0999999999999996" customHeight="1" x14ac:dyDescent="0.25">
      <c r="A106" s="24"/>
      <c r="B106" s="34"/>
      <c r="C106" s="100"/>
      <c r="D106" s="100"/>
      <c r="E106" s="100"/>
      <c r="F106" s="102"/>
      <c r="G106" s="42"/>
    </row>
    <row r="107" spans="1:7" ht="20.100000000000001" customHeight="1" x14ac:dyDescent="0.25">
      <c r="A107" s="24"/>
      <c r="B107" s="32" t="s">
        <v>223</v>
      </c>
      <c r="C107" s="33">
        <v>21687</v>
      </c>
      <c r="D107" s="33">
        <f>'UA_Working Sheet'!O101</f>
        <v>22166.671199652483</v>
      </c>
      <c r="E107" s="33">
        <f t="shared" ref="E107:E108" si="47">D107-C107</f>
        <v>479.67119965248276</v>
      </c>
      <c r="F107" s="97">
        <f t="shared" ref="F107:F108" si="48">E107/C107</f>
        <v>2.2117913941646274E-2</v>
      </c>
      <c r="G107" s="42"/>
    </row>
    <row r="108" spans="1:7" ht="20.100000000000001" customHeight="1" x14ac:dyDescent="0.25">
      <c r="A108" s="24"/>
      <c r="B108" s="34" t="s">
        <v>367</v>
      </c>
      <c r="C108" s="92">
        <v>21687</v>
      </c>
      <c r="D108" s="92">
        <f>'UA_Working Sheet'!O102</f>
        <v>22166.671199652483</v>
      </c>
      <c r="E108" s="92">
        <f t="shared" si="47"/>
        <v>479.67119965248276</v>
      </c>
      <c r="F108" s="99">
        <f t="shared" si="48"/>
        <v>2.2117913941646274E-2</v>
      </c>
      <c r="G108" s="42"/>
    </row>
    <row r="109" spans="1:7" ht="5.0999999999999996" customHeight="1" x14ac:dyDescent="0.25">
      <c r="A109" s="24"/>
      <c r="B109" s="34"/>
      <c r="C109" s="100"/>
      <c r="D109" s="100"/>
      <c r="E109" s="100"/>
      <c r="F109" s="102"/>
      <c r="G109" s="42"/>
    </row>
    <row r="110" spans="1:7" ht="20.100000000000001" customHeight="1" x14ac:dyDescent="0.25">
      <c r="A110" s="24"/>
      <c r="B110" s="32" t="s">
        <v>224</v>
      </c>
      <c r="C110" s="33">
        <v>32146</v>
      </c>
      <c r="D110" s="33">
        <f>'UA_Working Sheet'!O104</f>
        <v>32857.002461568161</v>
      </c>
      <c r="E110" s="33">
        <f t="shared" ref="E110:E111" si="49">D110-C110</f>
        <v>711.00246156816138</v>
      </c>
      <c r="F110" s="97">
        <f t="shared" ref="F110:F111" si="50">E110/C110</f>
        <v>2.2117913941646281E-2</v>
      </c>
      <c r="G110" s="42"/>
    </row>
    <row r="111" spans="1:7" ht="20.100000000000001" customHeight="1" x14ac:dyDescent="0.25">
      <c r="A111" s="24"/>
      <c r="B111" s="34" t="s">
        <v>367</v>
      </c>
      <c r="C111" s="92">
        <v>32146</v>
      </c>
      <c r="D111" s="92">
        <f>'UA_Working Sheet'!O105</f>
        <v>32857.002461568161</v>
      </c>
      <c r="E111" s="92">
        <f t="shared" si="49"/>
        <v>711.00246156816138</v>
      </c>
      <c r="F111" s="99">
        <f t="shared" si="50"/>
        <v>2.2117913941646281E-2</v>
      </c>
      <c r="G111" s="42"/>
    </row>
    <row r="112" spans="1:7" ht="5.0999999999999996" customHeight="1" x14ac:dyDescent="0.25">
      <c r="A112" s="24"/>
      <c r="B112" s="34"/>
      <c r="C112" s="100"/>
      <c r="D112" s="100"/>
      <c r="E112" s="100"/>
      <c r="F112" s="102"/>
      <c r="G112" s="42"/>
    </row>
    <row r="113" spans="1:7" ht="20.100000000000001" customHeight="1" x14ac:dyDescent="0.25">
      <c r="A113" s="24"/>
      <c r="B113" s="32" t="s">
        <v>225</v>
      </c>
      <c r="C113" s="33">
        <v>8218</v>
      </c>
      <c r="D113" s="33">
        <f>'UA_Working Sheet'!O107</f>
        <v>8777.1586500771446</v>
      </c>
      <c r="E113" s="33">
        <f t="shared" ref="E113:E115" si="51">D113-C113</f>
        <v>559.15865007714456</v>
      </c>
      <c r="F113" s="97">
        <f>E113/C113</f>
        <v>6.8040721596148032E-2</v>
      </c>
      <c r="G113" s="42"/>
    </row>
    <row r="114" spans="1:7" ht="20.100000000000001" customHeight="1" x14ac:dyDescent="0.25">
      <c r="A114" s="24"/>
      <c r="B114" s="34" t="s">
        <v>390</v>
      </c>
      <c r="C114" s="92">
        <v>1793</v>
      </c>
      <c r="D114" s="92">
        <f>'UA_Working Sheet'!O108</f>
        <v>1752.7726389428681</v>
      </c>
      <c r="E114" s="92">
        <f t="shared" si="51"/>
        <v>-40.22736105713193</v>
      </c>
      <c r="F114" s="99">
        <f>E114/C114</f>
        <v>-2.2435784192488529E-2</v>
      </c>
      <c r="G114" s="42"/>
    </row>
    <row r="115" spans="1:7" ht="20.100000000000001" customHeight="1" x14ac:dyDescent="0.25">
      <c r="A115" s="24"/>
      <c r="B115" s="34" t="s">
        <v>362</v>
      </c>
      <c r="C115" s="92">
        <v>6425</v>
      </c>
      <c r="D115" s="92">
        <f>'UA_Working Sheet'!O109</f>
        <v>7024.3860111342756</v>
      </c>
      <c r="E115" s="92">
        <f t="shared" si="51"/>
        <v>599.38601113427558</v>
      </c>
      <c r="F115" s="99">
        <f t="shared" ref="F115" si="52">E115/C115</f>
        <v>9.3289651538408652E-2</v>
      </c>
      <c r="G115" s="42"/>
    </row>
    <row r="116" spans="1:7" ht="5.0999999999999996" customHeight="1" x14ac:dyDescent="0.25">
      <c r="A116" s="24"/>
      <c r="B116" s="34"/>
      <c r="C116" s="100"/>
      <c r="D116" s="100"/>
      <c r="E116" s="100"/>
      <c r="F116" s="102"/>
      <c r="G116" s="42"/>
    </row>
    <row r="117" spans="1:7" ht="20.100000000000001" customHeight="1" x14ac:dyDescent="0.25">
      <c r="A117" s="24"/>
      <c r="B117" s="32" t="s">
        <v>226</v>
      </c>
      <c r="C117" s="33">
        <v>418404</v>
      </c>
      <c r="D117" s="33">
        <f>'UA_Working Sheet'!O111</f>
        <v>501261.90496494301</v>
      </c>
      <c r="E117" s="33">
        <f t="shared" ref="E117:E119" si="53">D117-C117</f>
        <v>82857.904964943009</v>
      </c>
      <c r="F117" s="97">
        <f t="shared" ref="F117:F119" si="54">E117/C117</f>
        <v>0.1980332524663794</v>
      </c>
      <c r="G117" s="42"/>
    </row>
    <row r="118" spans="1:7" ht="20.100000000000001" customHeight="1" x14ac:dyDescent="0.25">
      <c r="A118" s="24"/>
      <c r="B118" s="34" t="s">
        <v>385</v>
      </c>
      <c r="C118" s="92">
        <v>119743</v>
      </c>
      <c r="D118" s="92">
        <f>'UA_Working Sheet'!O112</f>
        <v>128631.09824897825</v>
      </c>
      <c r="E118" s="92">
        <f t="shared" si="53"/>
        <v>8888.0982489782473</v>
      </c>
      <c r="F118" s="99">
        <f t="shared" si="54"/>
        <v>7.4226453729890243E-2</v>
      </c>
      <c r="G118" s="42"/>
    </row>
    <row r="119" spans="1:7" ht="20.100000000000001" customHeight="1" x14ac:dyDescent="0.25">
      <c r="A119" s="24"/>
      <c r="B119" s="34" t="s">
        <v>386</v>
      </c>
      <c r="C119" s="92">
        <v>298661</v>
      </c>
      <c r="D119" s="92">
        <f>'UA_Working Sheet'!O113</f>
        <v>372630.80671596475</v>
      </c>
      <c r="E119" s="92">
        <f t="shared" si="53"/>
        <v>73969.806715964747</v>
      </c>
      <c r="F119" s="99">
        <f t="shared" si="54"/>
        <v>0.24767146268165161</v>
      </c>
      <c r="G119" s="42"/>
    </row>
    <row r="120" spans="1:7" ht="5.0999999999999996" customHeight="1" x14ac:dyDescent="0.25">
      <c r="A120" s="24"/>
      <c r="B120" s="34"/>
      <c r="C120" s="100"/>
      <c r="D120" s="100"/>
      <c r="E120" s="100"/>
      <c r="F120" s="102"/>
      <c r="G120" s="42"/>
    </row>
    <row r="121" spans="1:7" ht="20.100000000000001" customHeight="1" x14ac:dyDescent="0.25">
      <c r="A121" s="24"/>
      <c r="B121" s="32" t="s">
        <v>227</v>
      </c>
      <c r="C121" s="33">
        <v>13053</v>
      </c>
      <c r="D121" s="33">
        <f>'UA_Working Sheet'!O115</f>
        <v>15442.988171449833</v>
      </c>
      <c r="E121" s="33">
        <f t="shared" ref="E121:E123" si="55">D121-C121</f>
        <v>2389.9881714498333</v>
      </c>
      <c r="F121" s="97">
        <f t="shared" ref="F121:F123" si="56">E121/C121</f>
        <v>0.18309876437982328</v>
      </c>
      <c r="G121" s="42"/>
    </row>
    <row r="122" spans="1:7" ht="20.100000000000001" customHeight="1" x14ac:dyDescent="0.25">
      <c r="A122" s="24"/>
      <c r="B122" s="34" t="s">
        <v>391</v>
      </c>
      <c r="C122" s="92">
        <v>624</v>
      </c>
      <c r="D122" s="92">
        <f>'UA_Working Sheet'!O116</f>
        <v>671.80603661553687</v>
      </c>
      <c r="E122" s="92">
        <f t="shared" si="55"/>
        <v>47.806036615536868</v>
      </c>
      <c r="F122" s="99">
        <f t="shared" si="56"/>
        <v>7.6612238165924468E-2</v>
      </c>
      <c r="G122" s="42"/>
    </row>
    <row r="123" spans="1:7" ht="20.100000000000001" customHeight="1" x14ac:dyDescent="0.25">
      <c r="A123" s="24"/>
      <c r="B123" s="34" t="s">
        <v>375</v>
      </c>
      <c r="C123" s="92">
        <v>12429</v>
      </c>
      <c r="D123" s="92">
        <f>'UA_Working Sheet'!O117</f>
        <v>14771.182134834296</v>
      </c>
      <c r="E123" s="92">
        <f t="shared" si="55"/>
        <v>2342.1821348342964</v>
      </c>
      <c r="F123" s="99">
        <f t="shared" si="56"/>
        <v>0.18844493803478127</v>
      </c>
      <c r="G123" s="42"/>
    </row>
    <row r="124" spans="1:7" ht="5.0999999999999996" customHeight="1" x14ac:dyDescent="0.25">
      <c r="A124" s="24"/>
      <c r="B124" s="34"/>
      <c r="C124" s="100"/>
      <c r="D124" s="100"/>
      <c r="E124" s="100"/>
      <c r="F124" s="102"/>
      <c r="G124" s="42"/>
    </row>
    <row r="125" spans="1:7" ht="20.100000000000001" customHeight="1" x14ac:dyDescent="0.25">
      <c r="A125" s="24"/>
      <c r="B125" s="32" t="s">
        <v>228</v>
      </c>
      <c r="C125" s="33">
        <v>3632</v>
      </c>
      <c r="D125" s="33">
        <f>'UA_Working Sheet'!O119</f>
        <v>4191.0107792332165</v>
      </c>
      <c r="E125" s="33">
        <f t="shared" ref="E125:E126" si="57">D125-C125</f>
        <v>559.01077923321645</v>
      </c>
      <c r="F125" s="97">
        <f t="shared" ref="F125:F126" si="58">E125/C125</f>
        <v>0.15391265948051114</v>
      </c>
      <c r="G125" s="42"/>
    </row>
    <row r="126" spans="1:7" ht="20.100000000000001" customHeight="1" x14ac:dyDescent="0.25">
      <c r="A126" s="24"/>
      <c r="B126" s="34" t="s">
        <v>366</v>
      </c>
      <c r="C126" s="92">
        <v>3632</v>
      </c>
      <c r="D126" s="92">
        <f>'UA_Working Sheet'!O120</f>
        <v>4191.0107792332165</v>
      </c>
      <c r="E126" s="92">
        <f t="shared" si="57"/>
        <v>559.01077923321645</v>
      </c>
      <c r="F126" s="99">
        <f t="shared" si="58"/>
        <v>0.15391265948051114</v>
      </c>
      <c r="G126" s="42"/>
    </row>
    <row r="127" spans="1:7" ht="5.0999999999999996" customHeight="1" x14ac:dyDescent="0.25">
      <c r="A127" s="24"/>
      <c r="B127" s="34"/>
      <c r="C127" s="100"/>
      <c r="D127" s="100"/>
      <c r="E127" s="100"/>
      <c r="F127" s="102"/>
      <c r="G127" s="42"/>
    </row>
    <row r="128" spans="1:7" ht="20.100000000000001" customHeight="1" x14ac:dyDescent="0.25">
      <c r="A128" s="24"/>
      <c r="B128" s="32" t="s">
        <v>229</v>
      </c>
      <c r="C128" s="33">
        <v>25334</v>
      </c>
      <c r="D128" s="33">
        <f>'UA_Working Sheet'!O122</f>
        <v>26311.767798215158</v>
      </c>
      <c r="E128" s="33">
        <f t="shared" ref="E128:E129" si="59">D128-C128</f>
        <v>977.76779821515811</v>
      </c>
      <c r="F128" s="97">
        <f t="shared" ref="F128:F129" si="60">E128/C128</f>
        <v>3.8595081637923662E-2</v>
      </c>
      <c r="G128" s="42"/>
    </row>
    <row r="129" spans="1:7" ht="20.100000000000001" customHeight="1" x14ac:dyDescent="0.25">
      <c r="A129" s="24"/>
      <c r="B129" s="34" t="s">
        <v>392</v>
      </c>
      <c r="C129" s="92">
        <v>25334</v>
      </c>
      <c r="D129" s="92">
        <f>'UA_Working Sheet'!O123</f>
        <v>26311.767798215158</v>
      </c>
      <c r="E129" s="92">
        <f t="shared" si="59"/>
        <v>977.76779821515811</v>
      </c>
      <c r="F129" s="99">
        <f t="shared" si="60"/>
        <v>3.8595081637923662E-2</v>
      </c>
      <c r="G129" s="42"/>
    </row>
    <row r="130" spans="1:7" ht="5.0999999999999996" customHeight="1" x14ac:dyDescent="0.25">
      <c r="A130" s="24"/>
      <c r="B130" s="34"/>
      <c r="C130" s="100"/>
      <c r="D130" s="100"/>
      <c r="E130" s="100"/>
      <c r="F130" s="102"/>
      <c r="G130" s="42"/>
    </row>
    <row r="131" spans="1:7" ht="20.100000000000001" customHeight="1" x14ac:dyDescent="0.25">
      <c r="A131" s="24"/>
      <c r="B131" s="32" t="s">
        <v>230</v>
      </c>
      <c r="C131" s="33">
        <v>17816</v>
      </c>
      <c r="D131" s="33">
        <f>'UA_Working Sheet'!O125</f>
        <v>19002.325440806046</v>
      </c>
      <c r="E131" s="33">
        <f t="shared" ref="E131:E132" si="61">D131-C131</f>
        <v>1186.3254408060457</v>
      </c>
      <c r="F131" s="97">
        <f t="shared" ref="F131:F132" si="62">E131/C131</f>
        <v>6.6587642613720563E-2</v>
      </c>
      <c r="G131" s="42"/>
    </row>
    <row r="132" spans="1:7" ht="20.100000000000001" customHeight="1" x14ac:dyDescent="0.25">
      <c r="A132" s="24"/>
      <c r="B132" s="34" t="s">
        <v>393</v>
      </c>
      <c r="C132" s="92">
        <v>17816</v>
      </c>
      <c r="D132" s="92">
        <f>'UA_Working Sheet'!O126</f>
        <v>19002.325440806046</v>
      </c>
      <c r="E132" s="92">
        <f t="shared" si="61"/>
        <v>1186.3254408060457</v>
      </c>
      <c r="F132" s="99">
        <f t="shared" si="62"/>
        <v>6.6587642613720563E-2</v>
      </c>
      <c r="G132" s="42"/>
    </row>
    <row r="133" spans="1:7" ht="5.0999999999999996" customHeight="1" x14ac:dyDescent="0.25">
      <c r="A133" s="24"/>
      <c r="B133" s="34"/>
      <c r="C133" s="100"/>
      <c r="D133" s="100"/>
      <c r="E133" s="100"/>
      <c r="F133" s="102"/>
      <c r="G133" s="42"/>
    </row>
    <row r="134" spans="1:7" ht="20.100000000000001" customHeight="1" x14ac:dyDescent="0.25">
      <c r="A134" s="24"/>
      <c r="B134" s="32" t="s">
        <v>231</v>
      </c>
      <c r="C134" s="33">
        <v>277915</v>
      </c>
      <c r="D134" s="33">
        <f>'UA_Working Sheet'!O128</f>
        <v>324590.15155472205</v>
      </c>
      <c r="E134" s="33">
        <f t="shared" ref="E134:E136" si="63">D134-C134</f>
        <v>46675.151554722048</v>
      </c>
      <c r="F134" s="97">
        <f t="shared" ref="F134:F136" si="64">E134/C134</f>
        <v>0.16794757949272995</v>
      </c>
      <c r="G134" s="42"/>
    </row>
    <row r="135" spans="1:7" ht="20.100000000000001" customHeight="1" x14ac:dyDescent="0.25">
      <c r="A135" s="24"/>
      <c r="B135" s="34" t="s">
        <v>394</v>
      </c>
      <c r="C135" s="92">
        <v>347</v>
      </c>
      <c r="D135" s="92">
        <f>'UA_Working Sheet'!O129</f>
        <v>374.54464426392798</v>
      </c>
      <c r="E135" s="92">
        <f t="shared" si="63"/>
        <v>27.544644263927978</v>
      </c>
      <c r="F135" s="99">
        <f t="shared" si="64"/>
        <v>7.9379378282213198E-2</v>
      </c>
      <c r="G135" s="42"/>
    </row>
    <row r="136" spans="1:7" ht="20.100000000000001" customHeight="1" x14ac:dyDescent="0.25">
      <c r="A136" s="24"/>
      <c r="B136" s="34" t="s">
        <v>363</v>
      </c>
      <c r="C136" s="92">
        <v>277568</v>
      </c>
      <c r="D136" s="92">
        <f>'UA_Working Sheet'!O130</f>
        <v>324215.60691045813</v>
      </c>
      <c r="E136" s="92">
        <f t="shared" si="63"/>
        <v>46647.606910458126</v>
      </c>
      <c r="F136" s="99">
        <f t="shared" si="64"/>
        <v>0.16805830250770307</v>
      </c>
      <c r="G136" s="42"/>
    </row>
    <row r="137" spans="1:7" ht="5.0999999999999996" customHeight="1" x14ac:dyDescent="0.25">
      <c r="A137" s="24"/>
      <c r="B137" s="34"/>
      <c r="C137" s="100"/>
      <c r="D137" s="100"/>
      <c r="E137" s="100"/>
      <c r="F137" s="102"/>
      <c r="G137" s="42"/>
    </row>
    <row r="138" spans="1:7" ht="20.100000000000001" customHeight="1" x14ac:dyDescent="0.25">
      <c r="A138" s="24"/>
      <c r="B138" s="32" t="s">
        <v>232</v>
      </c>
      <c r="C138" s="33">
        <v>151523</v>
      </c>
      <c r="D138" s="33">
        <f>'UA_Working Sheet'!O132</f>
        <v>175911.75783016629</v>
      </c>
      <c r="E138" s="33">
        <f t="shared" ref="E138:E140" si="65">D138-C138</f>
        <v>24388.757830166287</v>
      </c>
      <c r="F138" s="97">
        <f t="shared" ref="F138:F140" si="66">E138/C138</f>
        <v>0.16095746408245803</v>
      </c>
      <c r="G138" s="42"/>
    </row>
    <row r="139" spans="1:7" ht="20.100000000000001" customHeight="1" x14ac:dyDescent="0.25">
      <c r="A139" s="24"/>
      <c r="B139" s="34" t="s">
        <v>384</v>
      </c>
      <c r="C139" s="92">
        <v>150959</v>
      </c>
      <c r="D139" s="92">
        <f>'UA_Working Sheet'!O133</f>
        <v>175305.89411026263</v>
      </c>
      <c r="E139" s="92">
        <f t="shared" si="65"/>
        <v>24346.894110262627</v>
      </c>
      <c r="F139" s="99">
        <f t="shared" si="66"/>
        <v>0.16128150100532349</v>
      </c>
      <c r="G139" s="42"/>
    </row>
    <row r="140" spans="1:7" ht="20.100000000000001" customHeight="1" x14ac:dyDescent="0.25">
      <c r="A140" s="24"/>
      <c r="B140" s="34" t="s">
        <v>385</v>
      </c>
      <c r="C140" s="92">
        <v>564</v>
      </c>
      <c r="D140" s="92">
        <f>'UA_Working Sheet'!O134</f>
        <v>605.86371990365808</v>
      </c>
      <c r="E140" s="92">
        <f t="shared" si="65"/>
        <v>41.86371990365808</v>
      </c>
      <c r="F140" s="99">
        <f t="shared" si="66"/>
        <v>7.4226453729890216E-2</v>
      </c>
      <c r="G140" s="42"/>
    </row>
    <row r="141" spans="1:7" ht="5.0999999999999996" customHeight="1" x14ac:dyDescent="0.25">
      <c r="A141" s="24"/>
      <c r="B141" s="34"/>
      <c r="C141" s="92"/>
      <c r="D141" s="92"/>
      <c r="E141" s="92"/>
      <c r="F141" s="99"/>
      <c r="G141" s="42"/>
    </row>
    <row r="142" spans="1:7" ht="20.100000000000001" customHeight="1" x14ac:dyDescent="0.25">
      <c r="A142" s="24"/>
      <c r="B142" s="32" t="s">
        <v>233</v>
      </c>
      <c r="C142" s="33">
        <v>6668</v>
      </c>
      <c r="D142" s="33">
        <f>'UA_Working Sheet'!O136</f>
        <v>7250.8403183511982</v>
      </c>
      <c r="E142" s="33">
        <f t="shared" ref="E142:E143" si="67">D142-C142</f>
        <v>582.84031835119822</v>
      </c>
      <c r="F142" s="97">
        <f t="shared" ref="F142:F143" si="68">E142/C142</f>
        <v>8.7408566039471836E-2</v>
      </c>
      <c r="G142" s="42"/>
    </row>
    <row r="143" spans="1:7" ht="20.100000000000001" customHeight="1" x14ac:dyDescent="0.25">
      <c r="A143" s="24"/>
      <c r="B143" s="34" t="s">
        <v>395</v>
      </c>
      <c r="C143" s="92">
        <v>6668</v>
      </c>
      <c r="D143" s="92">
        <f>'UA_Working Sheet'!O137</f>
        <v>7250.8403183511982</v>
      </c>
      <c r="E143" s="92">
        <f t="shared" si="67"/>
        <v>582.84031835119822</v>
      </c>
      <c r="F143" s="99">
        <f t="shared" si="68"/>
        <v>8.7408566039471836E-2</v>
      </c>
      <c r="G143" s="42"/>
    </row>
    <row r="144" spans="1:7" ht="5.0999999999999996" customHeight="1" x14ac:dyDescent="0.25">
      <c r="A144" s="24"/>
      <c r="B144" s="34"/>
      <c r="C144" s="100"/>
      <c r="D144" s="100"/>
      <c r="E144" s="100"/>
      <c r="F144" s="102"/>
      <c r="G144" s="42"/>
    </row>
    <row r="145" spans="1:7" ht="20.100000000000001" customHeight="1" x14ac:dyDescent="0.25">
      <c r="A145" s="24"/>
      <c r="B145" s="32" t="s">
        <v>234</v>
      </c>
      <c r="C145" s="33">
        <v>10881</v>
      </c>
      <c r="D145" s="33">
        <f>'UA_Working Sheet'!O139</f>
        <v>11219.84001557026</v>
      </c>
      <c r="E145" s="33">
        <f t="shared" ref="E145:E146" si="69">D145-C145</f>
        <v>338.84001557026022</v>
      </c>
      <c r="F145" s="97">
        <f t="shared" ref="F145:F146" si="70">E145/C145</f>
        <v>3.1140521603736808E-2</v>
      </c>
      <c r="G145" s="42"/>
    </row>
    <row r="146" spans="1:7" ht="20.100000000000001" customHeight="1" x14ac:dyDescent="0.25">
      <c r="A146" s="24"/>
      <c r="B146" s="34" t="s">
        <v>396</v>
      </c>
      <c r="C146" s="92">
        <v>10881</v>
      </c>
      <c r="D146" s="92">
        <f>'UA_Working Sheet'!O140</f>
        <v>11219.84001557026</v>
      </c>
      <c r="E146" s="92">
        <f t="shared" si="69"/>
        <v>338.84001557026022</v>
      </c>
      <c r="F146" s="99">
        <f t="shared" si="70"/>
        <v>3.1140521603736808E-2</v>
      </c>
      <c r="G146" s="42"/>
    </row>
    <row r="147" spans="1:7" ht="5.0999999999999996" customHeight="1" x14ac:dyDescent="0.25">
      <c r="A147" s="24"/>
      <c r="B147" s="34"/>
      <c r="C147" s="100"/>
      <c r="D147" s="100"/>
      <c r="E147" s="100"/>
      <c r="F147" s="102"/>
      <c r="G147" s="42"/>
    </row>
    <row r="148" spans="1:7" ht="20.100000000000001" customHeight="1" x14ac:dyDescent="0.25">
      <c r="A148" s="24"/>
      <c r="B148" s="32" t="s">
        <v>235</v>
      </c>
      <c r="C148" s="33">
        <v>9733</v>
      </c>
      <c r="D148" s="33">
        <f>'UA_Working Sheet'!O142</f>
        <v>9948.2736563940434</v>
      </c>
      <c r="E148" s="33">
        <f t="shared" ref="E148:E149" si="71">D148-C148</f>
        <v>215.27365639404343</v>
      </c>
      <c r="F148" s="97">
        <f t="shared" ref="F148:F149" si="72">E148/C148</f>
        <v>2.2117913941646299E-2</v>
      </c>
      <c r="G148" s="42"/>
    </row>
    <row r="149" spans="1:7" ht="20.100000000000001" customHeight="1" x14ac:dyDescent="0.25">
      <c r="A149" s="24"/>
      <c r="B149" s="34" t="s">
        <v>367</v>
      </c>
      <c r="C149" s="92">
        <v>9733</v>
      </c>
      <c r="D149" s="92">
        <f>'UA_Working Sheet'!O143</f>
        <v>9948.2736563940434</v>
      </c>
      <c r="E149" s="92">
        <f t="shared" si="71"/>
        <v>215.27365639404343</v>
      </c>
      <c r="F149" s="99">
        <f t="shared" si="72"/>
        <v>2.2117913941646299E-2</v>
      </c>
      <c r="G149" s="42"/>
    </row>
    <row r="150" spans="1:7" ht="5.0999999999999996" customHeight="1" x14ac:dyDescent="0.25">
      <c r="A150" s="24"/>
      <c r="B150" s="34"/>
      <c r="C150" s="100"/>
      <c r="D150" s="100"/>
      <c r="E150" s="100"/>
      <c r="F150" s="102"/>
      <c r="G150" s="42"/>
    </row>
    <row r="151" spans="1:7" ht="20.100000000000001" customHeight="1" x14ac:dyDescent="0.25">
      <c r="A151" s="24"/>
      <c r="B151" s="32" t="s">
        <v>236</v>
      </c>
      <c r="C151" s="33">
        <v>5560</v>
      </c>
      <c r="D151" s="33">
        <f>'UA_Working Sheet'!O145</f>
        <v>5843.0583909211946</v>
      </c>
      <c r="E151" s="33">
        <f t="shared" ref="E151:E152" si="73">D151-C151</f>
        <v>283.05839092119459</v>
      </c>
      <c r="F151" s="97">
        <f t="shared" ref="F151:F152" si="74">E151/C151</f>
        <v>5.0909782539783198E-2</v>
      </c>
      <c r="G151" s="42"/>
    </row>
    <row r="152" spans="1:7" ht="20.100000000000001" customHeight="1" x14ac:dyDescent="0.25">
      <c r="A152" s="24"/>
      <c r="B152" s="34" t="s">
        <v>397</v>
      </c>
      <c r="C152" s="92">
        <v>5560</v>
      </c>
      <c r="D152" s="92">
        <f>'UA_Working Sheet'!O146</f>
        <v>5843.0583909211946</v>
      </c>
      <c r="E152" s="92">
        <f t="shared" si="73"/>
        <v>283.05839092119459</v>
      </c>
      <c r="F152" s="99">
        <f t="shared" si="74"/>
        <v>5.0909782539783198E-2</v>
      </c>
      <c r="G152" s="42"/>
    </row>
    <row r="153" spans="1:7" ht="5.0999999999999996" customHeight="1" x14ac:dyDescent="0.25">
      <c r="A153" s="24"/>
      <c r="B153" s="34"/>
      <c r="C153" s="100"/>
      <c r="D153" s="100"/>
      <c r="E153" s="100"/>
      <c r="F153" s="102"/>
      <c r="G153" s="42"/>
    </row>
    <row r="154" spans="1:7" ht="20.100000000000001" customHeight="1" x14ac:dyDescent="0.25">
      <c r="A154" s="24"/>
      <c r="B154" s="32" t="s">
        <v>237</v>
      </c>
      <c r="C154" s="33">
        <v>19077</v>
      </c>
      <c r="D154" s="33">
        <f>'UA_Working Sheet'!O148</f>
        <v>22013.191804909711</v>
      </c>
      <c r="E154" s="33">
        <f t="shared" ref="E154:E155" si="75">D154-C154</f>
        <v>2936.1918049097112</v>
      </c>
      <c r="F154" s="97">
        <f t="shared" ref="F154:F155" si="76">E154/C154</f>
        <v>0.15391265948051114</v>
      </c>
      <c r="G154" s="42"/>
    </row>
    <row r="155" spans="1:7" ht="20.100000000000001" customHeight="1" x14ac:dyDescent="0.25">
      <c r="A155" s="24"/>
      <c r="B155" s="34" t="s">
        <v>366</v>
      </c>
      <c r="C155" s="92">
        <v>19077</v>
      </c>
      <c r="D155" s="92">
        <f>'UA_Working Sheet'!O149</f>
        <v>22013.191804909711</v>
      </c>
      <c r="E155" s="92">
        <f t="shared" si="75"/>
        <v>2936.1918049097112</v>
      </c>
      <c r="F155" s="99">
        <f t="shared" si="76"/>
        <v>0.15391265948051114</v>
      </c>
      <c r="G155" s="42"/>
    </row>
    <row r="156" spans="1:7" ht="20.100000000000001" customHeight="1" x14ac:dyDescent="0.25">
      <c r="A156" s="24"/>
      <c r="B156" s="32" t="s">
        <v>238</v>
      </c>
      <c r="C156" s="33">
        <v>6077522</v>
      </c>
      <c r="D156" s="33">
        <f>'UA_Working Sheet'!O151</f>
        <v>6301264.3157252949</v>
      </c>
      <c r="E156" s="33">
        <f>D156-C156+1</f>
        <v>223743.31572529487</v>
      </c>
      <c r="F156" s="97">
        <f t="shared" ref="F156:F160" si="77">E156/C156</f>
        <v>3.6814891945318319E-2</v>
      </c>
      <c r="G156" s="42"/>
    </row>
    <row r="157" spans="1:7" ht="20.100000000000001" customHeight="1" x14ac:dyDescent="0.25">
      <c r="A157" s="24"/>
      <c r="B157" s="34" t="s">
        <v>398</v>
      </c>
      <c r="C157" s="92">
        <v>1944223</v>
      </c>
      <c r="D157" s="92">
        <f>'UA_Working Sheet'!O152</f>
        <v>1993379.1569553199</v>
      </c>
      <c r="E157" s="92">
        <f t="shared" ref="E157:E160" si="78">D157-C157</f>
        <v>49156.156955319922</v>
      </c>
      <c r="F157" s="99">
        <f t="shared" si="77"/>
        <v>2.5283188685310237E-2</v>
      </c>
      <c r="G157" s="42"/>
    </row>
    <row r="158" spans="1:7" ht="20.100000000000001" customHeight="1" x14ac:dyDescent="0.25">
      <c r="A158" s="24"/>
      <c r="B158" s="34" t="s">
        <v>388</v>
      </c>
      <c r="C158" s="92">
        <v>5030</v>
      </c>
      <c r="D158" s="92">
        <f>'UA_Working Sheet'!O153</f>
        <v>5279.2283707102779</v>
      </c>
      <c r="E158" s="92">
        <f t="shared" si="78"/>
        <v>249.22837071027789</v>
      </c>
      <c r="F158" s="99">
        <f t="shared" si="77"/>
        <v>4.9548383839021451E-2</v>
      </c>
      <c r="G158" s="42"/>
    </row>
    <row r="159" spans="1:7" ht="20.100000000000001" customHeight="1" x14ac:dyDescent="0.25">
      <c r="A159" s="24"/>
      <c r="B159" s="34" t="s">
        <v>399</v>
      </c>
      <c r="C159" s="92">
        <v>2678436</v>
      </c>
      <c r="D159" s="92">
        <f>'UA_Working Sheet'!O154</f>
        <v>2790618.8113823286</v>
      </c>
      <c r="E159" s="92">
        <f t="shared" si="78"/>
        <v>112182.81138232863</v>
      </c>
      <c r="F159" s="99">
        <f t="shared" si="77"/>
        <v>4.1883700555969461E-2</v>
      </c>
      <c r="G159" s="42"/>
    </row>
    <row r="160" spans="1:7" ht="20.100000000000001" customHeight="1" x14ac:dyDescent="0.25">
      <c r="A160" s="24"/>
      <c r="B160" s="34" t="s">
        <v>364</v>
      </c>
      <c r="C160" s="92">
        <v>1449833</v>
      </c>
      <c r="D160" s="92">
        <f>'UA_Working Sheet'!O155</f>
        <v>1511987.1190169356</v>
      </c>
      <c r="E160" s="92">
        <f t="shared" si="78"/>
        <v>62154.119016935583</v>
      </c>
      <c r="F160" s="99">
        <f t="shared" si="77"/>
        <v>4.2869847090620493E-2</v>
      </c>
      <c r="G160" s="42"/>
    </row>
    <row r="161" spans="1:7" ht="5.0999999999999996" customHeight="1" x14ac:dyDescent="0.25">
      <c r="A161" s="24"/>
      <c r="B161" s="34"/>
      <c r="C161" s="100"/>
      <c r="D161" s="100"/>
      <c r="E161" s="100"/>
      <c r="F161" s="102"/>
      <c r="G161" s="42"/>
    </row>
    <row r="162" spans="1:7" ht="20.100000000000001" customHeight="1" x14ac:dyDescent="0.25">
      <c r="A162" s="24"/>
      <c r="B162" s="32" t="s">
        <v>239</v>
      </c>
      <c r="C162" s="33">
        <v>6165</v>
      </c>
      <c r="D162" s="33">
        <f>'UA_Working Sheet'!O157</f>
        <v>7149.8985085920731</v>
      </c>
      <c r="E162" s="33">
        <f t="shared" ref="E162:E164" si="79">D162-C162</f>
        <v>984.89850859207309</v>
      </c>
      <c r="F162" s="97">
        <f t="shared" ref="F162:F164" si="80">E162/C162</f>
        <v>0.15975644908225028</v>
      </c>
      <c r="G162" s="42"/>
    </row>
    <row r="163" spans="1:7" ht="20.100000000000001" customHeight="1" x14ac:dyDescent="0.25">
      <c r="A163" s="24"/>
      <c r="B163" s="34" t="s">
        <v>384</v>
      </c>
      <c r="C163" s="92">
        <v>6057</v>
      </c>
      <c r="D163" s="92">
        <f>'UA_Working Sheet'!O158</f>
        <v>7033.8820515892448</v>
      </c>
      <c r="E163" s="92">
        <f t="shared" si="79"/>
        <v>976.88205158924484</v>
      </c>
      <c r="F163" s="99">
        <f t="shared" si="80"/>
        <v>0.16128150100532357</v>
      </c>
      <c r="G163" s="42"/>
    </row>
    <row r="164" spans="1:7" ht="20.100000000000001" customHeight="1" x14ac:dyDescent="0.25">
      <c r="A164" s="24"/>
      <c r="B164" s="34" t="s">
        <v>385</v>
      </c>
      <c r="C164" s="92">
        <v>108</v>
      </c>
      <c r="D164" s="92">
        <f>'UA_Working Sheet'!O159</f>
        <v>116.01645700282815</v>
      </c>
      <c r="E164" s="92">
        <f t="shared" si="79"/>
        <v>8.0164570028281474</v>
      </c>
      <c r="F164" s="99">
        <f t="shared" si="80"/>
        <v>7.4226453729890257E-2</v>
      </c>
      <c r="G164" s="42"/>
    </row>
    <row r="165" spans="1:7" ht="5.0999999999999996" customHeight="1" x14ac:dyDescent="0.25">
      <c r="A165" s="24"/>
      <c r="B165" s="34"/>
      <c r="C165" s="100"/>
      <c r="D165" s="100"/>
      <c r="E165" s="100"/>
      <c r="F165" s="102"/>
      <c r="G165" s="42"/>
    </row>
    <row r="166" spans="1:7" ht="20.100000000000001" customHeight="1" x14ac:dyDescent="0.25">
      <c r="A166" s="24"/>
      <c r="B166" s="32" t="s">
        <v>240</v>
      </c>
      <c r="C166" s="33">
        <v>226213</v>
      </c>
      <c r="D166" s="33">
        <f>'UA_Working Sheet'!O161</f>
        <v>247552.30427558892</v>
      </c>
      <c r="E166" s="33">
        <f t="shared" ref="E166:E169" si="81">D166-C166</f>
        <v>21339.304275588918</v>
      </c>
      <c r="F166" s="97">
        <f t="shared" ref="F166:F169" si="82">E166/C166</f>
        <v>9.4332793763350992E-2</v>
      </c>
      <c r="G166" s="42"/>
    </row>
    <row r="167" spans="1:7" ht="20.100000000000001" customHeight="1" x14ac:dyDescent="0.25">
      <c r="A167" s="24"/>
      <c r="B167" s="34" t="s">
        <v>377</v>
      </c>
      <c r="C167" s="92">
        <v>142328</v>
      </c>
      <c r="D167" s="92">
        <f>'UA_Working Sheet'!O162</f>
        <v>152094.77721715139</v>
      </c>
      <c r="E167" s="92">
        <f t="shared" si="81"/>
        <v>9766.7772171513934</v>
      </c>
      <c r="F167" s="99">
        <f t="shared" si="82"/>
        <v>6.8621614981952905E-2</v>
      </c>
      <c r="G167" s="42"/>
    </row>
    <row r="168" spans="1:7" ht="20.100000000000001" customHeight="1" x14ac:dyDescent="0.25">
      <c r="A168" s="24"/>
      <c r="B168" s="34" t="s">
        <v>400</v>
      </c>
      <c r="C168" s="92">
        <v>69580</v>
      </c>
      <c r="D168" s="92">
        <f>'UA_Working Sheet'!O163</f>
        <v>78257.14414893616</v>
      </c>
      <c r="E168" s="92">
        <f t="shared" si="81"/>
        <v>8677.1441489361605</v>
      </c>
      <c r="F168" s="99">
        <f t="shared" si="82"/>
        <v>0.12470744680851049</v>
      </c>
      <c r="G168" s="42"/>
    </row>
    <row r="169" spans="1:7" ht="20.100000000000001" customHeight="1" x14ac:dyDescent="0.25">
      <c r="A169" s="24"/>
      <c r="B169" s="34" t="s">
        <v>382</v>
      </c>
      <c r="C169" s="92">
        <v>14305</v>
      </c>
      <c r="D169" s="92">
        <f>'UA_Working Sheet'!O164</f>
        <v>17200.382909501361</v>
      </c>
      <c r="E169" s="92">
        <f t="shared" si="81"/>
        <v>2895.3829095013607</v>
      </c>
      <c r="F169" s="99">
        <f t="shared" si="82"/>
        <v>0.20240355886063338</v>
      </c>
      <c r="G169" s="42"/>
    </row>
    <row r="170" spans="1:7" ht="5.0999999999999996" customHeight="1" x14ac:dyDescent="0.25">
      <c r="A170" s="24"/>
      <c r="B170" s="34"/>
      <c r="C170" s="100"/>
      <c r="D170" s="100"/>
      <c r="E170" s="100"/>
      <c r="F170" s="102"/>
      <c r="G170" s="42"/>
    </row>
    <row r="171" spans="1:7" ht="20.100000000000001" customHeight="1" x14ac:dyDescent="0.25">
      <c r="A171" s="24"/>
      <c r="B171" s="32" t="s">
        <v>241</v>
      </c>
      <c r="C171" s="33">
        <v>182647</v>
      </c>
      <c r="D171" s="33">
        <f>'UA_Working Sheet'!O166</f>
        <v>210758.68551613693</v>
      </c>
      <c r="E171" s="33">
        <f t="shared" ref="E171:E172" si="83">D171-C171</f>
        <v>28111.685516136931</v>
      </c>
      <c r="F171" s="97">
        <f t="shared" ref="F171:F172" si="84">E171/C171</f>
        <v>0.15391265948051122</v>
      </c>
      <c r="G171" s="42"/>
    </row>
    <row r="172" spans="1:7" ht="20.100000000000001" customHeight="1" x14ac:dyDescent="0.25">
      <c r="A172" s="24"/>
      <c r="B172" s="34" t="s">
        <v>366</v>
      </c>
      <c r="C172" s="92">
        <v>182647</v>
      </c>
      <c r="D172" s="92">
        <f>'UA_Working Sheet'!O167</f>
        <v>210758.68551613693</v>
      </c>
      <c r="E172" s="92">
        <f t="shared" si="83"/>
        <v>28111.685516136931</v>
      </c>
      <c r="F172" s="99">
        <f t="shared" si="84"/>
        <v>0.15391265948051122</v>
      </c>
      <c r="G172" s="42"/>
    </row>
    <row r="173" spans="1:7" ht="5.0999999999999996" customHeight="1" x14ac:dyDescent="0.25">
      <c r="A173" s="24"/>
      <c r="B173" s="34"/>
      <c r="C173" s="100"/>
      <c r="D173" s="100"/>
      <c r="E173" s="100"/>
      <c r="F173" s="102"/>
      <c r="G173" s="42"/>
    </row>
    <row r="174" spans="1:7" ht="20.100000000000001" customHeight="1" x14ac:dyDescent="0.25">
      <c r="A174" s="24"/>
      <c r="B174" s="32" t="s">
        <v>242</v>
      </c>
      <c r="C174" s="33">
        <v>26670</v>
      </c>
      <c r="D174" s="33">
        <f>'UA_Working Sheet'!O169</f>
        <v>27208.808974006875</v>
      </c>
      <c r="E174" s="33">
        <f t="shared" ref="E174:E176" si="85">D174-C174</f>
        <v>538.80897400687536</v>
      </c>
      <c r="F174" s="97">
        <f t="shared" ref="F174:F176" si="86">E174/C174</f>
        <v>2.0202811173861093E-2</v>
      </c>
      <c r="G174" s="42"/>
    </row>
    <row r="175" spans="1:7" ht="20.100000000000001" customHeight="1" x14ac:dyDescent="0.25">
      <c r="A175" s="24"/>
      <c r="B175" s="34" t="s">
        <v>391</v>
      </c>
      <c r="C175" s="92">
        <v>1475</v>
      </c>
      <c r="D175" s="92">
        <f>'UA_Working Sheet'!O170</f>
        <v>1588.0030512947385</v>
      </c>
      <c r="E175" s="92">
        <f t="shared" si="85"/>
        <v>113.0030512947385</v>
      </c>
      <c r="F175" s="99">
        <f t="shared" si="86"/>
        <v>7.6612238165924398E-2</v>
      </c>
      <c r="G175" s="42"/>
    </row>
    <row r="176" spans="1:7" ht="20.100000000000001" customHeight="1" x14ac:dyDescent="0.25">
      <c r="A176" s="24"/>
      <c r="B176" s="34" t="s">
        <v>401</v>
      </c>
      <c r="C176" s="92">
        <v>25195</v>
      </c>
      <c r="D176" s="92">
        <f>'UA_Working Sheet'!O171</f>
        <v>25620.805922712138</v>
      </c>
      <c r="E176" s="92">
        <f t="shared" si="85"/>
        <v>425.80592271213754</v>
      </c>
      <c r="F176" s="99">
        <f t="shared" si="86"/>
        <v>1.6900413681767715E-2</v>
      </c>
      <c r="G176" s="42"/>
    </row>
    <row r="177" spans="1:7" ht="5.0999999999999996" customHeight="1" x14ac:dyDescent="0.25">
      <c r="A177" s="24"/>
      <c r="B177" s="34"/>
      <c r="C177" s="100"/>
      <c r="D177" s="100"/>
      <c r="E177" s="100"/>
      <c r="F177" s="102"/>
      <c r="G177" s="42"/>
    </row>
    <row r="178" spans="1:7" ht="20.100000000000001" customHeight="1" x14ac:dyDescent="0.25">
      <c r="A178" s="24"/>
      <c r="B178" s="32" t="s">
        <v>243</v>
      </c>
      <c r="C178" s="33">
        <v>9791</v>
      </c>
      <c r="D178" s="33">
        <f>'UA_Working Sheet'!O173</f>
        <v>10769.756046541335</v>
      </c>
      <c r="E178" s="33">
        <f t="shared" ref="E178:E179" si="87">D178-C178</f>
        <v>978.75604654133531</v>
      </c>
      <c r="F178" s="97">
        <f t="shared" ref="F178:F179" si="88">E178/C178</f>
        <v>9.996487044646464E-2</v>
      </c>
      <c r="G178" s="42"/>
    </row>
    <row r="179" spans="1:7" ht="20.25" customHeight="1" x14ac:dyDescent="0.25">
      <c r="A179" s="24"/>
      <c r="B179" s="34" t="s">
        <v>368</v>
      </c>
      <c r="C179" s="92">
        <v>9791</v>
      </c>
      <c r="D179" s="92">
        <f>'UA_Working Sheet'!O174</f>
        <v>10769.756046541335</v>
      </c>
      <c r="E179" s="92">
        <f t="shared" si="87"/>
        <v>978.75604654133531</v>
      </c>
      <c r="F179" s="99">
        <f t="shared" si="88"/>
        <v>9.996487044646464E-2</v>
      </c>
      <c r="G179" s="42"/>
    </row>
    <row r="180" spans="1:7" ht="5.0999999999999996" customHeight="1" x14ac:dyDescent="0.25">
      <c r="A180" s="24"/>
      <c r="B180" s="34"/>
      <c r="C180" s="100"/>
      <c r="D180" s="100"/>
      <c r="E180" s="100"/>
      <c r="F180" s="102"/>
      <c r="G180" s="42"/>
    </row>
    <row r="181" spans="1:7" ht="20.100000000000001" customHeight="1" x14ac:dyDescent="0.25">
      <c r="A181" s="24"/>
      <c r="B181" s="32" t="s">
        <v>244</v>
      </c>
      <c r="C181" s="33">
        <v>1853896</v>
      </c>
      <c r="D181" s="33">
        <f>'UA_Working Sheet'!O176</f>
        <v>1993030.6764068832</v>
      </c>
      <c r="E181" s="33">
        <f t="shared" ref="E181:E185" si="89">D181-C181</f>
        <v>139134.67640688317</v>
      </c>
      <c r="F181" s="97">
        <f t="shared" ref="F181:F185" si="90">E181/C181</f>
        <v>7.5049882197751744E-2</v>
      </c>
      <c r="G181" s="42"/>
    </row>
    <row r="182" spans="1:7" ht="20.100000000000001" customHeight="1" x14ac:dyDescent="0.25">
      <c r="A182" s="24"/>
      <c r="B182" s="34" t="s">
        <v>384</v>
      </c>
      <c r="C182" s="92">
        <v>111689</v>
      </c>
      <c r="D182" s="92">
        <f>'UA_Working Sheet'!O177</f>
        <v>129702.36956578359</v>
      </c>
      <c r="E182" s="92">
        <f t="shared" si="89"/>
        <v>18013.369565783592</v>
      </c>
      <c r="F182" s="99">
        <f t="shared" si="90"/>
        <v>0.16128150100532365</v>
      </c>
      <c r="G182" s="42"/>
    </row>
    <row r="183" spans="1:7" ht="20.100000000000001" customHeight="1" x14ac:dyDescent="0.25">
      <c r="A183" s="24"/>
      <c r="B183" s="34" t="s">
        <v>385</v>
      </c>
      <c r="C183" s="92">
        <v>1274196</v>
      </c>
      <c r="D183" s="92">
        <f>'UA_Working Sheet'!O178</f>
        <v>1368775.0504368113</v>
      </c>
      <c r="E183" s="92">
        <f t="shared" si="89"/>
        <v>94579.050436811289</v>
      </c>
      <c r="F183" s="99">
        <f t="shared" si="90"/>
        <v>7.4226453729890285E-2</v>
      </c>
      <c r="G183" s="42"/>
    </row>
    <row r="184" spans="1:7" ht="20.100000000000001" customHeight="1" x14ac:dyDescent="0.25">
      <c r="A184" s="24"/>
      <c r="B184" s="34" t="s">
        <v>386</v>
      </c>
      <c r="C184" s="92">
        <v>12432</v>
      </c>
      <c r="D184" s="92">
        <f>'UA_Working Sheet'!O179</f>
        <v>15511.051624058291</v>
      </c>
      <c r="E184" s="92">
        <f t="shared" si="89"/>
        <v>3079.0516240582911</v>
      </c>
      <c r="F184" s="99">
        <f t="shared" si="90"/>
        <v>0.24767146268165147</v>
      </c>
      <c r="G184" s="42"/>
    </row>
    <row r="185" spans="1:7" ht="20.100000000000001" customHeight="1" x14ac:dyDescent="0.25">
      <c r="A185" s="24"/>
      <c r="B185" s="34" t="s">
        <v>402</v>
      </c>
      <c r="C185" s="92">
        <v>455579</v>
      </c>
      <c r="D185" s="92">
        <f>'UA_Working Sheet'!O180</f>
        <v>479042.20478023001</v>
      </c>
      <c r="E185" s="92">
        <f t="shared" si="89"/>
        <v>23463.204780230008</v>
      </c>
      <c r="F185" s="99">
        <f t="shared" si="90"/>
        <v>5.150194539307125E-2</v>
      </c>
      <c r="G185" s="42"/>
    </row>
    <row r="186" spans="1:7" ht="5.0999999999999996" customHeight="1" x14ac:dyDescent="0.25">
      <c r="A186" s="24"/>
      <c r="B186" s="34"/>
      <c r="C186" s="100"/>
      <c r="D186" s="100"/>
      <c r="E186" s="100"/>
      <c r="F186" s="102"/>
      <c r="G186" s="42"/>
    </row>
    <row r="187" spans="1:7" ht="20.100000000000001" customHeight="1" x14ac:dyDescent="0.25">
      <c r="A187" s="24"/>
      <c r="B187" s="32" t="s">
        <v>245</v>
      </c>
      <c r="C187" s="33">
        <v>6683</v>
      </c>
      <c r="D187" s="33">
        <f>'UA_Working Sheet'!O182</f>
        <v>6969.4991881066162</v>
      </c>
      <c r="E187" s="33">
        <f t="shared" ref="E187:E188" si="91">D187-C187</f>
        <v>286.4991881066162</v>
      </c>
      <c r="F187" s="97">
        <f t="shared" ref="F187:F188" si="92">E187/C187</f>
        <v>4.286984709062041E-2</v>
      </c>
      <c r="G187" s="42"/>
    </row>
    <row r="188" spans="1:7" ht="20.100000000000001" customHeight="1" x14ac:dyDescent="0.25">
      <c r="A188" s="24"/>
      <c r="B188" s="34" t="s">
        <v>364</v>
      </c>
      <c r="C188" s="92">
        <v>6683</v>
      </c>
      <c r="D188" s="92">
        <f>'UA_Working Sheet'!O183</f>
        <v>6969.4991881066162</v>
      </c>
      <c r="E188" s="92">
        <f t="shared" si="91"/>
        <v>286.4991881066162</v>
      </c>
      <c r="F188" s="99">
        <f t="shared" si="92"/>
        <v>4.286984709062041E-2</v>
      </c>
      <c r="G188" s="42"/>
    </row>
    <row r="189" spans="1:7" ht="5.0999999999999996" customHeight="1" x14ac:dyDescent="0.25">
      <c r="A189" s="24"/>
      <c r="B189" s="34"/>
      <c r="C189" s="100"/>
      <c r="D189" s="100"/>
      <c r="E189" s="100"/>
      <c r="F189" s="102"/>
      <c r="G189" s="42"/>
    </row>
    <row r="190" spans="1:7" ht="20.100000000000001" customHeight="1" x14ac:dyDescent="0.25">
      <c r="A190" s="24"/>
      <c r="B190" s="32" t="s">
        <v>246</v>
      </c>
      <c r="C190" s="33">
        <v>20032</v>
      </c>
      <c r="D190" s="33">
        <f>'UA_Working Sheet'!O185</f>
        <v>20927.854230029596</v>
      </c>
      <c r="E190" s="33">
        <f t="shared" ref="E190:E191" si="93">D190-C190</f>
        <v>895.85423002959578</v>
      </c>
      <c r="F190" s="97">
        <f t="shared" ref="F190:F191" si="94">E190/C190</f>
        <v>4.4721157649241006E-2</v>
      </c>
      <c r="G190" s="42"/>
    </row>
    <row r="191" spans="1:7" ht="20.100000000000001" customHeight="1" x14ac:dyDescent="0.25">
      <c r="A191" s="24"/>
      <c r="B191" s="34" t="s">
        <v>403</v>
      </c>
      <c r="C191" s="92">
        <v>20032</v>
      </c>
      <c r="D191" s="92">
        <f>'UA_Working Sheet'!O186</f>
        <v>20927.854230029596</v>
      </c>
      <c r="E191" s="92">
        <f t="shared" si="93"/>
        <v>895.85423002959578</v>
      </c>
      <c r="F191" s="99">
        <f t="shared" si="94"/>
        <v>4.4721157649241006E-2</v>
      </c>
      <c r="G191" s="42"/>
    </row>
    <row r="192" spans="1:7" ht="5.0999999999999996" customHeight="1" x14ac:dyDescent="0.25">
      <c r="A192" s="24"/>
      <c r="B192" s="34"/>
      <c r="C192" s="100"/>
      <c r="D192" s="100"/>
      <c r="E192" s="100"/>
      <c r="F192" s="102"/>
      <c r="G192" s="42"/>
    </row>
    <row r="193" spans="1:7" ht="20.100000000000001" customHeight="1" x14ac:dyDescent="0.25">
      <c r="A193" s="24"/>
      <c r="B193" s="32" t="s">
        <v>247</v>
      </c>
      <c r="C193" s="33">
        <v>510675</v>
      </c>
      <c r="D193" s="33">
        <f>'UA_Working Sheet'!O188</f>
        <v>562270.17022413015</v>
      </c>
      <c r="E193" s="33">
        <f t="shared" ref="E193:E194" si="95">D193-C193</f>
        <v>51595.170224130154</v>
      </c>
      <c r="F193" s="97">
        <f t="shared" ref="F193:F194" si="96">E193/C193</f>
        <v>0.10103327992192716</v>
      </c>
      <c r="G193" s="42"/>
    </row>
    <row r="194" spans="1:7" ht="19.5" customHeight="1" x14ac:dyDescent="0.25">
      <c r="A194" s="24"/>
      <c r="B194" s="34" t="s">
        <v>404</v>
      </c>
      <c r="C194" s="92">
        <v>510675</v>
      </c>
      <c r="D194" s="92">
        <f>'UA_Working Sheet'!O189</f>
        <v>562270.17022413015</v>
      </c>
      <c r="E194" s="92">
        <f t="shared" si="95"/>
        <v>51595.170224130154</v>
      </c>
      <c r="F194" s="99">
        <f t="shared" si="96"/>
        <v>0.10103327992192716</v>
      </c>
      <c r="G194" s="42"/>
    </row>
    <row r="195" spans="1:7" ht="5.0999999999999996" customHeight="1" x14ac:dyDescent="0.25">
      <c r="A195" s="24"/>
      <c r="B195" s="34"/>
      <c r="C195" s="100"/>
      <c r="D195" s="100"/>
      <c r="E195" s="100"/>
      <c r="F195" s="102"/>
      <c r="G195" s="42"/>
    </row>
    <row r="196" spans="1:7" ht="20.100000000000001" customHeight="1" x14ac:dyDescent="0.25">
      <c r="A196" s="24"/>
      <c r="B196" s="32" t="s">
        <v>248</v>
      </c>
      <c r="C196" s="33">
        <v>162060</v>
      </c>
      <c r="D196" s="33">
        <f>'UA_Working Sheet'!O191</f>
        <v>185655.8872766291</v>
      </c>
      <c r="E196" s="33">
        <f t="shared" ref="E196:E198" si="97">D196-C196</f>
        <v>23595.887276629102</v>
      </c>
      <c r="F196" s="97">
        <f t="shared" ref="F196:F198" si="98">E196/C196</f>
        <v>0.14559969934980319</v>
      </c>
      <c r="G196" s="42"/>
    </row>
    <row r="197" spans="1:7" ht="20.100000000000001" customHeight="1" x14ac:dyDescent="0.25">
      <c r="A197" s="24"/>
      <c r="B197" s="34" t="s">
        <v>405</v>
      </c>
      <c r="C197" s="92">
        <v>150319</v>
      </c>
      <c r="D197" s="92">
        <f>'UA_Working Sheet'!O192</f>
        <v>171538.4670920464</v>
      </c>
      <c r="E197" s="92">
        <f t="shared" si="97"/>
        <v>21219.467092046398</v>
      </c>
      <c r="F197" s="99">
        <f t="shared" si="98"/>
        <v>0.14116290749703231</v>
      </c>
      <c r="G197" s="42"/>
    </row>
    <row r="198" spans="1:7" ht="20.100000000000001" customHeight="1" x14ac:dyDescent="0.25">
      <c r="A198" s="24"/>
      <c r="B198" s="34" t="s">
        <v>382</v>
      </c>
      <c r="C198" s="92">
        <v>11741</v>
      </c>
      <c r="D198" s="92">
        <f>'UA_Working Sheet'!O193</f>
        <v>14117.420184582697</v>
      </c>
      <c r="E198" s="92">
        <f t="shared" si="97"/>
        <v>2376.4201845826974</v>
      </c>
      <c r="F198" s="99">
        <f t="shared" si="98"/>
        <v>0.20240355886063346</v>
      </c>
      <c r="G198" s="42"/>
    </row>
    <row r="199" spans="1:7" ht="5.0999999999999996" customHeight="1" x14ac:dyDescent="0.25">
      <c r="A199" s="24"/>
      <c r="B199" s="34"/>
      <c r="C199" s="100"/>
      <c r="D199" s="100"/>
      <c r="E199" s="100"/>
      <c r="F199" s="102"/>
      <c r="G199" s="42"/>
    </row>
    <row r="200" spans="1:7" ht="20.100000000000001" customHeight="1" x14ac:dyDescent="0.25">
      <c r="A200" s="24"/>
      <c r="B200" s="32" t="s">
        <v>273</v>
      </c>
      <c r="C200" s="33">
        <v>390172</v>
      </c>
      <c r="D200" s="33">
        <f>'UA_Working Sheet'!O195</f>
        <v>416724.57825453207</v>
      </c>
      <c r="E200" s="33">
        <f t="shared" ref="E200:E203" si="99">D200-C200</f>
        <v>26552.578254532069</v>
      </c>
      <c r="F200" s="97">
        <f t="shared" ref="F200:F203" si="100">E200/C200</f>
        <v>6.8053520638416048E-2</v>
      </c>
      <c r="G200" s="42"/>
    </row>
    <row r="201" spans="1:7" ht="20.100000000000001" customHeight="1" x14ac:dyDescent="0.25">
      <c r="A201" s="24"/>
      <c r="B201" s="34" t="s">
        <v>419</v>
      </c>
      <c r="C201" s="92">
        <v>11813</v>
      </c>
      <c r="D201" s="92">
        <f>'UA_Working Sheet'!O196</f>
        <v>13647.588711939146</v>
      </c>
      <c r="E201" s="92">
        <f t="shared" si="99"/>
        <v>1834.5887119391464</v>
      </c>
      <c r="F201" s="99">
        <f t="shared" si="100"/>
        <v>0.15530252365522276</v>
      </c>
      <c r="G201" s="42"/>
    </row>
    <row r="202" spans="1:7" ht="20.100000000000001" customHeight="1" x14ac:dyDescent="0.25">
      <c r="A202" s="24"/>
      <c r="B202" s="34" t="s">
        <v>406</v>
      </c>
      <c r="C202" s="92">
        <v>297356</v>
      </c>
      <c r="D202" s="92">
        <f>'UA_Working Sheet'!O197</f>
        <v>311972.31222876313</v>
      </c>
      <c r="E202" s="92">
        <f t="shared" si="99"/>
        <v>14616.312228763127</v>
      </c>
      <c r="F202" s="99">
        <f t="shared" si="100"/>
        <v>4.9154253584131904E-2</v>
      </c>
      <c r="G202" s="42"/>
    </row>
    <row r="203" spans="1:7" ht="20.100000000000001" customHeight="1" x14ac:dyDescent="0.25">
      <c r="A203" s="24"/>
      <c r="B203" s="34" t="s">
        <v>400</v>
      </c>
      <c r="C203" s="92">
        <v>81003</v>
      </c>
      <c r="D203" s="92">
        <f>'UA_Working Sheet'!O198</f>
        <v>91104.677313829787</v>
      </c>
      <c r="E203" s="92">
        <f t="shared" si="99"/>
        <v>10101.677313829787</v>
      </c>
      <c r="F203" s="99">
        <f t="shared" si="100"/>
        <v>0.12470744680851063</v>
      </c>
      <c r="G203" s="42"/>
    </row>
    <row r="204" spans="1:7" ht="5.0999999999999996" customHeight="1" x14ac:dyDescent="0.25">
      <c r="A204" s="24"/>
      <c r="B204" s="34"/>
      <c r="C204" s="100"/>
      <c r="D204" s="100"/>
      <c r="E204" s="100"/>
      <c r="F204" s="102"/>
      <c r="G204" s="42"/>
    </row>
    <row r="205" spans="1:7" ht="20.100000000000001" customHeight="1" x14ac:dyDescent="0.25">
      <c r="A205" s="24"/>
      <c r="B205" s="32" t="s">
        <v>249</v>
      </c>
      <c r="C205" s="33">
        <v>6531</v>
      </c>
      <c r="D205" s="33">
        <f>'UA_Working Sheet'!O200</f>
        <v>6595.4230592769318</v>
      </c>
      <c r="E205" s="33">
        <f t="shared" ref="E205:E206" si="101">D205-C205</f>
        <v>64.423059276931781</v>
      </c>
      <c r="F205" s="97">
        <f t="shared" ref="F205:F206" si="102">E205/C205</f>
        <v>9.8641952651863079E-3</v>
      </c>
      <c r="G205" s="42"/>
    </row>
    <row r="206" spans="1:7" ht="20.100000000000001" customHeight="1" x14ac:dyDescent="0.25">
      <c r="A206" s="24"/>
      <c r="B206" s="34" t="s">
        <v>407</v>
      </c>
      <c r="C206" s="92">
        <v>6531</v>
      </c>
      <c r="D206" s="92">
        <f>'UA_Working Sheet'!O201</f>
        <v>6595.4230592769318</v>
      </c>
      <c r="E206" s="92">
        <f t="shared" si="101"/>
        <v>64.423059276931781</v>
      </c>
      <c r="F206" s="99">
        <f t="shared" si="102"/>
        <v>9.8641952651863079E-3</v>
      </c>
      <c r="G206" s="42"/>
    </row>
    <row r="207" spans="1:7" ht="5.0999999999999996" customHeight="1" x14ac:dyDescent="0.25">
      <c r="A207" s="24"/>
      <c r="B207" s="34"/>
      <c r="C207" s="100"/>
      <c r="D207" s="100"/>
      <c r="E207" s="100"/>
      <c r="F207" s="102"/>
      <c r="G207" s="42"/>
    </row>
    <row r="208" spans="1:7" ht="20.100000000000001" customHeight="1" x14ac:dyDescent="0.25">
      <c r="A208" s="24"/>
      <c r="B208" s="32" t="s">
        <v>250</v>
      </c>
      <c r="C208" s="33">
        <v>16966</v>
      </c>
      <c r="D208" s="33">
        <f>'UA_Working Sheet'!O203</f>
        <v>19817.277160345689</v>
      </c>
      <c r="E208" s="33">
        <f t="shared" ref="E208:E209" si="103">D208-C208</f>
        <v>2851.2771603456895</v>
      </c>
      <c r="F208" s="97">
        <f t="shared" ref="F208:F209" si="104">E208/C208</f>
        <v>0.16805830250770301</v>
      </c>
      <c r="G208" s="42"/>
    </row>
    <row r="209" spans="1:7" ht="20.100000000000001" customHeight="1" x14ac:dyDescent="0.25">
      <c r="A209" s="24"/>
      <c r="B209" s="34" t="s">
        <v>363</v>
      </c>
      <c r="C209" s="92">
        <v>16966</v>
      </c>
      <c r="D209" s="92">
        <f>'UA_Working Sheet'!O204</f>
        <v>19817.277160345689</v>
      </c>
      <c r="E209" s="92">
        <f t="shared" si="103"/>
        <v>2851.2771603456895</v>
      </c>
      <c r="F209" s="99">
        <f t="shared" si="104"/>
        <v>0.16805830250770301</v>
      </c>
      <c r="G209" s="42"/>
    </row>
    <row r="210" spans="1:7" ht="5.0999999999999996" customHeight="1" x14ac:dyDescent="0.25">
      <c r="A210" s="24"/>
      <c r="B210" s="34"/>
      <c r="C210" s="100"/>
      <c r="D210" s="100"/>
      <c r="E210" s="100"/>
      <c r="F210" s="102"/>
      <c r="G210" s="42"/>
    </row>
    <row r="211" spans="1:7" ht="20.100000000000001" customHeight="1" x14ac:dyDescent="0.25">
      <c r="A211" s="24"/>
      <c r="B211" s="32" t="s">
        <v>251</v>
      </c>
      <c r="C211" s="33">
        <v>53267</v>
      </c>
      <c r="D211" s="33">
        <f>'UA_Working Sheet'!O206</f>
        <v>64925.888658752236</v>
      </c>
      <c r="E211" s="33">
        <f t="shared" ref="E211:E213" si="105">D211-C211</f>
        <v>11658.888658752236</v>
      </c>
      <c r="F211" s="97">
        <f t="shared" ref="F211:F213" si="106">E211/C211</f>
        <v>0.21887638986149466</v>
      </c>
      <c r="G211" s="42"/>
    </row>
    <row r="212" spans="1:7" ht="20.100000000000001" customHeight="1" x14ac:dyDescent="0.25">
      <c r="A212" s="24"/>
      <c r="B212" s="34" t="s">
        <v>386</v>
      </c>
      <c r="C212" s="92">
        <v>34001</v>
      </c>
      <c r="D212" s="92">
        <f>'UA_Working Sheet'!O207</f>
        <v>42422.077402638832</v>
      </c>
      <c r="E212" s="92">
        <f t="shared" si="105"/>
        <v>8421.0774026388317</v>
      </c>
      <c r="F212" s="99">
        <f t="shared" si="106"/>
        <v>0.24767146268165147</v>
      </c>
      <c r="G212" s="42"/>
    </row>
    <row r="213" spans="1:7" ht="20.100000000000001" customHeight="1" x14ac:dyDescent="0.25">
      <c r="A213" s="24"/>
      <c r="B213" s="34" t="s">
        <v>363</v>
      </c>
      <c r="C213" s="92">
        <v>19266</v>
      </c>
      <c r="D213" s="92">
        <f>'UA_Working Sheet'!O208</f>
        <v>22503.811256113404</v>
      </c>
      <c r="E213" s="92">
        <f t="shared" si="105"/>
        <v>3237.8112561134039</v>
      </c>
      <c r="F213" s="99">
        <f t="shared" si="106"/>
        <v>0.1680583025077029</v>
      </c>
      <c r="G213" s="42"/>
    </row>
    <row r="214" spans="1:7" ht="5.0999999999999996" customHeight="1" x14ac:dyDescent="0.25">
      <c r="A214" s="24"/>
      <c r="B214" s="34"/>
      <c r="C214" s="100"/>
      <c r="D214" s="100"/>
      <c r="E214" s="100"/>
      <c r="F214" s="102"/>
      <c r="G214" s="42"/>
    </row>
    <row r="215" spans="1:7" ht="20.100000000000001" customHeight="1" x14ac:dyDescent="0.25">
      <c r="A215" s="24"/>
      <c r="B215" s="32" t="s">
        <v>252</v>
      </c>
      <c r="C215" s="33">
        <v>199998</v>
      </c>
      <c r="D215" s="33">
        <f>'UA_Working Sheet'!O210</f>
        <v>233867.36353779613</v>
      </c>
      <c r="E215" s="33">
        <f t="shared" ref="E215:E218" si="107">D215-C215</f>
        <v>33869.363537796133</v>
      </c>
      <c r="F215" s="97">
        <f t="shared" ref="F215:F218" si="108">E215/C215</f>
        <v>0.16934851117409241</v>
      </c>
      <c r="G215" s="42"/>
    </row>
    <row r="216" spans="1:7" ht="20.100000000000001" customHeight="1" x14ac:dyDescent="0.25">
      <c r="A216" s="24"/>
      <c r="B216" s="34" t="s">
        <v>370</v>
      </c>
      <c r="C216" s="92">
        <v>127865</v>
      </c>
      <c r="D216" s="92">
        <f>'UA_Working Sheet'!O211</f>
        <v>152899.84291960803</v>
      </c>
      <c r="E216" s="92">
        <f t="shared" si="107"/>
        <v>25034.842919608025</v>
      </c>
      <c r="F216" s="99">
        <f t="shared" si="108"/>
        <v>0.19579120885002171</v>
      </c>
      <c r="G216" s="42"/>
    </row>
    <row r="217" spans="1:7" ht="20.100000000000001" customHeight="1" x14ac:dyDescent="0.25">
      <c r="A217" s="24"/>
      <c r="B217" s="34" t="s">
        <v>361</v>
      </c>
      <c r="C217" s="92">
        <v>1214</v>
      </c>
      <c r="D217" s="92">
        <f>'UA_Working Sheet'!O212</f>
        <v>1284.4260065928893</v>
      </c>
      <c r="E217" s="92">
        <f t="shared" si="107"/>
        <v>70.42600659288928</v>
      </c>
      <c r="F217" s="99">
        <f t="shared" si="108"/>
        <v>5.8011537555921977E-2</v>
      </c>
      <c r="G217" s="42"/>
    </row>
    <row r="218" spans="1:7" ht="20.100000000000001" customHeight="1" x14ac:dyDescent="0.25">
      <c r="A218" s="24"/>
      <c r="B218" s="34" t="s">
        <v>372</v>
      </c>
      <c r="C218" s="92">
        <v>70919</v>
      </c>
      <c r="D218" s="92">
        <f>'UA_Working Sheet'!O213</f>
        <v>79683.094611595225</v>
      </c>
      <c r="E218" s="92">
        <f t="shared" si="107"/>
        <v>8764.0946115952247</v>
      </c>
      <c r="F218" s="99">
        <f t="shared" si="108"/>
        <v>0.12357893669672761</v>
      </c>
      <c r="G218" s="42"/>
    </row>
    <row r="219" spans="1:7" ht="5.0999999999999996" customHeight="1" x14ac:dyDescent="0.25">
      <c r="A219" s="24"/>
      <c r="B219" s="34"/>
      <c r="C219" s="100"/>
      <c r="D219" s="100"/>
      <c r="E219" s="100"/>
      <c r="F219" s="102"/>
      <c r="G219" s="42"/>
    </row>
    <row r="220" spans="1:7" ht="20.100000000000001" customHeight="1" x14ac:dyDescent="0.25">
      <c r="A220" s="24"/>
      <c r="B220" s="32" t="s">
        <v>253</v>
      </c>
      <c r="C220" s="33">
        <v>437745</v>
      </c>
      <c r="D220" s="33">
        <f>'UA_Working Sheet'!O215</f>
        <v>503873.80151916633</v>
      </c>
      <c r="E220" s="33">
        <f t="shared" ref="E220:E222" si="109">D220-C220</f>
        <v>66128.801519166329</v>
      </c>
      <c r="F220" s="97">
        <f t="shared" ref="F220:F222" si="110">E220/C220</f>
        <v>0.15106694883817365</v>
      </c>
      <c r="G220" s="42"/>
    </row>
    <row r="221" spans="1:7" ht="20.100000000000001" customHeight="1" x14ac:dyDescent="0.25">
      <c r="A221" s="24"/>
      <c r="B221" s="34" t="s">
        <v>388</v>
      </c>
      <c r="C221" s="92">
        <v>136304</v>
      </c>
      <c r="D221" s="92">
        <f>'UA_Working Sheet'!O216</f>
        <v>143057.64291079398</v>
      </c>
      <c r="E221" s="92">
        <f t="shared" si="109"/>
        <v>6753.6429107939766</v>
      </c>
      <c r="F221" s="99">
        <f t="shared" si="110"/>
        <v>4.954838383902143E-2</v>
      </c>
      <c r="G221" s="42"/>
    </row>
    <row r="222" spans="1:7" ht="20.100000000000001" customHeight="1" x14ac:dyDescent="0.25">
      <c r="A222" s="24"/>
      <c r="B222" s="34" t="s">
        <v>408</v>
      </c>
      <c r="C222" s="92">
        <v>301441</v>
      </c>
      <c r="D222" s="92">
        <f>'UA_Working Sheet'!O217</f>
        <v>360816.15860837238</v>
      </c>
      <c r="E222" s="92">
        <f t="shared" si="109"/>
        <v>59375.158608372381</v>
      </c>
      <c r="F222" s="99">
        <f t="shared" si="110"/>
        <v>0.19697107761841415</v>
      </c>
      <c r="G222" s="42"/>
    </row>
    <row r="223" spans="1:7" ht="5.0999999999999996" customHeight="1" x14ac:dyDescent="0.25">
      <c r="A223" s="24"/>
      <c r="B223" s="34"/>
      <c r="C223" s="100"/>
      <c r="D223" s="100"/>
      <c r="E223" s="100"/>
      <c r="F223" s="102"/>
      <c r="G223" s="42"/>
    </row>
    <row r="224" spans="1:7" ht="20.100000000000001" customHeight="1" x14ac:dyDescent="0.25">
      <c r="A224" s="24"/>
      <c r="B224" s="32" t="s">
        <v>254</v>
      </c>
      <c r="C224" s="33">
        <v>8541</v>
      </c>
      <c r="D224" s="33">
        <f>'UA_Working Sheet'!O219</f>
        <v>8728.8684798977774</v>
      </c>
      <c r="E224" s="33">
        <f t="shared" ref="E224:E225" si="111">D224-C224</f>
        <v>187.86847989777743</v>
      </c>
      <c r="F224" s="97">
        <f t="shared" ref="F224:F225" si="112">E224/C224</f>
        <v>2.1996075389038455E-2</v>
      </c>
      <c r="G224" s="42"/>
    </row>
    <row r="225" spans="1:7" ht="20.100000000000001" customHeight="1" x14ac:dyDescent="0.25">
      <c r="A225" s="24"/>
      <c r="B225" s="34" t="s">
        <v>409</v>
      </c>
      <c r="C225" s="92">
        <v>8541</v>
      </c>
      <c r="D225" s="92">
        <f>'UA_Working Sheet'!O220</f>
        <v>8728.8684798977774</v>
      </c>
      <c r="E225" s="92">
        <f t="shared" si="111"/>
        <v>187.86847989777743</v>
      </c>
      <c r="F225" s="99">
        <f t="shared" si="112"/>
        <v>2.1996075389038455E-2</v>
      </c>
      <c r="G225" s="42"/>
    </row>
    <row r="226" spans="1:7" ht="5.0999999999999996" customHeight="1" x14ac:dyDescent="0.25">
      <c r="A226" s="24"/>
      <c r="B226" s="34"/>
      <c r="C226" s="100"/>
      <c r="D226" s="100"/>
      <c r="E226" s="92"/>
      <c r="F226" s="102"/>
      <c r="G226" s="42"/>
    </row>
    <row r="227" spans="1:7" ht="20.100000000000001" customHeight="1" x14ac:dyDescent="0.25">
      <c r="A227" s="24"/>
      <c r="B227" s="32" t="s">
        <v>255</v>
      </c>
      <c r="C227" s="33">
        <v>4667</v>
      </c>
      <c r="D227" s="33">
        <f>'UA_Working Sheet'!O222</f>
        <v>5385.3103817955462</v>
      </c>
      <c r="E227" s="33">
        <f t="shared" ref="E227:E228" si="113">D227-C227</f>
        <v>718.31038179554616</v>
      </c>
      <c r="F227" s="97">
        <f t="shared" ref="F227:F228" si="114">E227/C227</f>
        <v>0.15391265948051128</v>
      </c>
      <c r="G227" s="42"/>
    </row>
    <row r="228" spans="1:7" ht="20.100000000000001" customHeight="1" x14ac:dyDescent="0.25">
      <c r="A228" s="24"/>
      <c r="B228" s="34" t="s">
        <v>366</v>
      </c>
      <c r="C228" s="92">
        <v>4667</v>
      </c>
      <c r="D228" s="92">
        <f>'UA_Working Sheet'!O223</f>
        <v>5385.3103817955462</v>
      </c>
      <c r="E228" s="92">
        <f t="shared" si="113"/>
        <v>718.31038179554616</v>
      </c>
      <c r="F228" s="99">
        <f t="shared" si="114"/>
        <v>0.15391265948051128</v>
      </c>
      <c r="G228" s="42"/>
    </row>
    <row r="229" spans="1:7" ht="5.0999999999999996" customHeight="1" x14ac:dyDescent="0.25">
      <c r="A229" s="24"/>
      <c r="B229" s="34"/>
      <c r="C229" s="100"/>
      <c r="D229" s="100"/>
      <c r="E229" s="92"/>
      <c r="F229" s="102"/>
      <c r="G229" s="42"/>
    </row>
    <row r="230" spans="1:7" ht="20.100000000000001" customHeight="1" x14ac:dyDescent="0.25">
      <c r="A230" s="24"/>
      <c r="B230" s="32" t="s">
        <v>256</v>
      </c>
      <c r="C230" s="33">
        <v>63297</v>
      </c>
      <c r="D230" s="33">
        <f>'UA_Working Sheet'!O225</f>
        <v>67511.798014520667</v>
      </c>
      <c r="E230" s="33">
        <f t="shared" ref="E230:E231" si="115">D230-C230</f>
        <v>4214.7980145206675</v>
      </c>
      <c r="F230" s="97">
        <f t="shared" ref="F230:F231" si="116">E230/C230</f>
        <v>6.6587642613720521E-2</v>
      </c>
      <c r="G230" s="42"/>
    </row>
    <row r="231" spans="1:7" ht="20.100000000000001" customHeight="1" x14ac:dyDescent="0.25">
      <c r="A231" s="24"/>
      <c r="B231" s="34" t="s">
        <v>393</v>
      </c>
      <c r="C231" s="92">
        <v>63297</v>
      </c>
      <c r="D231" s="92">
        <f>'UA_Working Sheet'!O226</f>
        <v>67511.798014520667</v>
      </c>
      <c r="E231" s="92">
        <f t="shared" si="115"/>
        <v>4214.7980145206675</v>
      </c>
      <c r="F231" s="99">
        <f t="shared" si="116"/>
        <v>6.6587642613720521E-2</v>
      </c>
      <c r="G231" s="42"/>
    </row>
    <row r="232" spans="1:7" ht="5.0999999999999996" customHeight="1" x14ac:dyDescent="0.25">
      <c r="A232" s="24"/>
      <c r="B232" s="34"/>
      <c r="C232" s="100"/>
      <c r="D232" s="100"/>
      <c r="E232" s="92"/>
      <c r="F232" s="102"/>
      <c r="G232" s="42"/>
    </row>
    <row r="233" spans="1:7" ht="20.100000000000001" customHeight="1" x14ac:dyDescent="0.25">
      <c r="A233" s="24"/>
      <c r="B233" s="32" t="s">
        <v>257</v>
      </c>
      <c r="C233" s="33">
        <v>169050</v>
      </c>
      <c r="D233" s="33">
        <f>'UA_Working Sheet'!O228</f>
        <v>186522.12086167236</v>
      </c>
      <c r="E233" s="33">
        <f t="shared" ref="E233:E235" si="117">D233-C233</f>
        <v>17472.12086167236</v>
      </c>
      <c r="F233" s="97">
        <f t="shared" ref="F233:F235" si="118">E233/C233</f>
        <v>0.10335475221338278</v>
      </c>
      <c r="G233" s="42"/>
    </row>
    <row r="234" spans="1:7" ht="20.100000000000001" customHeight="1" x14ac:dyDescent="0.25">
      <c r="A234" s="24"/>
      <c r="B234" s="34" t="s">
        <v>373</v>
      </c>
      <c r="C234" s="92">
        <v>143261</v>
      </c>
      <c r="D234" s="92">
        <f>'UA_Working Sheet'!O229</f>
        <v>156764.0572140966</v>
      </c>
      <c r="E234" s="92">
        <f t="shared" si="117"/>
        <v>13503.057214096596</v>
      </c>
      <c r="F234" s="99">
        <f t="shared" si="118"/>
        <v>9.4254941778269E-2</v>
      </c>
      <c r="G234" s="42"/>
    </row>
    <row r="235" spans="1:7" ht="20.100000000000001" customHeight="1" x14ac:dyDescent="0.25">
      <c r="A235" s="24"/>
      <c r="B235" s="34" t="s">
        <v>378</v>
      </c>
      <c r="C235" s="92">
        <v>25789</v>
      </c>
      <c r="D235" s="92">
        <f>'UA_Working Sheet'!O230</f>
        <v>29758.063647575775</v>
      </c>
      <c r="E235" s="92">
        <f t="shared" si="117"/>
        <v>3969.0636475757747</v>
      </c>
      <c r="F235" s="99">
        <f t="shared" si="118"/>
        <v>0.1539052947991692</v>
      </c>
      <c r="G235" s="42"/>
    </row>
    <row r="236" spans="1:7" ht="5.0999999999999996" customHeight="1" x14ac:dyDescent="0.25">
      <c r="A236" s="24"/>
      <c r="B236" s="34"/>
      <c r="C236" s="100"/>
      <c r="D236" s="100"/>
      <c r="E236" s="100"/>
      <c r="F236" s="102"/>
      <c r="G236" s="42"/>
    </row>
    <row r="237" spans="1:7" ht="20.100000000000001" customHeight="1" x14ac:dyDescent="0.25">
      <c r="A237" s="24"/>
      <c r="B237" s="32" t="s">
        <v>258</v>
      </c>
      <c r="C237" s="33">
        <v>91786</v>
      </c>
      <c r="D237" s="33">
        <f>'UA_Working Sheet'!O232</f>
        <v>116932.8631105422</v>
      </c>
      <c r="E237" s="33">
        <f t="shared" ref="E237:E238" si="119">D237-C237</f>
        <v>25146.863110542195</v>
      </c>
      <c r="F237" s="97">
        <f t="shared" ref="F237:F238" si="120">E237/C237</f>
        <v>0.27397275304013896</v>
      </c>
      <c r="G237" s="42"/>
    </row>
    <row r="238" spans="1:7" ht="20.100000000000001" customHeight="1" x14ac:dyDescent="0.25">
      <c r="A238" s="24"/>
      <c r="B238" s="34" t="s">
        <v>380</v>
      </c>
      <c r="C238" s="92">
        <v>91786</v>
      </c>
      <c r="D238" s="92">
        <f>'UA_Working Sheet'!O233</f>
        <v>116932.8631105422</v>
      </c>
      <c r="E238" s="92">
        <f t="shared" si="119"/>
        <v>25146.863110542195</v>
      </c>
      <c r="F238" s="99">
        <f t="shared" si="120"/>
        <v>0.27397275304013896</v>
      </c>
      <c r="G238" s="42"/>
    </row>
    <row r="239" spans="1:7" ht="5.0999999999999996" customHeight="1" x14ac:dyDescent="0.25">
      <c r="A239" s="24"/>
      <c r="B239" s="34"/>
      <c r="C239" s="100"/>
      <c r="D239" s="100"/>
      <c r="E239" s="100"/>
      <c r="F239" s="102"/>
      <c r="G239" s="42"/>
    </row>
    <row r="240" spans="1:7" ht="20.100000000000001" customHeight="1" x14ac:dyDescent="0.25">
      <c r="A240" s="24"/>
      <c r="B240" s="32" t="s">
        <v>259</v>
      </c>
      <c r="C240" s="33">
        <v>2055</v>
      </c>
      <c r="D240" s="33">
        <f>'UA_Working Sheet'!O235</f>
        <v>2266.7631390785232</v>
      </c>
      <c r="E240" s="33">
        <f t="shared" ref="E240:E241" si="121">D240-C240</f>
        <v>211.76313907852318</v>
      </c>
      <c r="F240" s="97">
        <f t="shared" ref="F240:F241" si="122">E240/C240</f>
        <v>0.10304775624259035</v>
      </c>
      <c r="G240" s="42"/>
    </row>
    <row r="241" spans="1:7" ht="20.100000000000001" customHeight="1" x14ac:dyDescent="0.25">
      <c r="A241" s="24"/>
      <c r="B241" s="34" t="s">
        <v>369</v>
      </c>
      <c r="C241" s="92">
        <v>2055</v>
      </c>
      <c r="D241" s="92">
        <f>'UA_Working Sheet'!O236</f>
        <v>2266.7631390785232</v>
      </c>
      <c r="E241" s="92">
        <f t="shared" si="121"/>
        <v>211.76313907852318</v>
      </c>
      <c r="F241" s="99">
        <f t="shared" si="122"/>
        <v>0.10304775624259035</v>
      </c>
      <c r="G241" s="42"/>
    </row>
    <row r="242" spans="1:7" ht="5.0999999999999996" customHeight="1" x14ac:dyDescent="0.25">
      <c r="A242" s="24"/>
      <c r="B242" s="34"/>
      <c r="C242" s="100"/>
      <c r="D242" s="100"/>
      <c r="E242" s="100"/>
      <c r="F242" s="102"/>
      <c r="G242" s="42"/>
    </row>
    <row r="243" spans="1:7" ht="20.100000000000001" customHeight="1" x14ac:dyDescent="0.25">
      <c r="A243" s="24"/>
      <c r="B243" s="32" t="s">
        <v>260</v>
      </c>
      <c r="C243" s="33">
        <v>6486</v>
      </c>
      <c r="D243" s="33">
        <f>'UA_Working Sheet'!O238</f>
        <v>6340.4815037275202</v>
      </c>
      <c r="E243" s="33">
        <f t="shared" ref="E243:E244" si="123">D243-C243</f>
        <v>-145.51849627247975</v>
      </c>
      <c r="F243" s="97">
        <f t="shared" ref="F243:F244" si="124">E243/C243</f>
        <v>-2.2435784192488397E-2</v>
      </c>
      <c r="G243" s="42"/>
    </row>
    <row r="244" spans="1:7" ht="20.100000000000001" customHeight="1" x14ac:dyDescent="0.25">
      <c r="A244" s="24"/>
      <c r="B244" s="34" t="s">
        <v>390</v>
      </c>
      <c r="C244" s="92">
        <v>6486</v>
      </c>
      <c r="D244" s="92">
        <f>'UA_Working Sheet'!O239</f>
        <v>6340.4815037275202</v>
      </c>
      <c r="E244" s="92">
        <f t="shared" si="123"/>
        <v>-145.51849627247975</v>
      </c>
      <c r="F244" s="99">
        <f t="shared" si="124"/>
        <v>-2.2435784192488397E-2</v>
      </c>
      <c r="G244" s="42"/>
    </row>
    <row r="245" spans="1:7" ht="5.0999999999999996" customHeight="1" x14ac:dyDescent="0.25">
      <c r="A245" s="24"/>
      <c r="B245" s="34"/>
      <c r="C245" s="100"/>
      <c r="D245" s="100"/>
      <c r="E245" s="100"/>
      <c r="F245" s="102"/>
      <c r="G245" s="42"/>
    </row>
    <row r="246" spans="1:7" ht="20.100000000000001" customHeight="1" x14ac:dyDescent="0.25">
      <c r="A246" s="24"/>
      <c r="B246" s="32" t="s">
        <v>261</v>
      </c>
      <c r="C246" s="33">
        <v>12948</v>
      </c>
      <c r="D246" s="33">
        <f>'UA_Working Sheet'!O241</f>
        <v>14014.578374907402</v>
      </c>
      <c r="E246" s="33">
        <f>D246-C246+1</f>
        <v>1067.5783749074017</v>
      </c>
      <c r="F246" s="97">
        <f t="shared" ref="F246:F248" si="125">E246/C246</f>
        <v>8.2451218327726422E-2</v>
      </c>
      <c r="G246" s="42"/>
    </row>
    <row r="247" spans="1:7" ht="20.100000000000001" customHeight="1" x14ac:dyDescent="0.25">
      <c r="A247" s="24"/>
      <c r="B247" s="34" t="s">
        <v>365</v>
      </c>
      <c r="C247" s="92">
        <v>12838</v>
      </c>
      <c r="D247" s="92">
        <f>'UA_Working Sheet'!O242</f>
        <v>13894.210331311791</v>
      </c>
      <c r="E247" s="92">
        <f t="shared" ref="E247:E248" si="126">D247-C247</f>
        <v>1056.2103313117914</v>
      </c>
      <c r="F247" s="99">
        <f t="shared" si="125"/>
        <v>8.2272186579824852E-2</v>
      </c>
      <c r="G247" s="42"/>
    </row>
    <row r="248" spans="1:7" ht="20.100000000000001" customHeight="1" x14ac:dyDescent="0.25">
      <c r="A248" s="24"/>
      <c r="B248" s="34" t="s">
        <v>373</v>
      </c>
      <c r="C248" s="92">
        <v>110</v>
      </c>
      <c r="D248" s="92">
        <f>'UA_Working Sheet'!O243</f>
        <v>120.36804359560959</v>
      </c>
      <c r="E248" s="92">
        <f t="shared" si="126"/>
        <v>10.368043595609592</v>
      </c>
      <c r="F248" s="99">
        <f t="shared" si="125"/>
        <v>9.4254941778269014E-2</v>
      </c>
      <c r="G248" s="42"/>
    </row>
    <row r="249" spans="1:7" ht="5.0999999999999996" customHeight="1" x14ac:dyDescent="0.25">
      <c r="A249" s="24"/>
      <c r="B249" s="34"/>
      <c r="C249" s="100"/>
      <c r="D249" s="100"/>
      <c r="E249" s="100"/>
      <c r="F249" s="102"/>
      <c r="G249" s="42"/>
    </row>
    <row r="250" spans="1:7" ht="20.100000000000001" customHeight="1" x14ac:dyDescent="0.25">
      <c r="A250" s="24"/>
      <c r="B250" s="32" t="s">
        <v>262</v>
      </c>
      <c r="C250" s="33">
        <v>252934</v>
      </c>
      <c r="D250" s="33">
        <f>'UA_Working Sheet'!O245</f>
        <v>264765.3674700032</v>
      </c>
      <c r="E250" s="33">
        <f t="shared" ref="E250:E251" si="127">D250-C250</f>
        <v>11831.367470003199</v>
      </c>
      <c r="F250" s="97">
        <f t="shared" ref="F250:F251" si="128">E250/C250</f>
        <v>4.6776500865851167E-2</v>
      </c>
      <c r="G250" s="42"/>
    </row>
    <row r="251" spans="1:7" ht="20.100000000000001" customHeight="1" x14ac:dyDescent="0.25">
      <c r="A251" s="24"/>
      <c r="B251" s="34" t="s">
        <v>410</v>
      </c>
      <c r="C251" s="92">
        <v>252934</v>
      </c>
      <c r="D251" s="92">
        <f>'UA_Working Sheet'!O246</f>
        <v>264765.3674700032</v>
      </c>
      <c r="E251" s="92">
        <f t="shared" si="127"/>
        <v>11831.367470003199</v>
      </c>
      <c r="F251" s="99">
        <f t="shared" si="128"/>
        <v>4.6776500865851167E-2</v>
      </c>
      <c r="G251" s="42"/>
    </row>
    <row r="252" spans="1:7" ht="5.0999999999999996" customHeight="1" x14ac:dyDescent="0.25">
      <c r="A252" s="24"/>
      <c r="B252" s="34"/>
      <c r="C252" s="100"/>
      <c r="D252" s="100"/>
      <c r="E252" s="100"/>
      <c r="F252" s="102"/>
      <c r="G252" s="42"/>
    </row>
    <row r="253" spans="1:7" ht="20.100000000000001" customHeight="1" x14ac:dyDescent="0.25">
      <c r="A253" s="24"/>
      <c r="B253" s="32" t="s">
        <v>263</v>
      </c>
      <c r="C253" s="33">
        <v>2783045</v>
      </c>
      <c r="D253" s="33">
        <f>'UA_Working Sheet'!O248</f>
        <v>2967081.8631885978</v>
      </c>
      <c r="E253" s="33">
        <f t="shared" ref="E253:E256" si="129">D253-C253</f>
        <v>184036.86318859784</v>
      </c>
      <c r="F253" s="97">
        <f t="shared" ref="F253:F256" si="130">E253/C253</f>
        <v>6.6127879063614795E-2</v>
      </c>
      <c r="G253" s="42"/>
    </row>
    <row r="254" spans="1:7" ht="20.100000000000001" customHeight="1" x14ac:dyDescent="0.25">
      <c r="A254" s="24"/>
      <c r="B254" s="34" t="s">
        <v>394</v>
      </c>
      <c r="C254" s="92">
        <v>1405808</v>
      </c>
      <c r="D254" s="92">
        <f>'UA_Working Sheet'!O249</f>
        <v>1517400.1650241616</v>
      </c>
      <c r="E254" s="92">
        <f t="shared" si="129"/>
        <v>111592.16502416157</v>
      </c>
      <c r="F254" s="99">
        <f t="shared" si="130"/>
        <v>7.9379378282213198E-2</v>
      </c>
      <c r="G254" s="42"/>
    </row>
    <row r="255" spans="1:7" ht="20.100000000000001" customHeight="1" x14ac:dyDescent="0.25">
      <c r="A255" s="24"/>
      <c r="B255" s="34" t="s">
        <v>378</v>
      </c>
      <c r="C255" s="92">
        <v>419957</v>
      </c>
      <c r="D255" s="92">
        <f>'UA_Working Sheet'!O250</f>
        <v>484590.60588797473</v>
      </c>
      <c r="E255" s="92">
        <f t="shared" si="129"/>
        <v>64633.605887974729</v>
      </c>
      <c r="F255" s="99">
        <f t="shared" si="130"/>
        <v>0.15390529479916926</v>
      </c>
      <c r="G255" s="42"/>
    </row>
    <row r="256" spans="1:7" ht="20.100000000000001" customHeight="1" x14ac:dyDescent="0.25">
      <c r="A256" s="24"/>
      <c r="B256" s="34" t="s">
        <v>411</v>
      </c>
      <c r="C256" s="92">
        <v>957280</v>
      </c>
      <c r="D256" s="92">
        <f>'UA_Working Sheet'!O251</f>
        <v>965091.09227646131</v>
      </c>
      <c r="E256" s="92">
        <f t="shared" si="129"/>
        <v>7811.092276461306</v>
      </c>
      <c r="F256" s="99">
        <f t="shared" si="130"/>
        <v>8.159673529647863E-3</v>
      </c>
      <c r="G256" s="42"/>
    </row>
    <row r="257" spans="1:7" ht="5.0999999999999996" customHeight="1" x14ac:dyDescent="0.25">
      <c r="A257" s="24"/>
      <c r="B257" s="34"/>
      <c r="C257" s="100"/>
      <c r="D257" s="100"/>
      <c r="E257" s="100"/>
      <c r="F257" s="102"/>
      <c r="G257" s="42"/>
    </row>
    <row r="258" spans="1:7" ht="20.100000000000001" customHeight="1" x14ac:dyDescent="0.25">
      <c r="A258" s="24"/>
      <c r="B258" s="32" t="s">
        <v>264</v>
      </c>
      <c r="C258" s="33">
        <v>161736</v>
      </c>
      <c r="D258" s="33">
        <f>'UA_Working Sheet'!O253</f>
        <v>195092.08684153369</v>
      </c>
      <c r="E258" s="33">
        <f t="shared" ref="E258:E261" si="131">D258-C258</f>
        <v>33356.086841533688</v>
      </c>
      <c r="F258" s="97">
        <f t="shared" ref="F258:F261" si="132">E258/C258</f>
        <v>0.20623786195734833</v>
      </c>
      <c r="G258" s="42"/>
    </row>
    <row r="259" spans="1:7" ht="20.100000000000001" customHeight="1" x14ac:dyDescent="0.25">
      <c r="A259" s="24"/>
      <c r="B259" s="34" t="s">
        <v>384</v>
      </c>
      <c r="C259" s="92">
        <v>23949</v>
      </c>
      <c r="D259" s="92">
        <f>'UA_Working Sheet'!O254</f>
        <v>27811.530667576491</v>
      </c>
      <c r="E259" s="92">
        <f t="shared" si="131"/>
        <v>3862.5306675764914</v>
      </c>
      <c r="F259" s="99">
        <f t="shared" si="132"/>
        <v>0.16128150100532346</v>
      </c>
      <c r="G259" s="42"/>
    </row>
    <row r="260" spans="1:7" ht="20.100000000000001" customHeight="1" x14ac:dyDescent="0.25">
      <c r="A260" s="24"/>
      <c r="B260" s="34" t="s">
        <v>366</v>
      </c>
      <c r="C260" s="92">
        <v>53595</v>
      </c>
      <c r="D260" s="92">
        <f>'UA_Working Sheet'!O255</f>
        <v>61843.948984857998</v>
      </c>
      <c r="E260" s="92">
        <f t="shared" si="131"/>
        <v>8248.9489848579979</v>
      </c>
      <c r="F260" s="99">
        <f t="shared" si="132"/>
        <v>0.15391265948051119</v>
      </c>
      <c r="G260" s="42"/>
    </row>
    <row r="261" spans="1:7" ht="20.100000000000001" customHeight="1" x14ac:dyDescent="0.25">
      <c r="A261" s="24"/>
      <c r="B261" s="34" t="s">
        <v>374</v>
      </c>
      <c r="C261" s="92">
        <v>84192</v>
      </c>
      <c r="D261" s="92">
        <f>'UA_Working Sheet'!O256</f>
        <v>105436.6071890992</v>
      </c>
      <c r="E261" s="92">
        <f t="shared" si="131"/>
        <v>21244.607189099203</v>
      </c>
      <c r="F261" s="99">
        <f t="shared" si="132"/>
        <v>0.25233522411985942</v>
      </c>
      <c r="G261" s="42"/>
    </row>
    <row r="262" spans="1:7" ht="5.0999999999999996" customHeight="1" x14ac:dyDescent="0.25">
      <c r="A262" s="24"/>
      <c r="B262" s="34"/>
      <c r="C262" s="100"/>
      <c r="D262" s="100"/>
      <c r="E262" s="100"/>
      <c r="F262" s="102"/>
      <c r="G262" s="42"/>
    </row>
    <row r="263" spans="1:7" ht="20.100000000000001" customHeight="1" x14ac:dyDescent="0.25">
      <c r="A263" s="24"/>
      <c r="B263" s="32" t="s">
        <v>265</v>
      </c>
      <c r="C263" s="33">
        <v>62459</v>
      </c>
      <c r="D263" s="33">
        <f>'UA_Working Sheet'!O258</f>
        <v>68769.437630643646</v>
      </c>
      <c r="E263" s="33">
        <f t="shared" ref="E263:E264" si="133">D263-C263</f>
        <v>6310.4376306436461</v>
      </c>
      <c r="F263" s="97">
        <f t="shared" ref="F263:F264" si="134">E263/C263</f>
        <v>0.10103327992192712</v>
      </c>
      <c r="G263" s="42"/>
    </row>
    <row r="264" spans="1:7" ht="20.100000000000001" customHeight="1" x14ac:dyDescent="0.25">
      <c r="A264" s="24"/>
      <c r="B264" s="34" t="s">
        <v>404</v>
      </c>
      <c r="C264" s="92">
        <v>62459</v>
      </c>
      <c r="D264" s="92">
        <f>'UA_Working Sheet'!O259</f>
        <v>68769.437630643646</v>
      </c>
      <c r="E264" s="92">
        <f t="shared" si="133"/>
        <v>6310.4376306436461</v>
      </c>
      <c r="F264" s="99">
        <f t="shared" si="134"/>
        <v>0.10103327992192712</v>
      </c>
      <c r="G264" s="42"/>
    </row>
    <row r="265" spans="1:7" ht="5.0999999999999996" customHeight="1" x14ac:dyDescent="0.25">
      <c r="A265" s="24"/>
      <c r="B265" s="34"/>
      <c r="C265" s="100"/>
      <c r="D265" s="100"/>
      <c r="E265" s="100"/>
      <c r="F265" s="102"/>
      <c r="G265" s="42"/>
    </row>
    <row r="266" spans="1:7" ht="20.100000000000001" customHeight="1" x14ac:dyDescent="0.25">
      <c r="A266" s="24"/>
      <c r="B266" s="32" t="s">
        <v>266</v>
      </c>
      <c r="C266" s="33">
        <v>174292</v>
      </c>
      <c r="D266" s="33">
        <f>'UA_Working Sheet'!O261</f>
        <v>190742.03908733957</v>
      </c>
      <c r="E266" s="33">
        <f t="shared" ref="E266:E269" si="135">D266-C266</f>
        <v>16450.039087339566</v>
      </c>
      <c r="F266" s="97">
        <f t="shared" ref="F266:F269" si="136">E266/C266</f>
        <v>9.4382066229887582E-2</v>
      </c>
      <c r="G266" s="42"/>
    </row>
    <row r="267" spans="1:7" ht="20.100000000000001" customHeight="1" x14ac:dyDescent="0.25">
      <c r="A267" s="24"/>
      <c r="B267" s="34" t="s">
        <v>404</v>
      </c>
      <c r="C267" s="92">
        <v>9939</v>
      </c>
      <c r="D267" s="92">
        <f>'UA_Working Sheet'!O262</f>
        <v>10943.169769144033</v>
      </c>
      <c r="E267" s="92">
        <f t="shared" si="135"/>
        <v>1004.1697691440331</v>
      </c>
      <c r="F267" s="99">
        <f t="shared" si="136"/>
        <v>0.10103327992192707</v>
      </c>
      <c r="G267" s="42"/>
    </row>
    <row r="268" spans="1:7" ht="20.100000000000001" customHeight="1" x14ac:dyDescent="0.25">
      <c r="A268" s="24"/>
      <c r="B268" s="34" t="s">
        <v>412</v>
      </c>
      <c r="C268" s="92">
        <v>148215</v>
      </c>
      <c r="D268" s="92">
        <f>'UA_Working Sheet'!O263</f>
        <v>160482.15006758957</v>
      </c>
      <c r="E268" s="92">
        <f t="shared" si="135"/>
        <v>12267.150067589566</v>
      </c>
      <c r="F268" s="99">
        <f t="shared" si="136"/>
        <v>8.2765914837159296E-2</v>
      </c>
      <c r="G268" s="42"/>
    </row>
    <row r="269" spans="1:7" ht="20.100000000000001" customHeight="1" x14ac:dyDescent="0.25">
      <c r="A269" s="24"/>
      <c r="B269" s="34" t="s">
        <v>408</v>
      </c>
      <c r="C269" s="92">
        <v>16138</v>
      </c>
      <c r="D269" s="92">
        <f>'UA_Working Sheet'!O264</f>
        <v>19316.719250605969</v>
      </c>
      <c r="E269" s="92">
        <f t="shared" si="135"/>
        <v>3178.7192506059691</v>
      </c>
      <c r="F269" s="99">
        <f t="shared" si="136"/>
        <v>0.19697107761841426</v>
      </c>
      <c r="G269" s="42"/>
    </row>
    <row r="270" spans="1:7" ht="5.0999999999999996" customHeight="1" x14ac:dyDescent="0.25">
      <c r="A270" s="24"/>
      <c r="B270" s="34"/>
      <c r="C270" s="92"/>
      <c r="D270" s="92"/>
      <c r="E270" s="92"/>
      <c r="F270" s="99"/>
      <c r="G270" s="42"/>
    </row>
    <row r="271" spans="1:7" ht="20.100000000000001" customHeight="1" x14ac:dyDescent="0.25">
      <c r="A271" s="24"/>
      <c r="B271" s="32" t="s">
        <v>267</v>
      </c>
      <c r="C271" s="33">
        <v>9790</v>
      </c>
      <c r="D271" s="33">
        <f>'UA_Working Sheet'!O266</f>
        <v>10066.378963161844</v>
      </c>
      <c r="E271" s="33">
        <f t="shared" ref="E271:E272" si="137">D271-C271</f>
        <v>276.37896316184379</v>
      </c>
      <c r="F271" s="97">
        <f t="shared" ref="F271:F272" si="138">E271/C271</f>
        <v>2.8230741896000385E-2</v>
      </c>
      <c r="G271" s="42"/>
    </row>
    <row r="272" spans="1:7" ht="20.100000000000001" customHeight="1" x14ac:dyDescent="0.25">
      <c r="A272" s="24"/>
      <c r="B272" s="34" t="s">
        <v>413</v>
      </c>
      <c r="C272" s="92">
        <v>9790</v>
      </c>
      <c r="D272" s="92">
        <f>'UA_Working Sheet'!O267</f>
        <v>10066.378963161844</v>
      </c>
      <c r="E272" s="92">
        <f t="shared" si="137"/>
        <v>276.37896316184379</v>
      </c>
      <c r="F272" s="99">
        <f t="shared" si="138"/>
        <v>2.8230741896000385E-2</v>
      </c>
      <c r="G272" s="42"/>
    </row>
    <row r="273" spans="1:15" ht="5.0999999999999996" customHeight="1" x14ac:dyDescent="0.25">
      <c r="A273" s="24"/>
      <c r="B273" s="34"/>
      <c r="C273" s="100"/>
      <c r="D273" s="100"/>
      <c r="E273" s="100"/>
      <c r="F273" s="102"/>
      <c r="G273" s="42"/>
    </row>
    <row r="274" spans="1:15" ht="20.100000000000001" customHeight="1" x14ac:dyDescent="0.25">
      <c r="A274" s="24"/>
      <c r="B274" s="32" t="s">
        <v>268</v>
      </c>
      <c r="C274" s="33">
        <v>13899</v>
      </c>
      <c r="D274" s="33">
        <f>'UA_Working Sheet'!O269</f>
        <v>17406.207280041926</v>
      </c>
      <c r="E274" s="33">
        <f t="shared" ref="E274:E275" si="139">D274-C274</f>
        <v>3507.2072800419264</v>
      </c>
      <c r="F274" s="97">
        <f t="shared" ref="F274:F275" si="140">E274/C274</f>
        <v>0.25233522411985942</v>
      </c>
      <c r="G274" s="42"/>
    </row>
    <row r="275" spans="1:15" ht="20.100000000000001" customHeight="1" x14ac:dyDescent="0.25">
      <c r="A275" s="24"/>
      <c r="B275" s="34" t="s">
        <v>374</v>
      </c>
      <c r="C275" s="92">
        <v>13899</v>
      </c>
      <c r="D275" s="92">
        <f>'UA_Working Sheet'!O270</f>
        <v>17406.207280041926</v>
      </c>
      <c r="E275" s="92">
        <f t="shared" si="139"/>
        <v>3507.2072800419264</v>
      </c>
      <c r="F275" s="99">
        <f t="shared" si="140"/>
        <v>0.25233522411985942</v>
      </c>
      <c r="G275" s="42"/>
    </row>
    <row r="276" spans="1:15" ht="5.0999999999999996" customHeight="1" x14ac:dyDescent="0.25">
      <c r="A276" s="24"/>
      <c r="B276" s="34"/>
      <c r="C276" s="100"/>
      <c r="D276" s="100"/>
      <c r="E276" s="100"/>
      <c r="F276" s="102"/>
      <c r="G276" s="42"/>
    </row>
    <row r="277" spans="1:15" ht="20.100000000000001" customHeight="1" x14ac:dyDescent="0.25">
      <c r="A277" s="24"/>
      <c r="B277" s="32" t="s">
        <v>269</v>
      </c>
      <c r="C277" s="33">
        <v>253251</v>
      </c>
      <c r="D277" s="33">
        <f>'UA_Working Sheet'!O272</f>
        <v>295811.93316837825</v>
      </c>
      <c r="E277" s="33">
        <f t="shared" ref="E277:E278" si="141">D277-C277</f>
        <v>42560.933168378251</v>
      </c>
      <c r="F277" s="97">
        <f t="shared" ref="F277:F278" si="142">E277/C277</f>
        <v>0.16805830250770284</v>
      </c>
      <c r="G277" s="42"/>
    </row>
    <row r="278" spans="1:15" ht="20.100000000000001" customHeight="1" x14ac:dyDescent="0.25">
      <c r="A278" s="24"/>
      <c r="B278" s="34" t="s">
        <v>363</v>
      </c>
      <c r="C278" s="92">
        <v>253251</v>
      </c>
      <c r="D278" s="92">
        <f>'UA_Working Sheet'!O273</f>
        <v>295811.93316837825</v>
      </c>
      <c r="E278" s="92">
        <f t="shared" si="141"/>
        <v>42560.933168378251</v>
      </c>
      <c r="F278" s="99">
        <f t="shared" si="142"/>
        <v>0.16805830250770284</v>
      </c>
      <c r="G278" s="42"/>
    </row>
    <row r="279" spans="1:15" ht="5.0999999999999996" customHeight="1" x14ac:dyDescent="0.25">
      <c r="A279" s="24"/>
      <c r="B279" s="35"/>
      <c r="C279" s="98"/>
      <c r="D279" s="98"/>
      <c r="E279" s="98"/>
      <c r="F279" s="95"/>
      <c r="G279" s="42"/>
    </row>
    <row r="280" spans="1:15" ht="20.100000000000001" customHeight="1" x14ac:dyDescent="0.25">
      <c r="A280" s="24"/>
      <c r="B280" s="32" t="s">
        <v>270</v>
      </c>
      <c r="C280" s="33">
        <v>19679</v>
      </c>
      <c r="D280" s="33">
        <f>'UA_Working Sheet'!O275</f>
        <v>25070.509807076895</v>
      </c>
      <c r="E280" s="33">
        <f t="shared" ref="E280:E281" si="143">D280-C280</f>
        <v>5391.5098070768945</v>
      </c>
      <c r="F280" s="97">
        <f t="shared" ref="F280:F281" si="144">E280/C280</f>
        <v>0.27397275304013896</v>
      </c>
      <c r="G280" s="42"/>
    </row>
    <row r="281" spans="1:15" ht="20.100000000000001" customHeight="1" x14ac:dyDescent="0.25">
      <c r="A281" s="24"/>
      <c r="B281" s="34" t="s">
        <v>380</v>
      </c>
      <c r="C281" s="100">
        <v>19679</v>
      </c>
      <c r="D281" s="100">
        <f>'UA_Working Sheet'!O276</f>
        <v>25070.509807076895</v>
      </c>
      <c r="E281" s="92">
        <f t="shared" si="143"/>
        <v>5391.5098070768945</v>
      </c>
      <c r="F281" s="102">
        <f t="shared" si="144"/>
        <v>0.27397275304013896</v>
      </c>
      <c r="G281" s="42"/>
    </row>
    <row r="282" spans="1:15" ht="5.0999999999999996" customHeight="1" x14ac:dyDescent="0.25">
      <c r="A282" s="24"/>
      <c r="B282" s="34"/>
      <c r="C282" s="100"/>
      <c r="D282" s="100"/>
      <c r="E282" s="100"/>
      <c r="F282" s="102"/>
      <c r="G282" s="42"/>
    </row>
    <row r="283" spans="1:15" ht="20.100000000000001" customHeight="1" x14ac:dyDescent="0.25">
      <c r="A283" s="24"/>
      <c r="B283" s="32" t="s">
        <v>271</v>
      </c>
      <c r="C283" s="33">
        <v>55133</v>
      </c>
      <c r="D283" s="33">
        <f>'UA_Working Sheet'!O278</f>
        <v>63618.260618162596</v>
      </c>
      <c r="E283" s="33">
        <f t="shared" ref="E283:E284" si="145">D283-C283</f>
        <v>8485.2606181625961</v>
      </c>
      <c r="F283" s="97">
        <f t="shared" ref="F283:F284" si="146">E283/C283</f>
        <v>0.1539052947991692</v>
      </c>
      <c r="G283" s="42"/>
    </row>
    <row r="284" spans="1:15" ht="20.100000000000001" customHeight="1" x14ac:dyDescent="0.25">
      <c r="A284" s="24"/>
      <c r="B284" s="34" t="s">
        <v>378</v>
      </c>
      <c r="C284" s="92">
        <v>55133</v>
      </c>
      <c r="D284" s="92">
        <f>'UA_Working Sheet'!O279</f>
        <v>63618.260618162596</v>
      </c>
      <c r="E284" s="92">
        <f t="shared" si="145"/>
        <v>8485.2606181625961</v>
      </c>
      <c r="F284" s="94">
        <f t="shared" si="146"/>
        <v>0.1539052947991692</v>
      </c>
      <c r="G284" s="42"/>
      <c r="K284" s="43"/>
      <c r="L284" s="44"/>
      <c r="M284" s="44"/>
      <c r="N284" s="44"/>
      <c r="O284" s="45"/>
    </row>
    <row r="285" spans="1:15" ht="5.0999999999999996" customHeight="1" x14ac:dyDescent="0.25">
      <c r="A285" s="24"/>
      <c r="B285" s="35"/>
      <c r="C285" s="93"/>
      <c r="D285" s="93"/>
      <c r="E285" s="93"/>
      <c r="F285" s="96"/>
      <c r="G285" s="42"/>
    </row>
    <row r="286" spans="1:15" ht="20.100000000000001" customHeight="1" x14ac:dyDescent="0.25">
      <c r="A286" s="24"/>
      <c r="B286" s="32" t="s">
        <v>415</v>
      </c>
      <c r="C286" s="33">
        <f>SUM(C8:C284)/2-C201</f>
        <v>19714806</v>
      </c>
      <c r="D286" s="33">
        <f>SUM(D8:D284)/2-D201</f>
        <v>21368212.425566342</v>
      </c>
      <c r="E286" s="33">
        <f>D286-C286</f>
        <v>1653406.4255663417</v>
      </c>
      <c r="F286" s="97">
        <f>E286/C286</f>
        <v>8.3866228537391729E-2</v>
      </c>
      <c r="G286" s="42"/>
    </row>
    <row r="287" spans="1:15" ht="20.25" customHeight="1" x14ac:dyDescent="0.25">
      <c r="A287" s="24"/>
      <c r="B287" s="36"/>
      <c r="C287" s="36"/>
      <c r="D287" s="37"/>
      <c r="E287" s="38"/>
      <c r="F287" s="38"/>
      <c r="G287" s="42"/>
    </row>
    <row r="288" spans="1:15" ht="16.5" x14ac:dyDescent="0.25">
      <c r="A288" s="24"/>
      <c r="B288" s="39" t="s">
        <v>349</v>
      </c>
      <c r="C288" s="39"/>
      <c r="D288" s="39"/>
      <c r="E288" s="39"/>
      <c r="F288" s="39"/>
      <c r="G288" s="42"/>
    </row>
    <row r="289" spans="1:8" ht="16.5" x14ac:dyDescent="0.25">
      <c r="A289" s="24"/>
      <c r="B289" s="39" t="s">
        <v>418</v>
      </c>
      <c r="C289" s="39"/>
      <c r="D289" s="39"/>
      <c r="E289" s="39"/>
      <c r="F289" s="39"/>
      <c r="G289" s="42"/>
    </row>
    <row r="290" spans="1:8" ht="13.5" customHeight="1" x14ac:dyDescent="0.2">
      <c r="A290" s="24"/>
      <c r="B290" s="40" t="s">
        <v>416</v>
      </c>
      <c r="C290" s="39"/>
      <c r="D290" s="39"/>
      <c r="E290" s="24"/>
      <c r="F290" s="39"/>
      <c r="G290" s="39"/>
      <c r="H290" s="39"/>
    </row>
    <row r="291" spans="1:8" x14ac:dyDescent="0.2">
      <c r="A291" s="24"/>
      <c r="B291" s="41" t="s">
        <v>417</v>
      </c>
      <c r="C291" s="39"/>
      <c r="D291" s="39"/>
      <c r="E291" s="24"/>
      <c r="F291" s="39"/>
      <c r="G291" s="39"/>
      <c r="H291" s="39"/>
    </row>
    <row r="292" spans="1:8" x14ac:dyDescent="0.2">
      <c r="A292" s="24"/>
      <c r="B292" s="40"/>
      <c r="C292" s="39"/>
      <c r="D292" s="39"/>
      <c r="E292" s="24"/>
      <c r="F292" s="24"/>
      <c r="G292" s="24"/>
      <c r="H292" s="24"/>
    </row>
    <row r="293" spans="1:8" ht="16.5" x14ac:dyDescent="0.25">
      <c r="A293" s="24"/>
      <c r="B293" s="39" t="s">
        <v>161</v>
      </c>
      <c r="C293" s="24"/>
      <c r="D293" s="24"/>
      <c r="E293" s="24"/>
      <c r="F293" s="39"/>
      <c r="G293" s="42"/>
    </row>
    <row r="294" spans="1:8" ht="14.45" customHeight="1" x14ac:dyDescent="0.25">
      <c r="A294" s="24"/>
      <c r="B294" s="40" t="s">
        <v>162</v>
      </c>
      <c r="C294" s="24"/>
      <c r="D294" s="24"/>
      <c r="E294" s="24"/>
      <c r="F294" s="39"/>
      <c r="G294" s="42"/>
    </row>
    <row r="295" spans="1:8" ht="16.5" x14ac:dyDescent="0.25">
      <c r="A295" s="24"/>
      <c r="B295" s="40" t="s">
        <v>163</v>
      </c>
      <c r="C295" s="24"/>
      <c r="D295" s="24"/>
      <c r="E295" s="24"/>
      <c r="F295" s="24"/>
      <c r="G295" s="42"/>
    </row>
    <row r="296" spans="1:8" ht="16.5" x14ac:dyDescent="0.25">
      <c r="A296" s="24"/>
      <c r="B296" s="24"/>
      <c r="C296" s="24"/>
      <c r="D296" s="24"/>
      <c r="E296" s="24"/>
      <c r="F296" s="24"/>
      <c r="G296" s="42"/>
    </row>
  </sheetData>
  <mergeCells count="5">
    <mergeCell ref="B1:G1"/>
    <mergeCell ref="B2:G2"/>
    <mergeCell ref="B4:B6"/>
    <mergeCell ref="E4:F4"/>
    <mergeCell ref="E5:F5"/>
  </mergeCells>
  <printOptions horizontalCentered="1"/>
  <pageMargins left="0.25" right="0.25" top="0.75" bottom="0.5" header="0.3" footer="0.55000000000000004"/>
  <pageSetup scale="68" fitToHeight="2" orientation="portrait" r:id="rId1"/>
  <headerFooter alignWithMargins="0">
    <oddFooter>&amp;L&amp;"Arial,Regular"&amp;12April 2026&amp;C&amp;"Arial,Regular"&amp;12Systems Forecasting and Trends Office
https://www.fdot.gov/planning/demographic&amp;R&amp;"Arial,Regular"&amp;12Page &amp;P of &amp;N</oddFooter>
  </headerFooter>
  <rowBreaks count="5" manualBreakCount="5">
    <brk id="53" max="6" man="1"/>
    <brk id="100" max="6" man="1"/>
    <brk id="146" max="6" man="1"/>
    <brk id="194" max="6" man="1"/>
    <brk id="244" max="6" man="1"/>
  </rowBreaks>
  <ignoredErrors>
    <ignoredError sqref="F6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3169-7158-483E-816E-0A8AEECB4BB3}">
  <dimension ref="A1:T281"/>
  <sheetViews>
    <sheetView zoomScaleNormal="100" workbookViewId="0">
      <pane ySplit="1" topLeftCell="A2" activePane="bottomLeft" state="frozen"/>
      <selection pane="bottomLeft" activeCell="L187" sqref="L187"/>
    </sheetView>
  </sheetViews>
  <sheetFormatPr defaultRowHeight="15" x14ac:dyDescent="0.25"/>
  <cols>
    <col min="1" max="1" width="45.5703125" bestFit="1" customWidth="1"/>
    <col min="2" max="2" width="16.5703125" customWidth="1"/>
    <col min="3" max="3" width="10.140625" bestFit="1" customWidth="1"/>
    <col min="4" max="4" width="15.42578125" bestFit="1" customWidth="1"/>
    <col min="5" max="5" width="15.7109375" customWidth="1"/>
    <col min="6" max="6" width="3.140625" customWidth="1"/>
    <col min="7" max="11" width="16.5703125" customWidth="1"/>
    <col min="12" max="12" width="36.28515625" customWidth="1"/>
    <col min="13" max="13" width="22.7109375" customWidth="1"/>
    <col min="14" max="14" width="26.42578125" customWidth="1"/>
    <col min="15" max="15" width="16.5703125" customWidth="1"/>
    <col min="16" max="16" width="2.42578125" customWidth="1"/>
    <col min="17" max="20" width="16.5703125" hidden="1" customWidth="1"/>
    <col min="21" max="21" width="2.7109375" customWidth="1"/>
    <col min="22" max="22" width="5.85546875" bestFit="1" customWidth="1"/>
    <col min="23" max="25" width="6.85546875" bestFit="1" customWidth="1"/>
    <col min="26" max="28" width="4.85546875" bestFit="1" customWidth="1"/>
    <col min="29" max="29" width="5.85546875" bestFit="1" customWidth="1"/>
    <col min="30" max="30" width="6.85546875" bestFit="1" customWidth="1"/>
    <col min="31" max="31" width="5.85546875" bestFit="1" customWidth="1"/>
    <col min="32" max="32" width="7.85546875" bestFit="1" customWidth="1"/>
    <col min="33" max="33" width="6.85546875" bestFit="1" customWidth="1"/>
    <col min="34" max="34" width="4.85546875" bestFit="1" customWidth="1"/>
    <col min="35" max="40" width="6.85546875" bestFit="1" customWidth="1"/>
    <col min="41" max="41" width="7.85546875" bestFit="1" customWidth="1"/>
    <col min="42" max="43" width="5.85546875" bestFit="1" customWidth="1"/>
    <col min="44" max="44" width="6.85546875" bestFit="1" customWidth="1"/>
    <col min="45" max="45" width="5.85546875" bestFit="1" customWidth="1"/>
    <col min="46" max="46" width="7.85546875" bestFit="1" customWidth="1"/>
    <col min="47" max="47" width="6.85546875" bestFit="1" customWidth="1"/>
    <col min="48" max="48" width="7.85546875" bestFit="1" customWidth="1"/>
    <col min="49" max="51" width="6.85546875" bestFit="1" customWidth="1"/>
    <col min="52" max="52" width="5.85546875" bestFit="1" customWidth="1"/>
    <col min="53" max="58" width="6.85546875" bestFit="1" customWidth="1"/>
    <col min="59" max="60" width="4.85546875" bestFit="1" customWidth="1"/>
    <col min="61" max="61" width="6.85546875" bestFit="1" customWidth="1"/>
    <col min="62" max="63" width="5.85546875" bestFit="1" customWidth="1"/>
    <col min="64" max="64" width="15.7109375" bestFit="1" customWidth="1"/>
    <col min="65" max="66" width="5.85546875" bestFit="1" customWidth="1"/>
    <col min="67" max="67" width="4.85546875" bestFit="1" customWidth="1"/>
    <col min="68" max="70" width="6.85546875" bestFit="1" customWidth="1"/>
    <col min="71" max="72" width="5.85546875" bestFit="1" customWidth="1"/>
    <col min="73" max="73" width="6.85546875" bestFit="1" customWidth="1"/>
    <col min="74" max="74" width="5.85546875" bestFit="1" customWidth="1"/>
    <col min="75" max="75" width="4.85546875" bestFit="1" customWidth="1"/>
    <col min="76" max="77" width="6.85546875" bestFit="1" customWidth="1"/>
    <col min="78" max="78" width="5.85546875" bestFit="1" customWidth="1"/>
    <col min="79" max="82" width="4.85546875" bestFit="1" customWidth="1"/>
    <col min="83" max="84" width="5.85546875" bestFit="1" customWidth="1"/>
    <col min="85" max="85" width="6.85546875" bestFit="1" customWidth="1"/>
    <col min="86" max="86" width="5.85546875" bestFit="1" customWidth="1"/>
    <col min="87" max="87" width="4.85546875" bestFit="1" customWidth="1"/>
    <col min="88" max="92" width="6.85546875" bestFit="1" customWidth="1"/>
    <col min="93" max="93" width="5.85546875" bestFit="1" customWidth="1"/>
    <col min="94" max="94" width="7.85546875" bestFit="1" customWidth="1"/>
    <col min="95" max="98" width="5.85546875" bestFit="1" customWidth="1"/>
    <col min="99" max="104" width="6.85546875" bestFit="1" customWidth="1"/>
    <col min="105" max="105" width="4.85546875" bestFit="1" customWidth="1"/>
    <col min="106" max="107" width="6.85546875" bestFit="1" customWidth="1"/>
    <col min="108" max="108" width="5.85546875" bestFit="1" customWidth="1"/>
    <col min="109" max="110" width="6.85546875" bestFit="1" customWidth="1"/>
    <col min="111" max="111" width="5.85546875" bestFit="1" customWidth="1"/>
    <col min="112" max="113" width="4.85546875" bestFit="1" customWidth="1"/>
    <col min="114" max="114" width="6.85546875" bestFit="1" customWidth="1"/>
    <col min="115" max="115" width="4.85546875" bestFit="1" customWidth="1"/>
    <col min="116" max="116" width="5.85546875" bestFit="1" customWidth="1"/>
    <col min="117" max="117" width="16" bestFit="1" customWidth="1"/>
    <col min="118" max="118" width="8.85546875" bestFit="1" customWidth="1"/>
    <col min="119" max="119" width="9.85546875" bestFit="1" customWidth="1"/>
    <col min="120" max="120" width="8.85546875" bestFit="1" customWidth="1"/>
    <col min="121" max="126" width="9.85546875" bestFit="1" customWidth="1"/>
    <col min="127" max="128" width="8.85546875" bestFit="1" customWidth="1"/>
    <col min="129" max="129" width="10.85546875" bestFit="1" customWidth="1"/>
    <col min="130" max="131" width="9.85546875" bestFit="1" customWidth="1"/>
    <col min="132" max="132" width="8.85546875" bestFit="1" customWidth="1"/>
    <col min="133" max="133" width="7.85546875" bestFit="1" customWidth="1"/>
    <col min="134" max="135" width="8.85546875" bestFit="1" customWidth="1"/>
    <col min="136" max="137" width="9.85546875" bestFit="1" customWidth="1"/>
    <col min="138" max="138" width="10.85546875" bestFit="1" customWidth="1"/>
    <col min="139" max="139" width="9.85546875" bestFit="1" customWidth="1"/>
    <col min="140" max="140" width="8.85546875" bestFit="1" customWidth="1"/>
    <col min="141" max="141" width="9.85546875" bestFit="1" customWidth="1"/>
    <col min="142" max="142" width="10.85546875" bestFit="1" customWidth="1"/>
    <col min="143" max="146" width="9.85546875" bestFit="1" customWidth="1"/>
    <col min="147" max="147" width="10.85546875" bestFit="1" customWidth="1"/>
    <col min="148" max="148" width="8.85546875" bestFit="1" customWidth="1"/>
    <col min="149" max="150" width="9.85546875" bestFit="1" customWidth="1"/>
    <col min="151" max="151" width="8.85546875" bestFit="1" customWidth="1"/>
    <col min="152" max="152" width="10.85546875" bestFit="1" customWidth="1"/>
    <col min="153" max="153" width="9.85546875" bestFit="1" customWidth="1"/>
    <col min="154" max="154" width="10.85546875" bestFit="1" customWidth="1"/>
    <col min="155" max="157" width="9.85546875" bestFit="1" customWidth="1"/>
    <col min="158" max="158" width="8.85546875" bestFit="1" customWidth="1"/>
    <col min="159" max="164" width="9.85546875" bestFit="1" customWidth="1"/>
    <col min="165" max="166" width="8.85546875" bestFit="1" customWidth="1"/>
    <col min="167" max="167" width="9.85546875" bestFit="1" customWidth="1"/>
    <col min="168" max="168" width="8.85546875" bestFit="1" customWidth="1"/>
    <col min="169" max="169" width="9.85546875" bestFit="1" customWidth="1"/>
    <col min="170" max="170" width="19.85546875" bestFit="1" customWidth="1"/>
    <col min="171" max="171" width="20.28515625" bestFit="1" customWidth="1"/>
    <col min="172" max="172" width="20.5703125" bestFit="1" customWidth="1"/>
  </cols>
  <sheetData>
    <row r="1" spans="1:20" x14ac:dyDescent="0.25">
      <c r="A1" s="5" t="s">
        <v>1</v>
      </c>
      <c r="B1" s="8" t="s">
        <v>81</v>
      </c>
      <c r="C1" s="5" t="s">
        <v>0</v>
      </c>
      <c r="D1" s="5" t="s">
        <v>139</v>
      </c>
      <c r="E1" s="5" t="s">
        <v>140</v>
      </c>
      <c r="G1" s="8" t="s">
        <v>141</v>
      </c>
      <c r="H1" s="8" t="s">
        <v>81</v>
      </c>
      <c r="I1" s="8" t="s">
        <v>274</v>
      </c>
      <c r="J1" s="119" t="s">
        <v>82</v>
      </c>
      <c r="K1" s="119"/>
      <c r="L1" s="8" t="s">
        <v>145</v>
      </c>
      <c r="M1" s="49" t="s">
        <v>354</v>
      </c>
      <c r="N1" s="49" t="s">
        <v>194</v>
      </c>
      <c r="O1" s="49" t="s">
        <v>359</v>
      </c>
      <c r="P1" s="8"/>
      <c r="Q1" s="8" t="s">
        <v>143</v>
      </c>
      <c r="R1" s="119" t="s">
        <v>144</v>
      </c>
      <c r="S1" s="119"/>
      <c r="T1" s="8" t="s">
        <v>146</v>
      </c>
    </row>
    <row r="2" spans="1:20" x14ac:dyDescent="0.25">
      <c r="A2" s="2" t="s">
        <v>2</v>
      </c>
      <c r="C2" s="2"/>
      <c r="D2" s="6">
        <v>16128</v>
      </c>
      <c r="E2" s="6">
        <v>7287</v>
      </c>
      <c r="J2" s="120" t="s">
        <v>147</v>
      </c>
      <c r="K2" s="120"/>
      <c r="O2" s="79">
        <f>O3</f>
        <v>17063.610077701906</v>
      </c>
      <c r="R2" s="120" t="s">
        <v>147</v>
      </c>
      <c r="S2" s="120"/>
    </row>
    <row r="3" spans="1:20" x14ac:dyDescent="0.25">
      <c r="A3" s="9" t="str">
        <f>B3</f>
        <v>DeSoto (Part)</v>
      </c>
      <c r="B3" t="str">
        <f>_xlfn.CONCAT(H3, " (Part)")</f>
        <v>DeSoto (Part)</v>
      </c>
      <c r="C3">
        <v>27</v>
      </c>
      <c r="D3" s="1">
        <v>16128</v>
      </c>
      <c r="E3" s="1">
        <v>7287</v>
      </c>
      <c r="G3">
        <v>27</v>
      </c>
      <c r="H3" s="9" t="s">
        <v>94</v>
      </c>
      <c r="I3" s="48">
        <v>33976</v>
      </c>
      <c r="J3" s="10">
        <v>17342</v>
      </c>
      <c r="K3" s="10">
        <v>17342</v>
      </c>
      <c r="L3" s="46">
        <f>D3/I3</f>
        <v>0.47468801506946079</v>
      </c>
      <c r="M3" s="76">
        <f>_xlfn.XLOOKUP(H3,County2025!A10:A76,County2025!B10:B76)</f>
        <v>35947</v>
      </c>
      <c r="N3" s="77">
        <f>VLOOKUP(H3,County2025!$A$10:$C$76,3)</f>
        <v>33976</v>
      </c>
      <c r="O3" s="78">
        <f>L3*M3</f>
        <v>17063.610077701906</v>
      </c>
      <c r="Q3" s="1">
        <v>15548</v>
      </c>
      <c r="R3" s="10">
        <v>8249</v>
      </c>
      <c r="S3" s="10">
        <v>8249</v>
      </c>
      <c r="T3" s="12">
        <v>0.46867764342680729</v>
      </c>
    </row>
    <row r="4" spans="1:20" x14ac:dyDescent="0.25">
      <c r="D4" s="1"/>
      <c r="E4" s="1"/>
      <c r="I4" s="47"/>
      <c r="K4" s="11"/>
      <c r="L4" s="46"/>
      <c r="M4" s="76"/>
      <c r="N4" s="77"/>
      <c r="O4" s="78"/>
      <c r="R4" s="11"/>
      <c r="S4" s="11"/>
    </row>
    <row r="5" spans="1:20" x14ac:dyDescent="0.25">
      <c r="A5" s="2" t="s">
        <v>3</v>
      </c>
      <c r="C5" s="2"/>
      <c r="D5" s="6">
        <v>23649</v>
      </c>
      <c r="E5" s="6">
        <v>8746</v>
      </c>
      <c r="I5" s="47"/>
      <c r="J5" s="11"/>
      <c r="K5" s="11"/>
      <c r="L5" s="46"/>
      <c r="M5" s="76"/>
      <c r="N5" s="77"/>
      <c r="O5" s="79">
        <f>O6</f>
        <v>25855.206969231825</v>
      </c>
      <c r="R5" s="11"/>
      <c r="S5" s="11"/>
    </row>
    <row r="6" spans="1:20" x14ac:dyDescent="0.25">
      <c r="A6" s="9" t="str">
        <f>B6</f>
        <v>Clay (Part)</v>
      </c>
      <c r="B6" t="str">
        <f>_xlfn.CONCAT(H6, " (Part)")</f>
        <v>Clay (Part)</v>
      </c>
      <c r="C6">
        <v>19</v>
      </c>
      <c r="D6" s="1">
        <v>23649</v>
      </c>
      <c r="E6" s="1">
        <v>8746</v>
      </c>
      <c r="G6">
        <v>19</v>
      </c>
      <c r="H6" s="9" t="s">
        <v>91</v>
      </c>
      <c r="I6" s="48">
        <v>218245</v>
      </c>
      <c r="J6" s="10">
        <v>186762</v>
      </c>
      <c r="K6" s="10">
        <v>186762</v>
      </c>
      <c r="L6" s="46">
        <f>D6/I6</f>
        <v>0.10835987078741781</v>
      </c>
      <c r="M6" s="76">
        <f>VLOOKUP(H6,County2025!$A$10:$C$76,2)</f>
        <v>238605</v>
      </c>
      <c r="N6" s="77">
        <f>VLOOKUP(H6,County2025!$A$10:$C$76,3)</f>
        <v>218245</v>
      </c>
      <c r="O6" s="78">
        <f t="shared" ref="O6:O67" si="0">L6*M6</f>
        <v>25855.206969231825</v>
      </c>
      <c r="Q6" s="1">
        <v>85049</v>
      </c>
      <c r="R6" s="10">
        <v>71878</v>
      </c>
      <c r="S6" s="10">
        <v>71878</v>
      </c>
      <c r="T6" s="12">
        <v>0.10283483638843491</v>
      </c>
    </row>
    <row r="7" spans="1:20" x14ac:dyDescent="0.25">
      <c r="D7" s="1"/>
      <c r="E7" s="1"/>
      <c r="I7" s="47"/>
      <c r="J7" s="11"/>
      <c r="K7" s="11"/>
      <c r="L7" s="46"/>
      <c r="M7" s="76"/>
      <c r="N7" s="77"/>
      <c r="O7" s="78"/>
      <c r="R7" s="11"/>
      <c r="S7" s="11"/>
    </row>
    <row r="8" spans="1:20" x14ac:dyDescent="0.25">
      <c r="A8" s="2" t="s">
        <v>4</v>
      </c>
      <c r="C8" s="2"/>
      <c r="D8" s="6">
        <v>16948</v>
      </c>
      <c r="E8" s="6">
        <v>7166</v>
      </c>
      <c r="I8" s="47"/>
      <c r="J8" s="11"/>
      <c r="K8" s="11"/>
      <c r="L8" s="46"/>
      <c r="M8" s="76"/>
      <c r="N8" s="77"/>
      <c r="O8" s="79">
        <f>O9</f>
        <v>19796.25211090055</v>
      </c>
      <c r="R8" s="11"/>
      <c r="S8" s="11"/>
    </row>
    <row r="9" spans="1:20" x14ac:dyDescent="0.25">
      <c r="A9" s="9" t="str">
        <f>B9</f>
        <v>Polk (Part)</v>
      </c>
      <c r="B9" t="str">
        <f>_xlfn.CONCAT(H9, " (Part)")</f>
        <v>Polk (Part)</v>
      </c>
      <c r="C9">
        <v>105</v>
      </c>
      <c r="D9" s="1">
        <v>16948</v>
      </c>
      <c r="E9" s="1">
        <v>7166</v>
      </c>
      <c r="G9">
        <v>105</v>
      </c>
      <c r="H9" s="9" t="s">
        <v>123</v>
      </c>
      <c r="I9" s="48">
        <v>725046</v>
      </c>
      <c r="J9" s="10">
        <v>646127</v>
      </c>
      <c r="K9" s="10">
        <v>646127</v>
      </c>
      <c r="L9" s="46">
        <f>D9/I9</f>
        <v>2.3375068616336068E-2</v>
      </c>
      <c r="M9" s="76">
        <f>VLOOKUP(H9,County2025!$A$10:$C$76,2)</f>
        <v>846896</v>
      </c>
      <c r="N9" s="77">
        <f>VLOOKUP(H9,County2025!$A$10:$C$76,3)</f>
        <v>725046</v>
      </c>
      <c r="O9" s="78">
        <f t="shared" si="0"/>
        <v>19796.25211090055</v>
      </c>
      <c r="Q9" s="1">
        <v>316381</v>
      </c>
      <c r="R9" s="10">
        <v>281372</v>
      </c>
      <c r="S9" s="10">
        <v>281372</v>
      </c>
      <c r="T9" s="12">
        <v>2.2649906283879247E-2</v>
      </c>
    </row>
    <row r="10" spans="1:20" x14ac:dyDescent="0.25">
      <c r="D10" s="1"/>
      <c r="E10" s="1"/>
      <c r="I10" s="47"/>
      <c r="J10" s="11"/>
      <c r="K10" s="11"/>
      <c r="L10" s="46"/>
      <c r="M10" s="76"/>
      <c r="N10" s="77"/>
      <c r="O10" s="78"/>
      <c r="R10" s="11"/>
      <c r="S10" s="11"/>
    </row>
    <row r="11" spans="1:20" x14ac:dyDescent="0.25">
      <c r="A11" s="2" t="s">
        <v>5</v>
      </c>
      <c r="C11" s="2"/>
      <c r="D11" s="6">
        <v>23009</v>
      </c>
      <c r="E11" s="6">
        <v>7996</v>
      </c>
      <c r="I11" s="47"/>
      <c r="J11" s="11"/>
      <c r="K11" s="11"/>
      <c r="L11" s="46"/>
      <c r="M11" s="76"/>
      <c r="N11" s="77"/>
      <c r="O11" s="79">
        <f>O12</f>
        <v>23995.392311708089</v>
      </c>
      <c r="R11" s="11"/>
      <c r="S11" s="11"/>
    </row>
    <row r="12" spans="1:20" x14ac:dyDescent="0.25">
      <c r="A12" s="9" t="str">
        <f>B12</f>
        <v>Palm Beach (Part)</v>
      </c>
      <c r="B12" t="str">
        <f>_xlfn.CONCAT(H12, " (Part)")</f>
        <v>Palm Beach (Part)</v>
      </c>
      <c r="C12">
        <v>99</v>
      </c>
      <c r="D12" s="1">
        <v>23009</v>
      </c>
      <c r="E12" s="1">
        <v>7996</v>
      </c>
      <c r="G12">
        <v>99</v>
      </c>
      <c r="H12" s="9" t="s">
        <v>120</v>
      </c>
      <c r="I12" s="48">
        <v>1492191</v>
      </c>
      <c r="J12" s="10">
        <v>1479525</v>
      </c>
      <c r="K12" s="10">
        <v>1479525</v>
      </c>
      <c r="L12" s="46">
        <f>D12/I12</f>
        <v>1.5419607811600526E-2</v>
      </c>
      <c r="M12" s="76">
        <f>VLOOKUP(H12,County2025!$A$10:$C$76,2)</f>
        <v>1556161</v>
      </c>
      <c r="N12" s="77">
        <f>VLOOKUP(H12,County2025!$A$10:$C$76,3)</f>
        <v>1492191</v>
      </c>
      <c r="O12" s="78">
        <f t="shared" si="0"/>
        <v>23995.392311708089</v>
      </c>
      <c r="Q12" s="1">
        <v>705988</v>
      </c>
      <c r="R12" s="10">
        <v>701008</v>
      </c>
      <c r="S12" s="10">
        <v>701008</v>
      </c>
      <c r="T12" s="12">
        <v>1.1325971546258577E-2</v>
      </c>
    </row>
    <row r="13" spans="1:20" x14ac:dyDescent="0.25">
      <c r="D13" s="1"/>
      <c r="E13" s="1"/>
      <c r="I13" s="47"/>
      <c r="J13" s="11"/>
      <c r="K13" s="11"/>
      <c r="L13" s="46"/>
      <c r="M13" s="76"/>
      <c r="N13" s="77"/>
      <c r="O13" s="78"/>
      <c r="R13" s="11"/>
      <c r="S13" s="11"/>
    </row>
    <row r="14" spans="1:20" x14ac:dyDescent="0.25">
      <c r="A14" s="2" t="s">
        <v>6</v>
      </c>
      <c r="C14" s="2"/>
      <c r="D14" s="6">
        <v>96729</v>
      </c>
      <c r="E14" s="6">
        <v>50309</v>
      </c>
      <c r="I14" s="47"/>
      <c r="J14" s="11"/>
      <c r="K14" s="11"/>
      <c r="L14" s="46"/>
      <c r="M14" s="76"/>
      <c r="N14" s="77"/>
      <c r="O14" s="79">
        <f>O15+O16</f>
        <v>104828.88283155035</v>
      </c>
      <c r="R14" s="11"/>
      <c r="S14" s="11"/>
    </row>
    <row r="15" spans="1:20" x14ac:dyDescent="0.25">
      <c r="A15" s="9" t="str">
        <f>B15</f>
        <v>Citrus (Part)</v>
      </c>
      <c r="B15" t="str">
        <f>_xlfn.CONCAT(H15, " (Part)")</f>
        <v>Citrus (Part)</v>
      </c>
      <c r="C15">
        <v>17</v>
      </c>
      <c r="D15" s="1">
        <v>94750</v>
      </c>
      <c r="E15" s="1">
        <v>48995</v>
      </c>
      <c r="G15">
        <v>17</v>
      </c>
      <c r="H15" s="9" t="s">
        <v>90</v>
      </c>
      <c r="I15" s="48">
        <v>153843</v>
      </c>
      <c r="J15" s="10">
        <v>115422</v>
      </c>
      <c r="K15" s="10">
        <v>115422</v>
      </c>
      <c r="L15" s="46">
        <f>D15/I15</f>
        <v>0.61588762569632682</v>
      </c>
      <c r="M15" s="76">
        <f>VLOOKUP(H15,County2025!$A$10:$C$76,2)</f>
        <v>166500</v>
      </c>
      <c r="N15" s="77">
        <f>VLOOKUP(H15,County2025!$A$10:$C$76,3)</f>
        <v>153843</v>
      </c>
      <c r="O15" s="78">
        <f t="shared" si="0"/>
        <v>102545.28967843842</v>
      </c>
      <c r="Q15" s="1">
        <v>81687</v>
      </c>
      <c r="R15" s="10">
        <v>60897</v>
      </c>
      <c r="S15" s="10">
        <v>60897</v>
      </c>
      <c r="T15" s="12">
        <v>0.59978944018020008</v>
      </c>
    </row>
    <row r="16" spans="1:20" x14ac:dyDescent="0.25">
      <c r="A16" s="9" t="str">
        <f>B16</f>
        <v>Marion (Part)</v>
      </c>
      <c r="B16" t="str">
        <f>_xlfn.CONCAT(H16, " (Part)")</f>
        <v>Marion (Part)</v>
      </c>
      <c r="C16">
        <v>83</v>
      </c>
      <c r="D16" s="1">
        <v>1979</v>
      </c>
      <c r="E16" s="1">
        <v>1314</v>
      </c>
      <c r="G16">
        <v>83</v>
      </c>
      <c r="H16" s="9" t="s">
        <v>111</v>
      </c>
      <c r="I16" s="48">
        <v>375908</v>
      </c>
      <c r="J16" s="10">
        <v>265597</v>
      </c>
      <c r="K16" s="10">
        <v>265597</v>
      </c>
      <c r="L16" s="46">
        <f>D16/I16</f>
        <v>5.2645860157272528E-3</v>
      </c>
      <c r="M16" s="76">
        <f>VLOOKUP(H16,County2025!$A$10:$C$76,2)</f>
        <v>433765</v>
      </c>
      <c r="N16" s="77">
        <f>VLOOKUP(H16,County2025!$A$10:$C$76,3)</f>
        <v>375908</v>
      </c>
      <c r="O16" s="78">
        <f t="shared" si="0"/>
        <v>2283.5931531119318</v>
      </c>
      <c r="Q16" s="1">
        <v>177380</v>
      </c>
      <c r="R16" s="10">
        <v>125449</v>
      </c>
      <c r="S16" s="10">
        <v>125449</v>
      </c>
      <c r="T16" s="12">
        <v>7.4078250084564212E-3</v>
      </c>
    </row>
    <row r="17" spans="1:20" x14ac:dyDescent="0.25">
      <c r="D17" s="1"/>
      <c r="E17" s="1"/>
      <c r="I17" s="47"/>
      <c r="J17" s="11"/>
      <c r="K17" s="11"/>
      <c r="L17" s="46"/>
      <c r="M17" s="76"/>
      <c r="N17" s="77"/>
      <c r="O17" s="78"/>
      <c r="R17" s="11"/>
      <c r="S17" s="11"/>
    </row>
    <row r="18" spans="1:20" x14ac:dyDescent="0.25">
      <c r="A18" s="2" t="s">
        <v>7</v>
      </c>
      <c r="C18" s="2"/>
      <c r="D18" s="6">
        <v>8441</v>
      </c>
      <c r="E18" s="6">
        <v>6099</v>
      </c>
      <c r="I18" s="47"/>
      <c r="J18" s="11"/>
      <c r="K18" s="11"/>
      <c r="L18" s="46"/>
      <c r="M18" s="76"/>
      <c r="N18" s="77"/>
      <c r="O18" s="79">
        <f>O19</f>
        <v>8627.697311581438</v>
      </c>
      <c r="R18" s="11"/>
      <c r="S18" s="11"/>
    </row>
    <row r="19" spans="1:20" x14ac:dyDescent="0.25">
      <c r="A19" s="9" t="str">
        <f>B19</f>
        <v>Monroe (Part)</v>
      </c>
      <c r="B19" t="str">
        <f>_xlfn.CONCAT(H19, " (Part)")</f>
        <v>Monroe (Part)</v>
      </c>
      <c r="C19">
        <v>87</v>
      </c>
      <c r="D19" s="1">
        <v>8441</v>
      </c>
      <c r="E19" s="1">
        <v>6099</v>
      </c>
      <c r="G19">
        <v>87</v>
      </c>
      <c r="H19" s="9" t="s">
        <v>114</v>
      </c>
      <c r="I19" s="48">
        <v>82874</v>
      </c>
      <c r="J19" s="10">
        <v>72007</v>
      </c>
      <c r="K19" s="10">
        <v>72007</v>
      </c>
      <c r="L19" s="46">
        <f>D19/I19</f>
        <v>0.1018534160291527</v>
      </c>
      <c r="M19" s="76">
        <f>VLOOKUP(H19,County2025!$A$10:$C$76,2)</f>
        <v>84707</v>
      </c>
      <c r="N19" s="77">
        <f>VLOOKUP(H19,County2025!$A$10:$C$76,3)</f>
        <v>82874</v>
      </c>
      <c r="O19" s="78">
        <f t="shared" si="0"/>
        <v>8627.697311581438</v>
      </c>
      <c r="Q19" s="1">
        <v>53961</v>
      </c>
      <c r="R19" s="10">
        <v>46163</v>
      </c>
      <c r="S19" s="10">
        <v>46163</v>
      </c>
      <c r="T19" s="12">
        <v>0.11302607438705732</v>
      </c>
    </row>
    <row r="20" spans="1:20" x14ac:dyDescent="0.25">
      <c r="D20" s="1"/>
      <c r="E20" s="1"/>
      <c r="I20" s="47"/>
      <c r="J20" s="11"/>
      <c r="K20" s="11"/>
      <c r="L20" s="46"/>
      <c r="M20" s="76"/>
      <c r="N20" s="77"/>
      <c r="O20" s="78"/>
      <c r="R20" s="11"/>
      <c r="S20" s="11"/>
    </row>
    <row r="21" spans="1:20" x14ac:dyDescent="0.25">
      <c r="A21" s="2" t="s">
        <v>8</v>
      </c>
      <c r="C21" s="2"/>
      <c r="D21" s="6">
        <v>425675</v>
      </c>
      <c r="E21" s="6">
        <v>280947</v>
      </c>
      <c r="I21" s="47"/>
      <c r="J21" s="11"/>
      <c r="K21" s="11"/>
      <c r="L21" s="46"/>
      <c r="M21" s="76"/>
      <c r="N21" s="77"/>
      <c r="O21" s="79">
        <f>O22+O23</f>
        <v>468618.67811402492</v>
      </c>
      <c r="R21" s="11"/>
      <c r="S21" s="11"/>
    </row>
    <row r="22" spans="1:20" x14ac:dyDescent="0.25">
      <c r="A22" s="9" t="str">
        <f>B22</f>
        <v>Collier (Part)</v>
      </c>
      <c r="B22" t="str">
        <f>_xlfn.CONCAT(H22, " (Part)")</f>
        <v>Collier (Part)</v>
      </c>
      <c r="C22">
        <v>21</v>
      </c>
      <c r="D22" s="1">
        <v>298803</v>
      </c>
      <c r="E22" s="1">
        <v>201507</v>
      </c>
      <c r="G22">
        <v>21</v>
      </c>
      <c r="H22" s="9" t="s">
        <v>92</v>
      </c>
      <c r="I22" s="48">
        <v>375752</v>
      </c>
      <c r="J22" s="10">
        <v>332079</v>
      </c>
      <c r="K22" s="10">
        <v>332079</v>
      </c>
      <c r="L22" s="46">
        <f>D22/I22</f>
        <v>0.79521333219783263</v>
      </c>
      <c r="M22" s="76">
        <f>VLOOKUP(H22,County2025!$A$10:$C$76,2)</f>
        <v>413314</v>
      </c>
      <c r="N22" s="77">
        <f>VLOOKUP(H22,County2025!$A$10:$C$76,3)</f>
        <v>375752</v>
      </c>
      <c r="O22" s="78">
        <f t="shared" si="0"/>
        <v>328672.80318401498</v>
      </c>
      <c r="Q22" s="1">
        <v>228390</v>
      </c>
      <c r="R22" s="10">
        <v>211867</v>
      </c>
      <c r="S22" s="10">
        <v>211867</v>
      </c>
      <c r="T22" s="12">
        <v>0.88229344542230392</v>
      </c>
    </row>
    <row r="23" spans="1:20" x14ac:dyDescent="0.25">
      <c r="A23" s="9" t="str">
        <f>B23</f>
        <v>Lee (Part)</v>
      </c>
      <c r="B23" t="str">
        <f>_xlfn.CONCAT(H23, " (Part)")</f>
        <v>Lee (Part)</v>
      </c>
      <c r="C23">
        <v>71</v>
      </c>
      <c r="D23" s="1">
        <v>126872</v>
      </c>
      <c r="E23" s="1">
        <v>79440</v>
      </c>
      <c r="G23">
        <v>71</v>
      </c>
      <c r="H23" s="9" t="s">
        <v>108</v>
      </c>
      <c r="I23" s="48">
        <v>760822</v>
      </c>
      <c r="J23" s="10">
        <v>730937</v>
      </c>
      <c r="K23" s="10">
        <v>730937</v>
      </c>
      <c r="L23" s="46">
        <f>D23/I23</f>
        <v>0.16675648180520541</v>
      </c>
      <c r="M23" s="76">
        <f>VLOOKUP(H23,County2025!$A$10:$C$76,2)</f>
        <v>839223</v>
      </c>
      <c r="N23" s="77">
        <f>VLOOKUP(H23,County2025!$A$10:$C$76,3)</f>
        <v>760822</v>
      </c>
      <c r="O23" s="78">
        <f t="shared" si="0"/>
        <v>139945.87493000992</v>
      </c>
      <c r="Q23" s="1">
        <v>416332</v>
      </c>
      <c r="R23" s="10">
        <v>401318</v>
      </c>
      <c r="S23" s="10">
        <v>401318</v>
      </c>
      <c r="T23" s="12">
        <v>0.19080925799602241</v>
      </c>
    </row>
    <row r="24" spans="1:20" x14ac:dyDescent="0.25">
      <c r="D24" s="1"/>
      <c r="E24" s="1"/>
      <c r="I24" s="47"/>
      <c r="J24" s="11"/>
      <c r="K24" s="11"/>
      <c r="L24" s="46"/>
      <c r="M24" s="76"/>
      <c r="N24" s="77"/>
      <c r="O24" s="78"/>
      <c r="R24" s="11"/>
      <c r="S24" s="11"/>
    </row>
    <row r="25" spans="1:20" x14ac:dyDescent="0.25">
      <c r="A25" s="2" t="s">
        <v>9</v>
      </c>
      <c r="C25" s="2"/>
      <c r="D25" s="6">
        <v>779075</v>
      </c>
      <c r="E25" s="6">
        <v>447842</v>
      </c>
      <c r="I25" s="47"/>
      <c r="J25" s="11"/>
      <c r="K25" s="11"/>
      <c r="L25" s="46"/>
      <c r="M25" s="76"/>
      <c r="N25" s="77"/>
      <c r="O25" s="79">
        <f>O26+O27+O28+O29</f>
        <v>895454.14460642776</v>
      </c>
      <c r="R25" s="11"/>
      <c r="S25" s="11"/>
    </row>
    <row r="26" spans="1:20" x14ac:dyDescent="0.25">
      <c r="A26" s="9" t="str">
        <f>B26</f>
        <v>Charlotte (Part)</v>
      </c>
      <c r="B26" t="str">
        <f>_xlfn.CONCAT(H26, " (Part)")</f>
        <v>Charlotte (Part)</v>
      </c>
      <c r="C26">
        <v>15</v>
      </c>
      <c r="D26" s="1">
        <v>44519</v>
      </c>
      <c r="E26" s="1">
        <v>30860</v>
      </c>
      <c r="G26">
        <v>15</v>
      </c>
      <c r="H26" s="9" t="s">
        <v>89</v>
      </c>
      <c r="I26" s="48">
        <v>186847</v>
      </c>
      <c r="J26" s="10">
        <v>174702</v>
      </c>
      <c r="K26" s="10">
        <v>174702</v>
      </c>
      <c r="L26" s="46">
        <f>D26/I26</f>
        <v>0.23826446236760557</v>
      </c>
      <c r="M26" s="76">
        <f>VLOOKUP(H26,County2025!$A$10:$C$76,2)</f>
        <v>223430</v>
      </c>
      <c r="N26" s="77">
        <f>VLOOKUP(H26,County2025!$A$10:$C$76,3)</f>
        <v>186847</v>
      </c>
      <c r="O26" s="78">
        <f t="shared" si="0"/>
        <v>53235.428826794108</v>
      </c>
      <c r="Q26" s="1">
        <v>110046</v>
      </c>
      <c r="R26" s="10">
        <v>103997</v>
      </c>
      <c r="S26" s="10">
        <v>103997</v>
      </c>
      <c r="T26" s="12">
        <v>0.28042818457735857</v>
      </c>
    </row>
    <row r="27" spans="1:20" x14ac:dyDescent="0.25">
      <c r="A27" s="9" t="str">
        <f>B27</f>
        <v>Lee (Part)</v>
      </c>
      <c r="B27" t="str">
        <f>_xlfn.CONCAT(H27, " (Part)")</f>
        <v>Lee (Part)</v>
      </c>
      <c r="C27">
        <v>71</v>
      </c>
      <c r="D27" s="1">
        <v>973</v>
      </c>
      <c r="E27" s="1">
        <v>1184</v>
      </c>
      <c r="G27">
        <v>71</v>
      </c>
      <c r="H27" s="9" t="s">
        <v>108</v>
      </c>
      <c r="I27" s="48">
        <v>760822</v>
      </c>
      <c r="J27" s="10">
        <v>730937</v>
      </c>
      <c r="K27" s="10">
        <v>730937</v>
      </c>
      <c r="L27" s="46">
        <f>D27/I27</f>
        <v>1.2788799482664802E-3</v>
      </c>
      <c r="M27" s="76">
        <f>VLOOKUP(H27,County2025!$A$10:$C$76,2)</f>
        <v>839223</v>
      </c>
      <c r="N27" s="77">
        <f>VLOOKUP(H27,County2025!$A$10:$C$76,3)</f>
        <v>760822</v>
      </c>
      <c r="O27" s="78">
        <f t="shared" si="0"/>
        <v>1073.2654668240402</v>
      </c>
      <c r="Q27" s="1">
        <v>416332</v>
      </c>
      <c r="R27" s="10">
        <v>401318</v>
      </c>
      <c r="S27" s="10">
        <v>401318</v>
      </c>
      <c r="T27" s="12">
        <v>2.8438842077957013E-3</v>
      </c>
    </row>
    <row r="28" spans="1:20" x14ac:dyDescent="0.25">
      <c r="A28" s="9" t="str">
        <f>B28</f>
        <v>Manatee (Part)</v>
      </c>
      <c r="B28" t="str">
        <f>_xlfn.CONCAT(H28, " (Part)")</f>
        <v>Manatee (Part)</v>
      </c>
      <c r="C28">
        <v>81</v>
      </c>
      <c r="D28" s="1">
        <v>380958</v>
      </c>
      <c r="E28" s="1">
        <v>199705</v>
      </c>
      <c r="G28">
        <v>81</v>
      </c>
      <c r="H28" s="9" t="s">
        <v>110</v>
      </c>
      <c r="I28" s="48">
        <v>399710</v>
      </c>
      <c r="J28" s="10">
        <v>380958</v>
      </c>
      <c r="K28" s="10">
        <v>380958</v>
      </c>
      <c r="L28" s="46">
        <f>D28/I28</f>
        <v>0.95308598734082206</v>
      </c>
      <c r="M28" s="76">
        <f>VLOOKUP(H28,County2025!$A$10:$C$76,2)</f>
        <v>466845</v>
      </c>
      <c r="N28" s="77">
        <f>VLOOKUP(H28,County2025!$A$10:$C$76,3)</f>
        <v>399710</v>
      </c>
      <c r="O28" s="78">
        <f t="shared" si="0"/>
        <v>444943.42776012607</v>
      </c>
      <c r="Q28" s="1">
        <v>206633</v>
      </c>
      <c r="R28" s="10">
        <v>199705</v>
      </c>
      <c r="S28" s="10">
        <v>199705</v>
      </c>
      <c r="T28" s="12">
        <v>0.96647195752856518</v>
      </c>
    </row>
    <row r="29" spans="1:20" x14ac:dyDescent="0.25">
      <c r="A29" s="9" t="str">
        <f>B29</f>
        <v>Sarasota (Part)</v>
      </c>
      <c r="B29" t="str">
        <f>_xlfn.CONCAT(H29, " (Part)")</f>
        <v>Sarasota (Part)</v>
      </c>
      <c r="C29">
        <v>115</v>
      </c>
      <c r="D29" s="1">
        <v>352625</v>
      </c>
      <c r="E29" s="1">
        <v>216093</v>
      </c>
      <c r="G29">
        <v>115</v>
      </c>
      <c r="H29" s="9" t="s">
        <v>128</v>
      </c>
      <c r="I29" s="48">
        <v>434006</v>
      </c>
      <c r="J29" s="10">
        <v>423544</v>
      </c>
      <c r="K29" s="10">
        <v>423544</v>
      </c>
      <c r="L29" s="46">
        <f>D29/I29</f>
        <v>0.81248876743639487</v>
      </c>
      <c r="M29" s="76">
        <f>VLOOKUP(H29,County2025!$A$10:$C$76,2)</f>
        <v>487640</v>
      </c>
      <c r="N29" s="77">
        <f>VLOOKUP(H29,County2025!$A$10:$C$76,3)</f>
        <v>434006</v>
      </c>
      <c r="O29" s="78">
        <f t="shared" si="0"/>
        <v>396202.0225526836</v>
      </c>
      <c r="Q29" s="1">
        <v>253231</v>
      </c>
      <c r="R29" s="10">
        <v>248993</v>
      </c>
      <c r="S29" s="10">
        <v>248993</v>
      </c>
      <c r="T29" s="12">
        <v>0.85334339002728732</v>
      </c>
    </row>
    <row r="30" spans="1:20" x14ac:dyDescent="0.25">
      <c r="D30" s="1"/>
      <c r="E30" s="1"/>
      <c r="I30" s="47"/>
      <c r="J30" s="11"/>
      <c r="K30" s="11"/>
      <c r="L30" s="46"/>
      <c r="M30" s="76"/>
      <c r="N30" s="77"/>
      <c r="O30" s="78"/>
      <c r="R30" s="11"/>
      <c r="S30" s="11"/>
    </row>
    <row r="31" spans="1:20" x14ac:dyDescent="0.25">
      <c r="A31" s="2" t="s">
        <v>10</v>
      </c>
      <c r="C31" s="2"/>
      <c r="D31" s="6">
        <v>12128</v>
      </c>
      <c r="E31" s="6">
        <v>6436</v>
      </c>
      <c r="I31" s="47"/>
      <c r="J31" s="11"/>
      <c r="K31" s="11"/>
      <c r="L31" s="46"/>
      <c r="M31" s="76"/>
      <c r="N31" s="77"/>
      <c r="O31" s="79">
        <f>O32</f>
        <v>13271.123933886847</v>
      </c>
      <c r="R31" s="11"/>
      <c r="S31" s="11"/>
    </row>
    <row r="32" spans="1:20" x14ac:dyDescent="0.25">
      <c r="A32" s="9" t="str">
        <f>B32</f>
        <v>Hernando (Part)</v>
      </c>
      <c r="B32" t="str">
        <f>_xlfn.CONCAT(H32, " (Part)")</f>
        <v>Hernando (Part)</v>
      </c>
      <c r="C32">
        <v>53</v>
      </c>
      <c r="D32" s="1">
        <v>12128</v>
      </c>
      <c r="E32" s="1">
        <v>6436</v>
      </c>
      <c r="G32">
        <v>53</v>
      </c>
      <c r="H32" s="9" t="s">
        <v>102</v>
      </c>
      <c r="I32" s="48">
        <v>194515</v>
      </c>
      <c r="J32" s="10">
        <v>155499</v>
      </c>
      <c r="K32" s="10">
        <v>155499</v>
      </c>
      <c r="L32" s="46">
        <f>D32/I32</f>
        <v>6.2349947304835104E-2</v>
      </c>
      <c r="M32" s="76">
        <f>VLOOKUP(H32,County2025!$A$10:$C$76,2)</f>
        <v>212849</v>
      </c>
      <c r="N32" s="77">
        <f>VLOOKUP(H32,County2025!$A$10:$C$76,3)</f>
        <v>194515</v>
      </c>
      <c r="O32" s="78">
        <f t="shared" si="0"/>
        <v>13271.123933886847</v>
      </c>
      <c r="Q32" s="1">
        <v>89165</v>
      </c>
      <c r="R32" s="10">
        <v>70493</v>
      </c>
      <c r="S32" s="10">
        <v>70493</v>
      </c>
      <c r="T32" s="12">
        <v>7.2180788425951881E-2</v>
      </c>
    </row>
    <row r="33" spans="1:20" x14ac:dyDescent="0.25">
      <c r="D33" s="1"/>
      <c r="E33" s="1"/>
      <c r="I33" s="47"/>
      <c r="J33" s="11"/>
      <c r="K33" s="11"/>
      <c r="L33" s="46"/>
      <c r="M33" s="76"/>
      <c r="N33" s="77"/>
      <c r="O33" s="78"/>
      <c r="R33" s="11"/>
      <c r="S33" s="11"/>
    </row>
    <row r="34" spans="1:20" x14ac:dyDescent="0.25">
      <c r="A34" s="2" t="s">
        <v>11</v>
      </c>
      <c r="C34" s="2"/>
      <c r="D34" s="6">
        <v>4191</v>
      </c>
      <c r="E34" s="6">
        <v>3220</v>
      </c>
      <c r="I34" s="47"/>
      <c r="J34" s="11"/>
      <c r="K34" s="11"/>
      <c r="L34" s="46"/>
      <c r="M34" s="76"/>
      <c r="N34" s="77"/>
      <c r="O34" s="79">
        <f>O35+O36</f>
        <v>4819.0255486774131</v>
      </c>
      <c r="R34" s="11"/>
      <c r="S34" s="11"/>
    </row>
    <row r="35" spans="1:20" x14ac:dyDescent="0.25">
      <c r="A35" s="9" t="str">
        <f>B35</f>
        <v>Charlotte (Part)</v>
      </c>
      <c r="B35" t="str">
        <f>_xlfn.CONCAT(H35, " (Part)")</f>
        <v>Charlotte (Part)</v>
      </c>
      <c r="C35">
        <v>15</v>
      </c>
      <c r="D35" s="1">
        <v>2115</v>
      </c>
      <c r="E35" s="1">
        <v>1221</v>
      </c>
      <c r="G35">
        <v>15</v>
      </c>
      <c r="H35" s="9" t="s">
        <v>89</v>
      </c>
      <c r="I35" s="48">
        <v>186847</v>
      </c>
      <c r="J35" s="10">
        <v>174702</v>
      </c>
      <c r="K35" s="10">
        <v>174702</v>
      </c>
      <c r="L35" s="46">
        <f>D35/I35</f>
        <v>1.1319421772894401E-2</v>
      </c>
      <c r="M35" s="76">
        <f>VLOOKUP(H35,County2025!$A$10:$C$76,2)</f>
        <v>223430</v>
      </c>
      <c r="N35" s="77">
        <f>VLOOKUP(H35,County2025!$A$10:$C$76,3)</f>
        <v>186847</v>
      </c>
      <c r="O35" s="78">
        <f t="shared" si="0"/>
        <v>2529.098406717796</v>
      </c>
      <c r="Q35" s="1">
        <v>110046</v>
      </c>
      <c r="R35" s="10">
        <v>103997</v>
      </c>
      <c r="S35" s="10">
        <v>103997</v>
      </c>
      <c r="T35" s="12">
        <v>1.1095360122130745E-2</v>
      </c>
    </row>
    <row r="36" spans="1:20" x14ac:dyDescent="0.25">
      <c r="A36" s="9" t="str">
        <f>B36</f>
        <v>Lee (Part)</v>
      </c>
      <c r="B36" t="str">
        <f>_xlfn.CONCAT(H36, " (Part)")</f>
        <v>Lee (Part)</v>
      </c>
      <c r="C36">
        <v>71</v>
      </c>
      <c r="D36" s="1">
        <v>2076</v>
      </c>
      <c r="E36" s="1">
        <v>1999</v>
      </c>
      <c r="G36">
        <v>71</v>
      </c>
      <c r="H36" s="9" t="s">
        <v>108</v>
      </c>
      <c r="I36" s="48">
        <v>760822</v>
      </c>
      <c r="J36" s="10">
        <v>730937</v>
      </c>
      <c r="K36" s="10">
        <v>730937</v>
      </c>
      <c r="L36" s="46">
        <f>D36/I36</f>
        <v>2.7286277210701059E-3</v>
      </c>
      <c r="M36" s="76">
        <f>VLOOKUP(H36,County2025!$A$10:$C$76,2)</f>
        <v>839223</v>
      </c>
      <c r="N36" s="77">
        <f>VLOOKUP(H36,County2025!$A$10:$C$76,3)</f>
        <v>760822</v>
      </c>
      <c r="O36" s="78">
        <f t="shared" si="0"/>
        <v>2289.9271419596175</v>
      </c>
      <c r="Q36" s="1">
        <v>416332</v>
      </c>
      <c r="R36" s="10">
        <v>401318</v>
      </c>
      <c r="S36" s="10">
        <v>401318</v>
      </c>
      <c r="T36" s="12">
        <v>4.8014565298848035E-3</v>
      </c>
    </row>
    <row r="37" spans="1:20" x14ac:dyDescent="0.25">
      <c r="D37" s="1"/>
      <c r="E37" s="1"/>
      <c r="I37" s="47"/>
      <c r="J37" s="11"/>
      <c r="K37" s="11"/>
      <c r="L37" s="46"/>
      <c r="M37" s="76"/>
      <c r="N37" s="77"/>
      <c r="O37" s="78"/>
      <c r="R37" s="11"/>
      <c r="S37" s="11"/>
    </row>
    <row r="38" spans="1:20" x14ac:dyDescent="0.25">
      <c r="A38" s="2" t="s">
        <v>12</v>
      </c>
      <c r="C38" s="2"/>
      <c r="D38" s="6">
        <v>3664</v>
      </c>
      <c r="E38" s="6">
        <v>2061</v>
      </c>
      <c r="I38" s="47"/>
      <c r="J38" s="11"/>
      <c r="K38" s="11"/>
      <c r="L38" s="46"/>
      <c r="M38" s="76"/>
      <c r="N38" s="77"/>
      <c r="O38" s="79">
        <f>O39</f>
        <v>4588.5562611751648</v>
      </c>
      <c r="R38" s="11"/>
      <c r="S38" s="11"/>
    </row>
    <row r="39" spans="1:20" x14ac:dyDescent="0.25">
      <c r="A39" s="9" t="str">
        <f>B39</f>
        <v>Sumter (Part)</v>
      </c>
      <c r="B39" t="str">
        <f>_xlfn.CONCAT(H39, " (Part)")</f>
        <v>Sumter (Part)</v>
      </c>
      <c r="C39">
        <v>119</v>
      </c>
      <c r="D39" s="1">
        <v>3664</v>
      </c>
      <c r="E39" s="1">
        <v>2061</v>
      </c>
      <c r="G39">
        <v>119</v>
      </c>
      <c r="H39" s="9" t="s">
        <v>130</v>
      </c>
      <c r="I39" s="48">
        <v>129752</v>
      </c>
      <c r="J39" s="10">
        <v>101755</v>
      </c>
      <c r="K39" s="10">
        <v>101755</v>
      </c>
      <c r="L39" s="46">
        <f>D39/I39</f>
        <v>2.823848572661693E-2</v>
      </c>
      <c r="M39" s="76">
        <f>VLOOKUP(H39,County2025!$A$10:$C$76,2)</f>
        <v>162493</v>
      </c>
      <c r="N39" s="77">
        <f>VLOOKUP(H39,County2025!$A$10:$C$76,3)</f>
        <v>129752</v>
      </c>
      <c r="O39" s="78">
        <f t="shared" si="0"/>
        <v>4588.5562611751648</v>
      </c>
      <c r="Q39" s="1">
        <v>75304</v>
      </c>
      <c r="R39" s="10">
        <v>62718</v>
      </c>
      <c r="S39" s="10">
        <v>62718</v>
      </c>
      <c r="T39" s="12">
        <v>2.7369064060342081E-2</v>
      </c>
    </row>
    <row r="40" spans="1:20" x14ac:dyDescent="0.25">
      <c r="D40" s="1"/>
      <c r="E40" s="1"/>
      <c r="I40" s="47"/>
      <c r="J40" s="11"/>
      <c r="K40" s="11"/>
      <c r="L40" s="46"/>
      <c r="M40" s="76"/>
      <c r="N40" s="77"/>
      <c r="O40" s="78"/>
      <c r="R40" s="11"/>
      <c r="S40" s="11"/>
    </row>
    <row r="41" spans="1:20" x14ac:dyDescent="0.25">
      <c r="A41" s="2" t="s">
        <v>13</v>
      </c>
      <c r="C41" s="2"/>
      <c r="D41" s="6">
        <v>599242</v>
      </c>
      <c r="E41" s="6">
        <v>316907</v>
      </c>
      <c r="I41" s="47"/>
      <c r="J41" s="11"/>
      <c r="K41" s="11"/>
      <c r="L41" s="46"/>
      <c r="M41" s="76"/>
      <c r="N41" s="77"/>
      <c r="O41" s="79">
        <f>O42+O43+O44</f>
        <v>661018.03144738136</v>
      </c>
      <c r="R41" s="11"/>
      <c r="S41" s="11"/>
    </row>
    <row r="42" spans="1:20" x14ac:dyDescent="0.25">
      <c r="A42" s="9" t="str">
        <f>B42</f>
        <v>Charlotte (Part)</v>
      </c>
      <c r="B42" t="str">
        <f>_xlfn.CONCAT(H42, " (Part)")</f>
        <v>Charlotte (Part)</v>
      </c>
      <c r="C42">
        <v>15</v>
      </c>
      <c r="D42" s="1">
        <v>203</v>
      </c>
      <c r="E42" s="1">
        <v>191</v>
      </c>
      <c r="G42">
        <v>15</v>
      </c>
      <c r="H42" s="9" t="s">
        <v>89</v>
      </c>
      <c r="I42" s="48">
        <v>186847</v>
      </c>
      <c r="J42" s="10">
        <v>174702</v>
      </c>
      <c r="K42" s="10">
        <v>174702</v>
      </c>
      <c r="L42" s="46">
        <f>D42/I42</f>
        <v>1.0864504112990843E-3</v>
      </c>
      <c r="M42" s="76">
        <f>VLOOKUP(H42,County2025!$A$10:$C$76,2)</f>
        <v>223430</v>
      </c>
      <c r="N42" s="77">
        <f>VLOOKUP(H42,County2025!$A$10:$C$76,3)</f>
        <v>186847</v>
      </c>
      <c r="O42" s="78">
        <f t="shared" si="0"/>
        <v>242.7456153965544</v>
      </c>
      <c r="Q42" s="1">
        <v>110046</v>
      </c>
      <c r="R42" s="10">
        <v>103997</v>
      </c>
      <c r="S42" s="10">
        <v>103997</v>
      </c>
      <c r="T42" s="12">
        <v>1.7356378241826145E-3</v>
      </c>
    </row>
    <row r="43" spans="1:20" x14ac:dyDescent="0.25">
      <c r="A43" s="9" t="str">
        <f>B43</f>
        <v>Hendry (Part)</v>
      </c>
      <c r="B43" t="str">
        <f>_xlfn.CONCAT(H43, " (Part)")</f>
        <v>Hendry (Part)</v>
      </c>
      <c r="C43">
        <v>51</v>
      </c>
      <c r="D43" s="1">
        <v>78</v>
      </c>
      <c r="E43" s="1">
        <v>21</v>
      </c>
      <c r="G43">
        <v>51</v>
      </c>
      <c r="H43" s="9" t="s">
        <v>101</v>
      </c>
      <c r="I43" s="48">
        <v>39619</v>
      </c>
      <c r="J43" s="10">
        <v>25356</v>
      </c>
      <c r="K43" s="10">
        <v>25356</v>
      </c>
      <c r="L43" s="46">
        <f>D43/I43</f>
        <v>1.9687523662889018E-3</v>
      </c>
      <c r="M43" s="76">
        <f>VLOOKUP(H43,County2025!$A$10:$C$76,2)</f>
        <v>47085</v>
      </c>
      <c r="N43" s="77">
        <f>VLOOKUP(H43,County2025!$A$10:$C$76,3)</f>
        <v>39619</v>
      </c>
      <c r="O43" s="78">
        <f t="shared" si="0"/>
        <v>92.698705166712941</v>
      </c>
      <c r="Q43" s="1">
        <v>14971</v>
      </c>
      <c r="R43" s="10">
        <v>9301</v>
      </c>
      <c r="S43" s="10">
        <v>9301</v>
      </c>
      <c r="T43" s="12">
        <v>1.4027119096920713E-3</v>
      </c>
    </row>
    <row r="44" spans="1:20" x14ac:dyDescent="0.25">
      <c r="A44" s="9" t="str">
        <f>B44</f>
        <v>Lee (Part)</v>
      </c>
      <c r="B44" t="str">
        <f>_xlfn.CONCAT(H44, " (Part)")</f>
        <v>Lee (Part)</v>
      </c>
      <c r="C44">
        <v>71</v>
      </c>
      <c r="D44" s="1">
        <v>598961</v>
      </c>
      <c r="E44" s="1">
        <v>316695</v>
      </c>
      <c r="G44">
        <v>71</v>
      </c>
      <c r="H44" s="9" t="s">
        <v>108</v>
      </c>
      <c r="I44" s="48">
        <v>760822</v>
      </c>
      <c r="J44" s="10">
        <v>730937</v>
      </c>
      <c r="K44" s="10">
        <v>730937</v>
      </c>
      <c r="L44" s="46">
        <f>D44/I44</f>
        <v>0.78725510040456248</v>
      </c>
      <c r="M44" s="76">
        <f>VLOOKUP(H44,County2025!$A$10:$C$76,2)</f>
        <v>839223</v>
      </c>
      <c r="N44" s="77">
        <f>VLOOKUP(H44,County2025!$A$10:$C$76,3)</f>
        <v>760822</v>
      </c>
      <c r="O44" s="78">
        <f t="shared" si="0"/>
        <v>660682.58712681814</v>
      </c>
      <c r="Q44" s="1">
        <v>416332</v>
      </c>
      <c r="R44" s="10">
        <v>401318</v>
      </c>
      <c r="S44" s="10">
        <v>401318</v>
      </c>
      <c r="T44" s="12">
        <v>0.76067897735461121</v>
      </c>
    </row>
    <row r="45" spans="1:20" x14ac:dyDescent="0.25">
      <c r="D45" s="1"/>
      <c r="E45" s="1"/>
      <c r="I45" s="47"/>
      <c r="J45" s="11"/>
      <c r="K45" s="11"/>
      <c r="L45" s="46"/>
      <c r="M45" s="76"/>
      <c r="N45" s="77"/>
      <c r="O45" s="78"/>
      <c r="R45" s="11"/>
      <c r="S45" s="11"/>
    </row>
    <row r="46" spans="1:20" x14ac:dyDescent="0.25">
      <c r="A46" s="2" t="s">
        <v>14</v>
      </c>
      <c r="C46" s="2"/>
      <c r="D46" s="6">
        <v>12849</v>
      </c>
      <c r="E46" s="6">
        <v>4761</v>
      </c>
      <c r="I46" s="47"/>
      <c r="J46" s="11"/>
      <c r="K46" s="11"/>
      <c r="L46" s="46"/>
      <c r="M46" s="76"/>
      <c r="N46" s="77"/>
      <c r="O46" s="80">
        <f>O47</f>
        <v>15270.329008808905</v>
      </c>
      <c r="R46" s="11"/>
      <c r="S46" s="11"/>
    </row>
    <row r="47" spans="1:20" x14ac:dyDescent="0.25">
      <c r="A47" s="9" t="str">
        <f>B47</f>
        <v>Hendry (Part)</v>
      </c>
      <c r="B47" t="str">
        <f>_xlfn.CONCAT(H47, " (Part)")</f>
        <v>Hendry (Part)</v>
      </c>
      <c r="C47">
        <v>51</v>
      </c>
      <c r="D47" s="1">
        <v>12849</v>
      </c>
      <c r="E47" s="1">
        <v>4761</v>
      </c>
      <c r="G47">
        <v>51</v>
      </c>
      <c r="H47" s="9" t="s">
        <v>101</v>
      </c>
      <c r="I47" s="48">
        <v>39619</v>
      </c>
      <c r="J47" s="10">
        <v>25356</v>
      </c>
      <c r="K47" s="10">
        <v>25356</v>
      </c>
      <c r="L47" s="46">
        <f>D47/I47</f>
        <v>0.32431409172366793</v>
      </c>
      <c r="M47" s="76">
        <f>VLOOKUP(H47,County2025!$A$10:$C$76,2)</f>
        <v>47085</v>
      </c>
      <c r="N47" s="77">
        <f>VLOOKUP(H47,County2025!$A$10:$C$76,3)</f>
        <v>39619</v>
      </c>
      <c r="O47" s="78">
        <f t="shared" si="0"/>
        <v>15270.329008808905</v>
      </c>
      <c r="Q47" s="1">
        <v>14971</v>
      </c>
      <c r="R47" s="10">
        <v>9301</v>
      </c>
      <c r="S47" s="10">
        <v>9301</v>
      </c>
      <c r="T47" s="12">
        <v>0.31801482866875957</v>
      </c>
    </row>
    <row r="48" spans="1:20" x14ac:dyDescent="0.25">
      <c r="D48" s="1"/>
      <c r="E48" s="1"/>
      <c r="I48" s="47"/>
      <c r="J48" s="11"/>
      <c r="K48" s="11"/>
      <c r="L48" s="46"/>
      <c r="M48" s="76"/>
      <c r="N48" s="77"/>
      <c r="O48" s="78"/>
      <c r="R48" s="11"/>
      <c r="S48" s="11"/>
      <c r="T48" s="12"/>
    </row>
    <row r="49" spans="1:20" x14ac:dyDescent="0.25">
      <c r="A49" s="2" t="s">
        <v>15</v>
      </c>
      <c r="C49" s="2"/>
      <c r="D49" s="6">
        <v>10124</v>
      </c>
      <c r="E49" s="6">
        <v>3912</v>
      </c>
      <c r="I49" s="47"/>
      <c r="J49" s="11"/>
      <c r="K49" s="11"/>
      <c r="L49" s="46"/>
      <c r="M49" s="76"/>
      <c r="N49" s="77"/>
      <c r="O49" s="80">
        <f>O50</f>
        <v>11450.818504916479</v>
      </c>
      <c r="R49" s="11"/>
      <c r="S49" s="11"/>
    </row>
    <row r="50" spans="1:20" x14ac:dyDescent="0.25">
      <c r="A50" s="9" t="str">
        <f>B50</f>
        <v>Wakulla (Part)</v>
      </c>
      <c r="B50" t="str">
        <f>_xlfn.CONCAT(H50, " (Part)")</f>
        <v>Wakulla (Part)</v>
      </c>
      <c r="C50">
        <v>129</v>
      </c>
      <c r="D50" s="1">
        <v>10124</v>
      </c>
      <c r="E50" s="1">
        <v>3912</v>
      </c>
      <c r="G50">
        <v>129</v>
      </c>
      <c r="H50" s="9" t="s">
        <v>134</v>
      </c>
      <c r="I50" s="48">
        <v>33764</v>
      </c>
      <c r="J50" s="10">
        <v>10124</v>
      </c>
      <c r="K50" s="10">
        <v>10124</v>
      </c>
      <c r="L50" s="46">
        <f>D50/I50</f>
        <v>0.29984598981163368</v>
      </c>
      <c r="M50" s="76">
        <f>VLOOKUP(H50,County2025!$A$10:$C$76,2)</f>
        <v>38189</v>
      </c>
      <c r="N50" s="77">
        <f>VLOOKUP(H50,County2025!$A$10:$C$76,3)</f>
        <v>33764</v>
      </c>
      <c r="O50" s="78">
        <f t="shared" si="0"/>
        <v>11450.818504916479</v>
      </c>
      <c r="Q50" s="1">
        <v>13633</v>
      </c>
      <c r="R50" s="10">
        <v>3912</v>
      </c>
      <c r="S50" s="10">
        <v>3912</v>
      </c>
      <c r="T50" s="12">
        <v>0.28695078119269418</v>
      </c>
    </row>
    <row r="51" spans="1:20" x14ac:dyDescent="0.25">
      <c r="D51" s="1"/>
      <c r="E51" s="1"/>
      <c r="I51" s="47"/>
      <c r="J51" s="11"/>
      <c r="K51" s="11"/>
      <c r="L51" s="46"/>
      <c r="M51" s="76"/>
      <c r="N51" s="77"/>
      <c r="O51" s="78"/>
      <c r="R51" s="11"/>
      <c r="S51" s="11"/>
    </row>
    <row r="52" spans="1:20" x14ac:dyDescent="0.25">
      <c r="A52" s="2" t="s">
        <v>16</v>
      </c>
      <c r="C52" s="2"/>
      <c r="D52" s="6">
        <v>46816</v>
      </c>
      <c r="E52" s="6">
        <v>18409</v>
      </c>
      <c r="I52" s="47"/>
      <c r="J52" s="11"/>
      <c r="K52" s="11"/>
      <c r="L52" s="46"/>
      <c r="M52" s="76"/>
      <c r="N52" s="77"/>
      <c r="O52" s="80">
        <f>O53</f>
        <v>50028.589526995107</v>
      </c>
      <c r="R52" s="11"/>
      <c r="S52" s="11"/>
    </row>
    <row r="53" spans="1:20" x14ac:dyDescent="0.25">
      <c r="A53" s="9" t="str">
        <f>B53</f>
        <v>Okaloosa (Part)</v>
      </c>
      <c r="B53" t="str">
        <f>_xlfn.CONCAT(H53, " (Part)")</f>
        <v>Okaloosa (Part)</v>
      </c>
      <c r="C53">
        <v>91</v>
      </c>
      <c r="D53" s="1">
        <v>46816</v>
      </c>
      <c r="E53" s="1">
        <v>18409</v>
      </c>
      <c r="G53">
        <v>91</v>
      </c>
      <c r="H53" s="9" t="s">
        <v>116</v>
      </c>
      <c r="I53" s="48">
        <v>211668</v>
      </c>
      <c r="J53" s="10">
        <v>189144</v>
      </c>
      <c r="K53" s="10">
        <v>189144</v>
      </c>
      <c r="L53" s="46">
        <f>D53/I53</f>
        <v>0.22117655951773532</v>
      </c>
      <c r="M53" s="76">
        <f>VLOOKUP(H53,County2025!$A$10:$C$76,2)</f>
        <v>226193</v>
      </c>
      <c r="N53" s="77">
        <f>VLOOKUP(H53,County2025!$A$10:$C$76,3)</f>
        <v>211668</v>
      </c>
      <c r="O53" s="78">
        <f t="shared" si="0"/>
        <v>50028.589526995107</v>
      </c>
      <c r="Q53" s="1">
        <v>101197</v>
      </c>
      <c r="R53" s="10">
        <v>92377</v>
      </c>
      <c r="S53" s="10">
        <v>92377</v>
      </c>
      <c r="T53" s="12">
        <v>0.18191250728776545</v>
      </c>
    </row>
    <row r="54" spans="1:20" x14ac:dyDescent="0.25">
      <c r="D54" s="1"/>
      <c r="E54" s="1"/>
      <c r="I54" s="47"/>
      <c r="J54" s="11"/>
      <c r="K54" s="11"/>
      <c r="L54" s="46"/>
      <c r="M54" s="76"/>
      <c r="N54" s="77"/>
      <c r="O54" s="78"/>
      <c r="R54" s="11"/>
      <c r="S54" s="11"/>
    </row>
    <row r="55" spans="1:20" x14ac:dyDescent="0.25">
      <c r="A55" s="2" t="s">
        <v>17</v>
      </c>
      <c r="C55" s="2"/>
      <c r="D55" s="6">
        <v>7834</v>
      </c>
      <c r="E55" s="6">
        <v>4847</v>
      </c>
      <c r="I55" s="47"/>
      <c r="J55" s="11"/>
      <c r="K55" s="11"/>
      <c r="L55" s="46"/>
      <c r="M55" s="76"/>
      <c r="N55" s="77"/>
      <c r="O55" s="80">
        <f>O56</f>
        <v>8478.5203096663481</v>
      </c>
      <c r="R55" s="11"/>
      <c r="S55" s="11"/>
    </row>
    <row r="56" spans="1:20" x14ac:dyDescent="0.25">
      <c r="A56" s="9" t="str">
        <f>B56</f>
        <v>Citrus (Part)</v>
      </c>
      <c r="B56" t="str">
        <f>_xlfn.CONCAT(H56, " (Part)")</f>
        <v>Citrus (Part)</v>
      </c>
      <c r="C56">
        <v>17</v>
      </c>
      <c r="D56" s="1">
        <v>7834</v>
      </c>
      <c r="E56" s="1">
        <v>4847</v>
      </c>
      <c r="G56">
        <v>17</v>
      </c>
      <c r="H56" s="9" t="s">
        <v>90</v>
      </c>
      <c r="I56" s="48">
        <v>153843</v>
      </c>
      <c r="J56" s="10">
        <v>115422</v>
      </c>
      <c r="K56" s="10">
        <v>115422</v>
      </c>
      <c r="L56" s="46">
        <f>D56/I56</f>
        <v>5.0922043901899992E-2</v>
      </c>
      <c r="M56" s="76">
        <f>VLOOKUP(H56,County2025!$A$10:$C$76,2)</f>
        <v>166500</v>
      </c>
      <c r="N56" s="77">
        <f>VLOOKUP(H56,County2025!$A$10:$C$76,3)</f>
        <v>153843</v>
      </c>
      <c r="O56" s="78">
        <f t="shared" si="0"/>
        <v>8478.5203096663481</v>
      </c>
      <c r="Q56" s="1">
        <v>81687</v>
      </c>
      <c r="R56" s="10">
        <v>60897</v>
      </c>
      <c r="S56" s="10">
        <v>60897</v>
      </c>
      <c r="T56" s="12">
        <v>5.9336246893630568E-2</v>
      </c>
    </row>
    <row r="57" spans="1:20" x14ac:dyDescent="0.25">
      <c r="D57" s="1"/>
      <c r="E57" s="1"/>
      <c r="I57" s="47"/>
      <c r="J57" s="11"/>
      <c r="K57" s="11"/>
      <c r="L57" s="46"/>
      <c r="M57" s="76"/>
      <c r="N57" s="77"/>
      <c r="O57" s="78"/>
      <c r="R57" s="11"/>
      <c r="S57" s="11"/>
    </row>
    <row r="58" spans="1:20" x14ac:dyDescent="0.25">
      <c r="A58" s="2" t="s">
        <v>18</v>
      </c>
      <c r="C58" s="2"/>
      <c r="D58" s="6">
        <v>20304</v>
      </c>
      <c r="E58" s="6">
        <v>7856</v>
      </c>
      <c r="I58" s="47"/>
      <c r="J58" s="11"/>
      <c r="K58" s="11"/>
      <c r="L58" s="46"/>
      <c r="M58" s="76"/>
      <c r="N58" s="77"/>
      <c r="O58" s="80">
        <f>O59</f>
        <v>23428.893105602332</v>
      </c>
      <c r="R58" s="11"/>
      <c r="S58" s="11"/>
    </row>
    <row r="59" spans="1:20" x14ac:dyDescent="0.25">
      <c r="A59" s="9" t="str">
        <f>B59</f>
        <v>Pasco (Part)</v>
      </c>
      <c r="B59" t="str">
        <f>_xlfn.CONCAT(H59, " (Part)")</f>
        <v>Pasco (Part)</v>
      </c>
      <c r="C59">
        <v>101</v>
      </c>
      <c r="D59" s="1">
        <v>20304</v>
      </c>
      <c r="E59" s="1">
        <v>7856</v>
      </c>
      <c r="G59">
        <v>101</v>
      </c>
      <c r="H59" s="9" t="s">
        <v>121</v>
      </c>
      <c r="I59" s="48">
        <v>561891</v>
      </c>
      <c r="J59" s="10">
        <v>521183</v>
      </c>
      <c r="K59" s="10">
        <v>521183</v>
      </c>
      <c r="L59" s="46">
        <f>D59/I59</f>
        <v>3.6135122292401907E-2</v>
      </c>
      <c r="M59" s="76">
        <f>VLOOKUP(H59,County2025!$A$10:$C$76,2)</f>
        <v>648369</v>
      </c>
      <c r="N59" s="77">
        <f>VLOOKUP(H59,County2025!$A$10:$C$76,3)</f>
        <v>561891</v>
      </c>
      <c r="O59" s="78">
        <f t="shared" si="0"/>
        <v>23428.893105602332</v>
      </c>
      <c r="Q59" s="1">
        <v>256783</v>
      </c>
      <c r="R59" s="10">
        <v>239557</v>
      </c>
      <c r="S59" s="10">
        <v>239557</v>
      </c>
      <c r="T59" s="12">
        <v>3.0593925610340248E-2</v>
      </c>
    </row>
    <row r="60" spans="1:20" x14ac:dyDescent="0.25">
      <c r="D60" s="1"/>
      <c r="E60" s="1"/>
      <c r="I60" s="47"/>
      <c r="J60" s="11"/>
      <c r="K60" s="11"/>
      <c r="L60" s="46"/>
      <c r="M60" s="76"/>
      <c r="N60" s="77"/>
      <c r="O60" s="78"/>
      <c r="R60" s="11"/>
      <c r="S60" s="11"/>
    </row>
    <row r="61" spans="1:20" x14ac:dyDescent="0.25">
      <c r="A61" s="2" t="s">
        <v>19</v>
      </c>
      <c r="C61" s="2"/>
      <c r="D61" s="6">
        <v>402126</v>
      </c>
      <c r="E61" s="6">
        <v>216962</v>
      </c>
      <c r="I61" s="47"/>
      <c r="J61" s="11"/>
      <c r="K61" s="11"/>
      <c r="L61" s="46"/>
      <c r="M61" s="76"/>
      <c r="N61" s="77"/>
      <c r="O61" s="80">
        <f>O62+O63+O64</f>
        <v>452750.92865631182</v>
      </c>
      <c r="R61" s="11"/>
      <c r="S61" s="11"/>
    </row>
    <row r="62" spans="1:20" x14ac:dyDescent="0.25">
      <c r="A62" s="9" t="str">
        <f>B62</f>
        <v>Flagler (Part)</v>
      </c>
      <c r="B62" t="str">
        <f>_xlfn.CONCAT(H62, " (Part)")</f>
        <v>Flagler (Part)</v>
      </c>
      <c r="C62">
        <v>35</v>
      </c>
      <c r="D62" s="1">
        <v>106548</v>
      </c>
      <c r="E62" s="1">
        <v>51568</v>
      </c>
      <c r="G62">
        <v>35</v>
      </c>
      <c r="H62" s="9" t="s">
        <v>97</v>
      </c>
      <c r="I62" s="48">
        <v>115378</v>
      </c>
      <c r="J62" s="10">
        <v>106548</v>
      </c>
      <c r="K62" s="10">
        <v>106548</v>
      </c>
      <c r="L62" s="46">
        <f>D62/I62</f>
        <v>0.9234689455528784</v>
      </c>
      <c r="M62" s="76">
        <f>VLOOKUP(H62,County2025!$A$10:$C$76,2)</f>
        <v>140714</v>
      </c>
      <c r="N62" s="77">
        <f>VLOOKUP(H62,County2025!$A$10:$C$76,3)</f>
        <v>115378</v>
      </c>
      <c r="O62" s="78">
        <f t="shared" si="0"/>
        <v>129945.00920452773</v>
      </c>
      <c r="Q62" s="1">
        <v>55565</v>
      </c>
      <c r="R62" s="10">
        <v>51568</v>
      </c>
      <c r="S62" s="10">
        <v>51568</v>
      </c>
      <c r="T62" s="12">
        <v>0.928066228741114</v>
      </c>
    </row>
    <row r="63" spans="1:20" x14ac:dyDescent="0.25">
      <c r="A63" s="9" t="str">
        <f>B63</f>
        <v>Saint Johns (Part)</v>
      </c>
      <c r="B63" t="str">
        <f>_xlfn.CONCAT(H63, " (Part)")</f>
        <v>Saint Johns (Part)</v>
      </c>
      <c r="C63">
        <v>109</v>
      </c>
      <c r="D63" s="1">
        <v>3</v>
      </c>
      <c r="E63" s="1">
        <v>1</v>
      </c>
      <c r="G63">
        <v>109</v>
      </c>
      <c r="H63" s="81" t="s">
        <v>190</v>
      </c>
      <c r="I63" s="48">
        <v>273425</v>
      </c>
      <c r="J63" s="10">
        <v>232977</v>
      </c>
      <c r="K63" s="10">
        <v>232977</v>
      </c>
      <c r="L63" s="46">
        <f>D63/I63</f>
        <v>1.0971930145378075E-5</v>
      </c>
      <c r="M63" s="76">
        <f>VLOOKUP(H63,County2025!$A$10:$C$76,2)</f>
        <v>348336</v>
      </c>
      <c r="N63" s="77">
        <f>VLOOKUP(H63,County2025!$A$10:$C$76,3)</f>
        <v>273425</v>
      </c>
      <c r="O63" s="78">
        <f t="shared" si="0"/>
        <v>3.8219182591204173</v>
      </c>
      <c r="Q63" s="1">
        <v>119090</v>
      </c>
      <c r="R63" s="10">
        <v>102435</v>
      </c>
      <c r="S63" s="10">
        <v>102435</v>
      </c>
      <c r="T63" s="12">
        <v>8.3970106642035437E-6</v>
      </c>
    </row>
    <row r="64" spans="1:20" x14ac:dyDescent="0.25">
      <c r="A64" s="9" t="str">
        <f>B64</f>
        <v>Volusia (Part)</v>
      </c>
      <c r="B64" t="str">
        <f>_xlfn.CONCAT(H64, " (Part)")</f>
        <v>Volusia (Part)</v>
      </c>
      <c r="C64">
        <v>127</v>
      </c>
      <c r="D64" s="1">
        <v>295575</v>
      </c>
      <c r="E64" s="1">
        <v>165393</v>
      </c>
      <c r="G64">
        <v>127</v>
      </c>
      <c r="H64" s="9" t="s">
        <v>133</v>
      </c>
      <c r="I64" s="48">
        <v>553543</v>
      </c>
      <c r="J64" s="10">
        <v>506287</v>
      </c>
      <c r="K64" s="10">
        <v>506287</v>
      </c>
      <c r="L64" s="46">
        <f>D64/I64</f>
        <v>0.5339693573940959</v>
      </c>
      <c r="M64" s="76">
        <f>VLOOKUP(H64,County2025!$A$10:$C$76,2)</f>
        <v>604533</v>
      </c>
      <c r="N64" s="77">
        <f>VLOOKUP(H64,County2025!$A$10:$C$76,3)</f>
        <v>553543</v>
      </c>
      <c r="O64" s="78">
        <f t="shared" si="0"/>
        <v>322802.09753352497</v>
      </c>
      <c r="Q64" s="1">
        <v>272325</v>
      </c>
      <c r="R64" s="10">
        <v>251497</v>
      </c>
      <c r="S64" s="10">
        <v>251497</v>
      </c>
      <c r="T64" s="12">
        <v>0.60733682181217297</v>
      </c>
    </row>
    <row r="65" spans="1:20" x14ac:dyDescent="0.25">
      <c r="D65" s="1"/>
      <c r="E65" s="1"/>
      <c r="I65" s="47"/>
      <c r="J65" s="11"/>
      <c r="K65" s="11"/>
      <c r="L65" s="46"/>
      <c r="M65" s="76"/>
      <c r="N65" s="77"/>
      <c r="O65" s="78"/>
      <c r="R65" s="11"/>
      <c r="S65" s="11"/>
    </row>
    <row r="66" spans="1:20" x14ac:dyDescent="0.25">
      <c r="A66" s="2" t="s">
        <v>20</v>
      </c>
      <c r="C66" s="2"/>
      <c r="D66" s="6">
        <v>6977</v>
      </c>
      <c r="E66" s="6">
        <v>3065</v>
      </c>
      <c r="I66" s="47"/>
      <c r="J66" s="11"/>
      <c r="K66" s="11"/>
      <c r="L66" s="46"/>
      <c r="M66" s="76"/>
      <c r="N66" s="77"/>
      <c r="O66" s="80">
        <f>O67</f>
        <v>8389.1696301706397</v>
      </c>
      <c r="R66" s="11"/>
      <c r="S66" s="11"/>
    </row>
    <row r="67" spans="1:20" x14ac:dyDescent="0.25">
      <c r="A67" s="9" t="str">
        <f>B67</f>
        <v>Walton (Part)</v>
      </c>
      <c r="B67" t="str">
        <f>_xlfn.CONCAT(H67, " (Part)")</f>
        <v>Walton (Part)</v>
      </c>
      <c r="C67">
        <v>131</v>
      </c>
      <c r="D67" s="1">
        <v>6977</v>
      </c>
      <c r="E67" s="1">
        <v>3065</v>
      </c>
      <c r="G67">
        <v>131</v>
      </c>
      <c r="H67" s="9" t="s">
        <v>135</v>
      </c>
      <c r="I67" s="48">
        <v>75305</v>
      </c>
      <c r="J67" s="10">
        <v>33023</v>
      </c>
      <c r="K67" s="10">
        <v>33023</v>
      </c>
      <c r="L67" s="46">
        <f>D67/I67</f>
        <v>9.2649890445521549E-2</v>
      </c>
      <c r="M67" s="76">
        <f>VLOOKUP(H67,County2025!$A$10:$C$76,2)</f>
        <v>90547</v>
      </c>
      <c r="N67" s="77">
        <f>VLOOKUP(H67,County2025!$A$10:$C$76,3)</f>
        <v>75305</v>
      </c>
      <c r="O67" s="78">
        <f t="shared" si="0"/>
        <v>8389.1696301706397</v>
      </c>
      <c r="Q67" s="1">
        <v>56197</v>
      </c>
      <c r="R67" s="10">
        <v>36738</v>
      </c>
      <c r="S67" s="10">
        <v>36738</v>
      </c>
      <c r="T67" s="12">
        <v>5.4540277950780293E-2</v>
      </c>
    </row>
    <row r="68" spans="1:20" x14ac:dyDescent="0.25">
      <c r="D68" s="1"/>
      <c r="E68" s="1"/>
      <c r="I68" s="47"/>
      <c r="J68" s="11"/>
      <c r="K68" s="11"/>
      <c r="L68" s="46"/>
      <c r="M68" s="76"/>
      <c r="N68" s="77"/>
      <c r="O68" s="78"/>
      <c r="R68" s="11"/>
      <c r="S68" s="11"/>
    </row>
    <row r="69" spans="1:20" x14ac:dyDescent="0.25">
      <c r="A69" s="2" t="s">
        <v>21</v>
      </c>
      <c r="C69" s="2"/>
      <c r="D69" s="6">
        <v>210712</v>
      </c>
      <c r="E69" s="6">
        <v>86104</v>
      </c>
      <c r="I69" s="47"/>
      <c r="J69" s="11"/>
      <c r="K69" s="11"/>
      <c r="L69" s="46"/>
      <c r="M69" s="76"/>
      <c r="N69" s="77"/>
      <c r="O69" s="80">
        <f>O70</f>
        <v>230121.8830262509</v>
      </c>
      <c r="R69" s="11"/>
      <c r="S69" s="11"/>
    </row>
    <row r="70" spans="1:20" x14ac:dyDescent="0.25">
      <c r="A70" s="9" t="str">
        <f>B70</f>
        <v>Volusia (Part)</v>
      </c>
      <c r="B70" t="str">
        <f>_xlfn.CONCAT(H70, " (Part)")</f>
        <v>Volusia (Part)</v>
      </c>
      <c r="C70">
        <v>127</v>
      </c>
      <c r="D70" s="1">
        <v>210712</v>
      </c>
      <c r="E70" s="1">
        <v>86104</v>
      </c>
      <c r="G70">
        <v>127</v>
      </c>
      <c r="H70" s="9" t="s">
        <v>133</v>
      </c>
      <c r="I70" s="48">
        <v>553543</v>
      </c>
      <c r="J70" s="10">
        <v>506287</v>
      </c>
      <c r="K70" s="10">
        <v>506287</v>
      </c>
      <c r="L70" s="46">
        <f>D70/I70</f>
        <v>0.38066058102080597</v>
      </c>
      <c r="M70" s="76">
        <f>VLOOKUP(H70,County2025!$A$10:$C$76,2)</f>
        <v>604533</v>
      </c>
      <c r="N70" s="77">
        <f>VLOOKUP(H70,County2025!$A$10:$C$76,3)</f>
        <v>553543</v>
      </c>
      <c r="O70" s="78">
        <f t="shared" ref="O70:O130" si="1">L70*M70</f>
        <v>230121.8830262509</v>
      </c>
      <c r="Q70" s="1">
        <v>272325</v>
      </c>
      <c r="R70" s="10">
        <v>251497</v>
      </c>
      <c r="S70" s="10">
        <v>251497</v>
      </c>
      <c r="T70" s="12">
        <v>0.31618103369136141</v>
      </c>
    </row>
    <row r="71" spans="1:20" x14ac:dyDescent="0.25">
      <c r="D71" s="1"/>
      <c r="E71" s="1"/>
      <c r="I71" s="47"/>
      <c r="J71" s="11"/>
      <c r="K71" s="11"/>
      <c r="L71" s="46"/>
      <c r="M71" s="76"/>
      <c r="N71" s="77"/>
      <c r="O71" s="78"/>
      <c r="R71" s="11"/>
      <c r="S71" s="11"/>
    </row>
    <row r="72" spans="1:20" x14ac:dyDescent="0.25">
      <c r="A72" s="2" t="s">
        <v>22</v>
      </c>
      <c r="C72" s="2"/>
      <c r="D72" s="6">
        <v>50805</v>
      </c>
      <c r="E72" s="6">
        <v>26223</v>
      </c>
      <c r="I72" s="47"/>
      <c r="J72" s="11"/>
      <c r="K72" s="11"/>
      <c r="L72" s="46"/>
      <c r="M72" s="76"/>
      <c r="N72" s="77"/>
      <c r="O72" s="80">
        <f>O73</f>
        <v>60195.985312998047</v>
      </c>
      <c r="R72" s="11"/>
      <c r="S72" s="11"/>
    </row>
    <row r="73" spans="1:20" x14ac:dyDescent="0.25">
      <c r="A73" s="9" t="str">
        <f>B73</f>
        <v>Nassau (Part)</v>
      </c>
      <c r="B73" t="str">
        <f>_xlfn.CONCAT(H73, " (Part)")</f>
        <v>Nassau (Part)</v>
      </c>
      <c r="C73">
        <v>89</v>
      </c>
      <c r="D73" s="1">
        <v>50805</v>
      </c>
      <c r="E73" s="1">
        <v>26223</v>
      </c>
      <c r="G73">
        <v>89</v>
      </c>
      <c r="H73" s="9" t="s">
        <v>115</v>
      </c>
      <c r="I73" s="48">
        <v>90352</v>
      </c>
      <c r="J73" s="10">
        <v>50805</v>
      </c>
      <c r="K73" s="10">
        <v>50805</v>
      </c>
      <c r="L73" s="46">
        <f>D73/I73</f>
        <v>0.56230077917478305</v>
      </c>
      <c r="M73" s="76">
        <f>VLOOKUP(H73,County2025!$A$10:$C$76,2)</f>
        <v>107053</v>
      </c>
      <c r="N73" s="77">
        <f>VLOOKUP(H73,County2025!$A$10:$C$76,3)</f>
        <v>90352</v>
      </c>
      <c r="O73" s="78">
        <f t="shared" si="1"/>
        <v>60195.985312998047</v>
      </c>
      <c r="Q73" s="1">
        <v>41628</v>
      </c>
      <c r="R73" s="10">
        <v>26223</v>
      </c>
      <c r="S73" s="10">
        <v>26223</v>
      </c>
      <c r="T73" s="12">
        <v>0.62993658114730466</v>
      </c>
    </row>
    <row r="74" spans="1:20" x14ac:dyDescent="0.25">
      <c r="D74" s="1"/>
      <c r="E74" s="1"/>
      <c r="I74" s="47"/>
      <c r="J74" s="11"/>
      <c r="K74" s="11"/>
      <c r="L74" s="46"/>
      <c r="M74" s="76"/>
      <c r="N74" s="77"/>
      <c r="O74" s="78"/>
      <c r="R74" s="11"/>
      <c r="S74" s="11"/>
    </row>
    <row r="75" spans="1:20" x14ac:dyDescent="0.25">
      <c r="A75" s="2" t="s">
        <v>23</v>
      </c>
      <c r="C75" s="2"/>
      <c r="D75" s="6">
        <v>4874</v>
      </c>
      <c r="E75" s="6">
        <v>2381</v>
      </c>
      <c r="I75" s="47"/>
      <c r="J75" s="11"/>
      <c r="K75" s="11"/>
      <c r="L75" s="46"/>
      <c r="M75" s="76"/>
      <c r="N75" s="77"/>
      <c r="O75" s="80">
        <f>O76</f>
        <v>5693.1161664225447</v>
      </c>
      <c r="R75" s="11"/>
      <c r="S75" s="11"/>
    </row>
    <row r="76" spans="1:20" x14ac:dyDescent="0.25">
      <c r="A76" s="9" t="str">
        <f>B76</f>
        <v>Polk (Part)</v>
      </c>
      <c r="B76" t="str">
        <f>_xlfn.CONCAT(H76, " (Part)")</f>
        <v>Polk (Part)</v>
      </c>
      <c r="C76">
        <v>105</v>
      </c>
      <c r="D76" s="1">
        <v>4874</v>
      </c>
      <c r="E76" s="1">
        <v>2381</v>
      </c>
      <c r="G76">
        <v>105</v>
      </c>
      <c r="H76" s="9" t="s">
        <v>123</v>
      </c>
      <c r="I76" s="48">
        <v>725046</v>
      </c>
      <c r="J76" s="10">
        <v>646127</v>
      </c>
      <c r="K76" s="10">
        <v>646127</v>
      </c>
      <c r="L76" s="46">
        <f>D76/I76</f>
        <v>6.7223321003081187E-3</v>
      </c>
      <c r="M76" s="76">
        <f>VLOOKUP(H76,County2025!$A$10:$C$76,2)</f>
        <v>846896</v>
      </c>
      <c r="N76" s="77">
        <f>VLOOKUP(H76,County2025!$A$10:$C$76,3)</f>
        <v>725046</v>
      </c>
      <c r="O76" s="78">
        <f t="shared" si="1"/>
        <v>5693.1161664225447</v>
      </c>
      <c r="Q76" s="1">
        <v>316381</v>
      </c>
      <c r="R76" s="10">
        <v>281372</v>
      </c>
      <c r="S76" s="10">
        <v>281372</v>
      </c>
      <c r="T76" s="12">
        <v>7.5257363748139107E-3</v>
      </c>
    </row>
    <row r="77" spans="1:20" x14ac:dyDescent="0.25">
      <c r="D77" s="1"/>
      <c r="E77" s="1"/>
      <c r="I77" s="47"/>
      <c r="J77" s="11"/>
      <c r="K77" s="11"/>
      <c r="L77" s="46"/>
      <c r="M77" s="76"/>
      <c r="N77" s="77"/>
      <c r="O77" s="78"/>
      <c r="R77" s="11"/>
      <c r="S77" s="11"/>
    </row>
    <row r="78" spans="1:20" x14ac:dyDescent="0.25">
      <c r="A78" s="2" t="s">
        <v>24</v>
      </c>
      <c r="C78" s="2"/>
      <c r="D78" s="6">
        <v>92396</v>
      </c>
      <c r="E78" s="6">
        <v>50820</v>
      </c>
      <c r="I78" s="47"/>
      <c r="J78" s="11"/>
      <c r="K78" s="11"/>
      <c r="L78" s="46"/>
      <c r="M78" s="76"/>
      <c r="N78" s="77"/>
      <c r="O78" s="80">
        <f>O79+O80+O81+O82</f>
        <v>109126.74333544562</v>
      </c>
      <c r="R78" s="11"/>
      <c r="S78" s="11"/>
    </row>
    <row r="79" spans="1:20" x14ac:dyDescent="0.25">
      <c r="A79" s="9" t="str">
        <f>B79</f>
        <v>Lake (Part)</v>
      </c>
      <c r="B79" t="str">
        <f>_xlfn.CONCAT(H79, " (Part)")</f>
        <v>Lake (Part)</v>
      </c>
      <c r="C79">
        <v>69</v>
      </c>
      <c r="D79" s="1">
        <v>22452</v>
      </c>
      <c r="E79" s="1">
        <v>9988</v>
      </c>
      <c r="G79">
        <v>69</v>
      </c>
      <c r="H79" s="9" t="s">
        <v>107</v>
      </c>
      <c r="I79" s="48">
        <v>383956</v>
      </c>
      <c r="J79" s="10">
        <v>315106</v>
      </c>
      <c r="K79" s="10">
        <v>315106</v>
      </c>
      <c r="L79" s="46">
        <f>D79/I79</f>
        <v>5.8475450312014919E-2</v>
      </c>
      <c r="M79" s="76">
        <f>VLOOKUP(H79,County2025!$A$10:$C$76,2)</f>
        <v>445881</v>
      </c>
      <c r="N79" s="77">
        <f>VLOOKUP(H79,County2025!$A$10:$C$76,3)</f>
        <v>383956</v>
      </c>
      <c r="O79" s="78">
        <f t="shared" si="1"/>
        <v>26073.092260571524</v>
      </c>
      <c r="Q79" s="1">
        <v>177628</v>
      </c>
      <c r="R79" s="10">
        <v>147805</v>
      </c>
      <c r="S79" s="10">
        <v>147805</v>
      </c>
      <c r="T79" s="12">
        <v>5.6229873668565765E-2</v>
      </c>
    </row>
    <row r="80" spans="1:20" x14ac:dyDescent="0.25">
      <c r="A80" s="9" t="str">
        <f>B80</f>
        <v>Orange (Part)</v>
      </c>
      <c r="B80" t="str">
        <f>_xlfn.CONCAT(H80, " (Part)")</f>
        <v>Orange (Part)</v>
      </c>
      <c r="C80">
        <v>95</v>
      </c>
      <c r="D80" s="1">
        <v>1727</v>
      </c>
      <c r="E80" s="1">
        <v>1046</v>
      </c>
      <c r="G80">
        <v>95</v>
      </c>
      <c r="H80" s="9" t="s">
        <v>118</v>
      </c>
      <c r="I80" s="48">
        <v>1429908</v>
      </c>
      <c r="J80" s="10">
        <v>1396338</v>
      </c>
      <c r="K80" s="10">
        <v>1396338</v>
      </c>
      <c r="L80" s="46">
        <f>D80/I80</f>
        <v>1.2077700103782902E-3</v>
      </c>
      <c r="M80" s="76">
        <f>VLOOKUP(H80,County2025!$A$10:$C$76,2)</f>
        <v>1536045</v>
      </c>
      <c r="N80" s="77">
        <f>VLOOKUP(H80,County2025!$A$10:$C$76,3)</f>
        <v>1429908</v>
      </c>
      <c r="O80" s="78">
        <f t="shared" si="1"/>
        <v>1855.1890855915208</v>
      </c>
      <c r="Q80" s="1">
        <v>561851</v>
      </c>
      <c r="R80" s="10">
        <v>550152</v>
      </c>
      <c r="S80" s="10">
        <v>550152</v>
      </c>
      <c r="T80" s="12">
        <v>1.8617035477377455E-3</v>
      </c>
    </row>
    <row r="81" spans="1:20" x14ac:dyDescent="0.25">
      <c r="A81" s="9" t="str">
        <f>B81</f>
        <v>Osceola (Part)</v>
      </c>
      <c r="B81" t="str">
        <f>_xlfn.CONCAT(H81, " (Part)")</f>
        <v>Osceola (Part)</v>
      </c>
      <c r="C81">
        <v>97</v>
      </c>
      <c r="D81" s="1">
        <v>19055</v>
      </c>
      <c r="E81" s="1">
        <v>15218</v>
      </c>
      <c r="G81">
        <v>97</v>
      </c>
      <c r="H81" s="9" t="s">
        <v>119</v>
      </c>
      <c r="I81" s="48">
        <v>388656</v>
      </c>
      <c r="J81" s="10">
        <v>364149</v>
      </c>
      <c r="K81" s="10">
        <v>364149</v>
      </c>
      <c r="L81" s="46">
        <f>D81/I81</f>
        <v>4.9027932155942533E-2</v>
      </c>
      <c r="M81" s="76">
        <f>VLOOKUP(H81,County2025!$A$10:$C$76,2)</f>
        <v>484915</v>
      </c>
      <c r="N81" s="77">
        <f>VLOOKUP(H81,County2025!$A$10:$C$76,3)</f>
        <v>388656</v>
      </c>
      <c r="O81" s="78">
        <f t="shared" si="1"/>
        <v>23774.379721398873</v>
      </c>
      <c r="Q81" s="1">
        <v>154680</v>
      </c>
      <c r="R81" s="10">
        <v>144850</v>
      </c>
      <c r="S81" s="10">
        <v>144850</v>
      </c>
      <c r="T81" s="12">
        <v>9.8383760020687869E-2</v>
      </c>
    </row>
    <row r="82" spans="1:20" x14ac:dyDescent="0.25">
      <c r="A82" s="9" t="s">
        <v>123</v>
      </c>
      <c r="C82">
        <v>105</v>
      </c>
      <c r="D82" s="1">
        <v>49162</v>
      </c>
      <c r="E82" s="1">
        <v>24568</v>
      </c>
      <c r="G82">
        <v>105</v>
      </c>
      <c r="H82" s="9" t="s">
        <v>123</v>
      </c>
      <c r="I82" s="48">
        <v>725046</v>
      </c>
      <c r="J82" s="10">
        <v>646127</v>
      </c>
      <c r="K82" s="10">
        <v>646127</v>
      </c>
      <c r="L82" s="46">
        <f>D82/I82</f>
        <v>6.7805353039669211E-2</v>
      </c>
      <c r="M82" s="76">
        <f>VLOOKUP(H82,County2025!$A$10:$C$76,2)</f>
        <v>846896</v>
      </c>
      <c r="N82" s="77">
        <f>VLOOKUP(H82,County2025!$A$10:$C$76,3)</f>
        <v>725046</v>
      </c>
      <c r="O82" s="78">
        <f t="shared" si="1"/>
        <v>57424.082267883699</v>
      </c>
      <c r="Q82" s="1">
        <v>316381</v>
      </c>
      <c r="R82" s="10">
        <v>281372</v>
      </c>
      <c r="S82" s="10">
        <v>281372</v>
      </c>
      <c r="T82" s="12">
        <v>7.7653209263514558E-2</v>
      </c>
    </row>
    <row r="83" spans="1:20" x14ac:dyDescent="0.25">
      <c r="D83" s="1"/>
      <c r="E83" s="1"/>
      <c r="I83" s="47"/>
      <c r="J83" s="11"/>
      <c r="K83" s="11"/>
      <c r="L83" s="46"/>
      <c r="M83" s="76"/>
      <c r="N83" s="77"/>
      <c r="O83" s="78"/>
      <c r="R83" s="11"/>
      <c r="S83" s="11"/>
    </row>
    <row r="84" spans="1:20" x14ac:dyDescent="0.25">
      <c r="A84" s="2" t="s">
        <v>25</v>
      </c>
      <c r="C84" s="2"/>
      <c r="D84" s="6">
        <v>8092</v>
      </c>
      <c r="E84" s="6">
        <v>3668</v>
      </c>
      <c r="I84" s="47"/>
      <c r="J84" s="11"/>
      <c r="K84" s="11"/>
      <c r="L84" s="46"/>
      <c r="M84" s="76"/>
      <c r="N84" s="77"/>
      <c r="O84" s="80">
        <f>O85</f>
        <v>9451.9277838923317</v>
      </c>
      <c r="R84" s="11"/>
      <c r="S84" s="11"/>
    </row>
    <row r="85" spans="1:20" x14ac:dyDescent="0.25">
      <c r="A85" s="9" t="str">
        <f>B85</f>
        <v>Polk (Part)</v>
      </c>
      <c r="B85" t="str">
        <f>_xlfn.CONCAT(H85, " (Part)")</f>
        <v>Polk (Part)</v>
      </c>
      <c r="C85">
        <v>105</v>
      </c>
      <c r="D85" s="1">
        <v>8092</v>
      </c>
      <c r="E85" s="1">
        <v>3668</v>
      </c>
      <c r="G85">
        <v>105</v>
      </c>
      <c r="H85" s="9" t="s">
        <v>123</v>
      </c>
      <c r="I85" s="48">
        <v>725046</v>
      </c>
      <c r="J85" s="10">
        <v>646127</v>
      </c>
      <c r="K85" s="10">
        <v>646127</v>
      </c>
      <c r="L85" s="46">
        <f>D85/I85</f>
        <v>1.1160671185000675E-2</v>
      </c>
      <c r="M85" s="76">
        <f>VLOOKUP(H85,County2025!$A$10:$C$76,2)</f>
        <v>846896</v>
      </c>
      <c r="N85" s="77">
        <f>VLOOKUP(H85,County2025!$A$10:$C$76,3)</f>
        <v>725046</v>
      </c>
      <c r="O85" s="78">
        <f t="shared" si="1"/>
        <v>9451.9277838923317</v>
      </c>
      <c r="Q85" s="1">
        <v>316381</v>
      </c>
      <c r="R85" s="10">
        <v>281372</v>
      </c>
      <c r="S85" s="10">
        <v>281372</v>
      </c>
      <c r="T85" s="12">
        <v>1.1593616557252174E-2</v>
      </c>
    </row>
    <row r="86" spans="1:20" x14ac:dyDescent="0.25">
      <c r="D86" s="1"/>
      <c r="E86" s="1"/>
      <c r="I86" s="47"/>
      <c r="J86" s="11"/>
      <c r="K86" s="11"/>
      <c r="L86" s="46"/>
      <c r="M86" s="76"/>
      <c r="N86" s="77"/>
      <c r="O86" s="78"/>
      <c r="R86" s="11"/>
      <c r="S86" s="11"/>
    </row>
    <row r="87" spans="1:20" x14ac:dyDescent="0.25">
      <c r="A87" s="2" t="s">
        <v>26</v>
      </c>
      <c r="C87" s="2"/>
      <c r="D87" s="6">
        <v>213748</v>
      </c>
      <c r="E87" s="6">
        <v>95632</v>
      </c>
      <c r="I87" s="47"/>
      <c r="J87" s="11"/>
      <c r="K87" s="11"/>
      <c r="L87" s="46"/>
      <c r="M87" s="76"/>
      <c r="N87" s="77"/>
      <c r="O87" s="80">
        <f>O88</f>
        <v>229112.75902437622</v>
      </c>
      <c r="R87" s="11"/>
      <c r="S87" s="11"/>
    </row>
    <row r="88" spans="1:20" x14ac:dyDescent="0.25">
      <c r="A88" s="9" t="str">
        <f>B88</f>
        <v>Alachua (Part)</v>
      </c>
      <c r="B88" t="str">
        <f>_xlfn.CONCAT(H88, " (Part)")</f>
        <v>Alachua (Part)</v>
      </c>
      <c r="C88">
        <v>1</v>
      </c>
      <c r="D88" s="1">
        <v>213748</v>
      </c>
      <c r="E88" s="1">
        <v>95632</v>
      </c>
      <c r="G88">
        <v>1</v>
      </c>
      <c r="H88" s="9" t="s">
        <v>83</v>
      </c>
      <c r="I88" s="48">
        <v>278468</v>
      </c>
      <c r="J88" s="10">
        <v>213748</v>
      </c>
      <c r="K88" s="10">
        <v>213748</v>
      </c>
      <c r="L88" s="46">
        <f>D88/I88</f>
        <v>0.76758550354080179</v>
      </c>
      <c r="M88" s="76">
        <f>VLOOKUP(H88,County2025!$A$10:$C$76,2)</f>
        <v>298485</v>
      </c>
      <c r="N88" s="77">
        <f>VLOOKUP(H88,County2025!$A$10:$C$76,3)</f>
        <v>278468</v>
      </c>
      <c r="O88" s="78">
        <f t="shared" si="1"/>
        <v>229112.75902437622</v>
      </c>
      <c r="Q88" s="1">
        <v>123359</v>
      </c>
      <c r="R88" s="10">
        <v>95632</v>
      </c>
      <c r="S88" s="10">
        <v>95632</v>
      </c>
      <c r="T88" s="12">
        <v>0.7752332622670417</v>
      </c>
    </row>
    <row r="89" spans="1:20" x14ac:dyDescent="0.25">
      <c r="D89" s="1"/>
      <c r="E89" s="1"/>
      <c r="I89" s="47"/>
      <c r="J89" s="11"/>
      <c r="K89" s="11"/>
      <c r="L89" s="46"/>
      <c r="M89" s="76"/>
      <c r="N89" s="77"/>
      <c r="O89" s="78"/>
      <c r="R89" s="11"/>
      <c r="S89" s="11"/>
    </row>
    <row r="90" spans="1:20" x14ac:dyDescent="0.25">
      <c r="A90" s="2" t="s">
        <v>27</v>
      </c>
      <c r="C90" s="2"/>
      <c r="D90" s="6">
        <v>23485</v>
      </c>
      <c r="E90" s="6">
        <v>6928</v>
      </c>
      <c r="I90" s="47"/>
      <c r="J90" s="11"/>
      <c r="K90" s="11"/>
      <c r="L90" s="46"/>
      <c r="M90" s="76"/>
      <c r="N90" s="77"/>
      <c r="O90" s="80">
        <f>O91</f>
        <v>25832.674982435223</v>
      </c>
      <c r="R90" s="11"/>
      <c r="S90" s="11"/>
    </row>
    <row r="91" spans="1:20" x14ac:dyDescent="0.25">
      <c r="A91" s="9" t="str">
        <f>B91</f>
        <v>Collier (Part)</v>
      </c>
      <c r="B91" t="str">
        <f>_xlfn.CONCAT(H91, " (Part)")</f>
        <v>Collier (Part)</v>
      </c>
      <c r="C91">
        <v>21</v>
      </c>
      <c r="D91" s="1">
        <v>23485</v>
      </c>
      <c r="E91" s="1">
        <v>6928</v>
      </c>
      <c r="G91">
        <v>21</v>
      </c>
      <c r="H91" s="9" t="s">
        <v>92</v>
      </c>
      <c r="I91" s="48">
        <v>375752</v>
      </c>
      <c r="J91" s="10">
        <v>332079</v>
      </c>
      <c r="K91" s="10">
        <v>332079</v>
      </c>
      <c r="L91" s="46">
        <f>D91/I91</f>
        <v>6.2501330664906637E-2</v>
      </c>
      <c r="M91" s="76">
        <f>VLOOKUP(H91,County2025!$A$10:$C$76,2)</f>
        <v>413314</v>
      </c>
      <c r="N91" s="77">
        <f>VLOOKUP(H91,County2025!$A$10:$C$76,3)</f>
        <v>375752</v>
      </c>
      <c r="O91" s="78">
        <f t="shared" si="1"/>
        <v>25832.674982435223</v>
      </c>
      <c r="Q91" s="1">
        <v>228390</v>
      </c>
      <c r="R91" s="10">
        <v>211867</v>
      </c>
      <c r="S91" s="10">
        <v>211867</v>
      </c>
      <c r="T91" s="12">
        <v>3.0334077674153859E-2</v>
      </c>
    </row>
    <row r="92" spans="1:20" x14ac:dyDescent="0.25">
      <c r="D92" s="1"/>
      <c r="E92" s="1"/>
      <c r="I92" s="47"/>
      <c r="J92" s="11"/>
      <c r="K92" s="11"/>
      <c r="L92" s="46"/>
      <c r="M92" s="76"/>
      <c r="N92" s="77"/>
      <c r="O92" s="78"/>
      <c r="R92" s="11"/>
      <c r="S92" s="11"/>
    </row>
    <row r="93" spans="1:20" x14ac:dyDescent="0.25">
      <c r="A93" s="2" t="s">
        <v>28</v>
      </c>
      <c r="C93" s="2"/>
      <c r="D93" s="6">
        <v>5496</v>
      </c>
      <c r="E93" s="6">
        <v>1618</v>
      </c>
      <c r="I93" s="47"/>
      <c r="J93" s="11"/>
      <c r="K93" s="11"/>
      <c r="L93" s="46"/>
      <c r="M93" s="76"/>
      <c r="N93" s="77"/>
      <c r="O93" s="80">
        <f>O94</f>
        <v>5768.3179175792611</v>
      </c>
      <c r="R93" s="11"/>
      <c r="S93" s="11"/>
    </row>
    <row r="94" spans="1:20" x14ac:dyDescent="0.25">
      <c r="A94" s="9" t="str">
        <f>B94</f>
        <v>Martin (Part)</v>
      </c>
      <c r="B94" t="str">
        <f>_xlfn.CONCAT(H94, " (Part)")</f>
        <v>Martin (Part)</v>
      </c>
      <c r="C94">
        <v>85</v>
      </c>
      <c r="D94" s="1">
        <v>5496</v>
      </c>
      <c r="E94" s="1">
        <v>1618</v>
      </c>
      <c r="G94">
        <v>85</v>
      </c>
      <c r="H94" s="9" t="s">
        <v>112</v>
      </c>
      <c r="I94" s="48">
        <v>158431</v>
      </c>
      <c r="J94" s="10">
        <v>146830</v>
      </c>
      <c r="K94" s="10">
        <v>146830</v>
      </c>
      <c r="L94" s="46">
        <f>D94/I94</f>
        <v>3.4690180583345429E-2</v>
      </c>
      <c r="M94" s="76">
        <f>VLOOKUP(H94,County2025!$A$10:$C$76,2)</f>
        <v>166281</v>
      </c>
      <c r="N94" s="77">
        <f>VLOOKUP(H94,County2025!$A$10:$C$76,3)</f>
        <v>158431</v>
      </c>
      <c r="O94" s="78">
        <f t="shared" si="1"/>
        <v>5768.3179175792611</v>
      </c>
      <c r="Q94" s="1">
        <v>81371</v>
      </c>
      <c r="R94" s="10">
        <v>77496</v>
      </c>
      <c r="S94" s="10">
        <v>77496</v>
      </c>
      <c r="T94" s="12">
        <v>1.9884233940838873E-2</v>
      </c>
    </row>
    <row r="95" spans="1:20" x14ac:dyDescent="0.25">
      <c r="D95" s="1"/>
      <c r="E95" s="1"/>
      <c r="I95" s="47"/>
      <c r="J95" s="11"/>
      <c r="K95" s="11"/>
      <c r="L95" s="46"/>
      <c r="M95" s="76"/>
      <c r="N95" s="77"/>
      <c r="O95" s="78"/>
      <c r="R95" s="11"/>
      <c r="S95" s="11"/>
    </row>
    <row r="96" spans="1:20" x14ac:dyDescent="0.25">
      <c r="A96" s="2" t="s">
        <v>29</v>
      </c>
      <c r="C96" s="2"/>
      <c r="D96" s="6">
        <v>1247374</v>
      </c>
      <c r="E96" s="6">
        <v>530649</v>
      </c>
      <c r="I96" s="47"/>
      <c r="J96" s="11"/>
      <c r="K96" s="11"/>
      <c r="L96" s="46"/>
      <c r="M96" s="76"/>
      <c r="N96" s="77"/>
      <c r="O96" s="80">
        <f>O97+O98+O99</f>
        <v>1376545.7569422864</v>
      </c>
      <c r="R96" s="11"/>
      <c r="S96" s="11"/>
    </row>
    <row r="97" spans="1:20" x14ac:dyDescent="0.25">
      <c r="A97" s="9" t="str">
        <f>B97</f>
        <v>Clay (Part)</v>
      </c>
      <c r="B97" t="str">
        <f>_xlfn.CONCAT(H97, " (Part)")</f>
        <v>Clay (Part)</v>
      </c>
      <c r="C97">
        <v>19</v>
      </c>
      <c r="D97" s="1">
        <v>156688</v>
      </c>
      <c r="E97" s="1">
        <v>60168</v>
      </c>
      <c r="G97">
        <v>19</v>
      </c>
      <c r="H97" s="9" t="s">
        <v>91</v>
      </c>
      <c r="I97" s="48">
        <v>218245</v>
      </c>
      <c r="J97" s="10">
        <v>186762</v>
      </c>
      <c r="K97" s="10">
        <v>186762</v>
      </c>
      <c r="L97" s="46">
        <f>D97/I97</f>
        <v>0.71794542830305386</v>
      </c>
      <c r="M97" s="76">
        <f>VLOOKUP(H97,County2025!$A$10:$C$76,2)</f>
        <v>238605</v>
      </c>
      <c r="N97" s="77">
        <f>VLOOKUP(H97,County2025!$A$10:$C$76,3)</f>
        <v>218245</v>
      </c>
      <c r="O97" s="78">
        <f t="shared" si="1"/>
        <v>171305.36892025016</v>
      </c>
      <c r="Q97" s="1">
        <v>85049</v>
      </c>
      <c r="R97" s="10">
        <v>71878</v>
      </c>
      <c r="S97" s="10">
        <v>71878</v>
      </c>
      <c r="T97" s="12">
        <v>0.70745099883596518</v>
      </c>
    </row>
    <row r="98" spans="1:20" x14ac:dyDescent="0.25">
      <c r="A98" s="9" t="str">
        <f>B98</f>
        <v>Duval (Part)</v>
      </c>
      <c r="B98" t="str">
        <f>_xlfn.CONCAT(H98, " (Part)")</f>
        <v>Duval (Part)</v>
      </c>
      <c r="C98">
        <v>31</v>
      </c>
      <c r="D98" s="1">
        <v>969177</v>
      </c>
      <c r="E98" s="1">
        <v>424445</v>
      </c>
      <c r="G98">
        <v>31</v>
      </c>
      <c r="H98" s="9" t="s">
        <v>95</v>
      </c>
      <c r="I98" s="48">
        <v>995567</v>
      </c>
      <c r="J98" s="10">
        <v>969177</v>
      </c>
      <c r="K98" s="10">
        <v>969177</v>
      </c>
      <c r="L98" s="46">
        <f>D98/I98</f>
        <v>0.97349249221800238</v>
      </c>
      <c r="M98" s="76">
        <f>VLOOKUP(H98,County2025!$A$10:$C$76,2)</f>
        <v>1079044</v>
      </c>
      <c r="N98" s="77">
        <f>VLOOKUP(H98,County2025!$A$10:$C$76,3)</f>
        <v>995567</v>
      </c>
      <c r="O98" s="78">
        <f t="shared" si="1"/>
        <v>1050441.2327728821</v>
      </c>
      <c r="Q98" s="1">
        <v>435033</v>
      </c>
      <c r="R98" s="10">
        <v>424445</v>
      </c>
      <c r="S98" s="10">
        <v>424445</v>
      </c>
      <c r="T98" s="12">
        <v>0.97566161647507199</v>
      </c>
    </row>
    <row r="99" spans="1:20" x14ac:dyDescent="0.25">
      <c r="A99" s="9" t="str">
        <f>B99</f>
        <v>Saint Johns (Part)</v>
      </c>
      <c r="B99" t="str">
        <f>_xlfn.CONCAT(H99, " (Part)")</f>
        <v>Saint Johns (Part)</v>
      </c>
      <c r="C99">
        <v>109</v>
      </c>
      <c r="D99" s="1">
        <v>121509</v>
      </c>
      <c r="E99" s="1">
        <v>46036</v>
      </c>
      <c r="G99">
        <v>109</v>
      </c>
      <c r="H99" s="81" t="s">
        <v>190</v>
      </c>
      <c r="I99" s="48">
        <v>273425</v>
      </c>
      <c r="J99" s="10">
        <v>232977</v>
      </c>
      <c r="K99" s="10">
        <v>232977</v>
      </c>
      <c r="L99" s="46">
        <f>D99/I99</f>
        <v>0.44439608667824815</v>
      </c>
      <c r="M99" s="76">
        <f>VLOOKUP(H99,County2025!$A$10:$C$76,2)</f>
        <v>348336</v>
      </c>
      <c r="N99" s="77">
        <f>VLOOKUP(H99,County2025!$A$10:$C$76,3)</f>
        <v>273425</v>
      </c>
      <c r="O99" s="78">
        <f t="shared" si="1"/>
        <v>154799.15524915425</v>
      </c>
      <c r="Q99" s="1">
        <v>119090</v>
      </c>
      <c r="R99" s="10">
        <v>102435</v>
      </c>
      <c r="S99" s="10">
        <v>102435</v>
      </c>
      <c r="T99" s="12">
        <v>0.38656478293727431</v>
      </c>
    </row>
    <row r="100" spans="1:20" x14ac:dyDescent="0.25">
      <c r="D100" s="1"/>
      <c r="E100" s="1"/>
      <c r="I100" s="47"/>
      <c r="J100" s="11"/>
      <c r="K100" s="11"/>
      <c r="L100" s="46"/>
      <c r="M100" s="76"/>
      <c r="N100" s="77"/>
      <c r="O100" s="78"/>
      <c r="R100" s="11"/>
      <c r="S100" s="11"/>
    </row>
    <row r="101" spans="1:20" x14ac:dyDescent="0.25">
      <c r="A101" s="2" t="s">
        <v>30</v>
      </c>
      <c r="C101" s="2"/>
      <c r="D101" s="6">
        <v>21687</v>
      </c>
      <c r="E101" s="6">
        <v>16322</v>
      </c>
      <c r="I101" s="47"/>
      <c r="J101" s="11"/>
      <c r="K101" s="11"/>
      <c r="L101" s="46"/>
      <c r="M101" s="76"/>
      <c r="N101" s="77"/>
      <c r="O101" s="80">
        <f>O102</f>
        <v>22166.671199652483</v>
      </c>
      <c r="R101" s="11"/>
      <c r="S101" s="11"/>
    </row>
    <row r="102" spans="1:20" x14ac:dyDescent="0.25">
      <c r="A102" s="9" t="str">
        <f>B102</f>
        <v>Monroe (Part)</v>
      </c>
      <c r="B102" t="str">
        <f>_xlfn.CONCAT(H102, " (Part)")</f>
        <v>Monroe (Part)</v>
      </c>
      <c r="C102">
        <v>87</v>
      </c>
      <c r="D102" s="1">
        <v>21687</v>
      </c>
      <c r="E102" s="1">
        <v>16322</v>
      </c>
      <c r="G102">
        <v>87</v>
      </c>
      <c r="H102" s="9" t="s">
        <v>114</v>
      </c>
      <c r="I102" s="48">
        <v>82874</v>
      </c>
      <c r="J102" s="10">
        <v>72007</v>
      </c>
      <c r="K102" s="10">
        <v>72007</v>
      </c>
      <c r="L102" s="46">
        <f>D102/I102</f>
        <v>0.26168641552235922</v>
      </c>
      <c r="M102" s="76">
        <f>VLOOKUP(H102,County2025!$A$10:$C$76,2)</f>
        <v>84707</v>
      </c>
      <c r="N102" s="77">
        <f>VLOOKUP(H102,County2025!$A$10:$C$76,3)</f>
        <v>82874</v>
      </c>
      <c r="O102" s="78">
        <f t="shared" si="1"/>
        <v>22166.671199652483</v>
      </c>
      <c r="Q102" s="1">
        <v>53961</v>
      </c>
      <c r="R102" s="10">
        <v>46163</v>
      </c>
      <c r="S102" s="10">
        <v>46163</v>
      </c>
      <c r="T102" s="12">
        <v>0.30247771538703877</v>
      </c>
    </row>
    <row r="103" spans="1:20" x14ac:dyDescent="0.25">
      <c r="D103" s="1"/>
      <c r="E103" s="1"/>
      <c r="I103" s="47"/>
      <c r="J103" s="11"/>
      <c r="K103" s="11"/>
      <c r="L103" s="46"/>
      <c r="M103" s="76"/>
      <c r="N103" s="77"/>
      <c r="O103" s="78"/>
      <c r="R103" s="11"/>
      <c r="S103" s="11"/>
    </row>
    <row r="104" spans="1:20" x14ac:dyDescent="0.25">
      <c r="A104" s="2" t="s">
        <v>32</v>
      </c>
      <c r="C104" s="2"/>
      <c r="D104" s="6">
        <v>32146</v>
      </c>
      <c r="E104" s="6">
        <v>16779</v>
      </c>
      <c r="I104" s="47"/>
      <c r="J104" s="11"/>
      <c r="K104" s="11"/>
      <c r="L104" s="46"/>
      <c r="M104" s="76"/>
      <c r="N104" s="77"/>
      <c r="O104" s="80">
        <f>O105</f>
        <v>32857.002461568161</v>
      </c>
      <c r="R104" s="11"/>
      <c r="S104" s="11"/>
    </row>
    <row r="105" spans="1:20" x14ac:dyDescent="0.25">
      <c r="A105" s="9" t="str">
        <f>B105</f>
        <v>Monroe (Part)</v>
      </c>
      <c r="B105" t="str">
        <f>_xlfn.CONCAT(H105, " (Part)")</f>
        <v>Monroe (Part)</v>
      </c>
      <c r="C105">
        <v>87</v>
      </c>
      <c r="D105" s="1">
        <v>32146</v>
      </c>
      <c r="E105" s="1">
        <v>16779</v>
      </c>
      <c r="G105">
        <v>87</v>
      </c>
      <c r="H105" s="9" t="s">
        <v>114</v>
      </c>
      <c r="I105" s="48">
        <v>82874</v>
      </c>
      <c r="J105" s="10">
        <v>72007</v>
      </c>
      <c r="K105" s="10">
        <v>72007</v>
      </c>
      <c r="L105" s="46">
        <f>D105/I105</f>
        <v>0.38789004995535392</v>
      </c>
      <c r="M105" s="76">
        <f>VLOOKUP(H105,County2025!$A$10:$C$76,2)</f>
        <v>84707</v>
      </c>
      <c r="N105" s="77">
        <f>VLOOKUP(H105,County2025!$A$10:$C$76,3)</f>
        <v>82874</v>
      </c>
      <c r="O105" s="78">
        <f t="shared" si="1"/>
        <v>32857.002461568161</v>
      </c>
      <c r="Q105" s="1">
        <v>53961</v>
      </c>
      <c r="R105" s="10">
        <v>46163</v>
      </c>
      <c r="S105" s="10">
        <v>46163</v>
      </c>
      <c r="T105" s="12">
        <v>0.31094679490743315</v>
      </c>
    </row>
    <row r="106" spans="1:20" x14ac:dyDescent="0.25">
      <c r="D106" s="1"/>
      <c r="E106" s="1"/>
      <c r="I106" s="47"/>
      <c r="J106" s="11"/>
      <c r="K106" s="11"/>
      <c r="L106" s="46"/>
      <c r="M106" s="76"/>
      <c r="N106" s="77"/>
      <c r="O106" s="78"/>
      <c r="R106" s="11"/>
      <c r="S106" s="11"/>
    </row>
    <row r="107" spans="1:20" x14ac:dyDescent="0.25">
      <c r="A107" s="2" t="s">
        <v>31</v>
      </c>
      <c r="C107" s="2"/>
      <c r="D107" s="6">
        <v>8218</v>
      </c>
      <c r="E107" s="6">
        <v>3760</v>
      </c>
      <c r="I107" s="47"/>
      <c r="J107" s="11"/>
      <c r="K107" s="11"/>
      <c r="L107" s="46"/>
      <c r="M107" s="76"/>
      <c r="N107" s="77"/>
      <c r="O107" s="80">
        <f>O108+O109</f>
        <v>8777.1586500771446</v>
      </c>
      <c r="R107" s="11"/>
      <c r="S107" s="11"/>
    </row>
    <row r="108" spans="1:20" x14ac:dyDescent="0.25">
      <c r="A108" s="9" t="str">
        <f>B108</f>
        <v>Bradford (Part)</v>
      </c>
      <c r="B108" t="str">
        <f>_xlfn.CONCAT(H108, " (Part)")</f>
        <v>Bradford (Part)</v>
      </c>
      <c r="C108">
        <v>7</v>
      </c>
      <c r="D108" s="1">
        <v>1793</v>
      </c>
      <c r="E108" s="1">
        <v>796</v>
      </c>
      <c r="G108">
        <v>7</v>
      </c>
      <c r="H108" s="9" t="s">
        <v>86</v>
      </c>
      <c r="I108" s="48">
        <v>28303</v>
      </c>
      <c r="J108" s="10">
        <v>8279</v>
      </c>
      <c r="K108" s="10">
        <v>8279</v>
      </c>
      <c r="L108" s="46">
        <f>D108/I108</f>
        <v>6.3350174893120864E-2</v>
      </c>
      <c r="M108" s="76">
        <f>VLOOKUP(H108,County2025!$A$10:$C$76,2)</f>
        <v>27668</v>
      </c>
      <c r="N108" s="77">
        <f>VLOOKUP(H108,County2025!$A$10:$C$76,3)</f>
        <v>28303</v>
      </c>
      <c r="O108" s="78">
        <f t="shared" si="1"/>
        <v>1752.7726389428681</v>
      </c>
      <c r="Q108" s="1">
        <v>10723</v>
      </c>
      <c r="R108" s="10">
        <v>3486</v>
      </c>
      <c r="S108" s="10">
        <v>3486</v>
      </c>
      <c r="T108" s="12">
        <v>7.4232957194814889E-2</v>
      </c>
    </row>
    <row r="109" spans="1:20" x14ac:dyDescent="0.25">
      <c r="A109" s="9" t="str">
        <f>B109</f>
        <v>Clay (Part)</v>
      </c>
      <c r="B109" t="str">
        <f>_xlfn.CONCAT(H109, " (Part)")</f>
        <v>Clay (Part)</v>
      </c>
      <c r="C109">
        <v>19</v>
      </c>
      <c r="D109" s="1">
        <v>6425</v>
      </c>
      <c r="E109" s="1">
        <v>2964</v>
      </c>
      <c r="G109">
        <v>19</v>
      </c>
      <c r="H109" s="9" t="s">
        <v>91</v>
      </c>
      <c r="I109" s="48">
        <v>218245</v>
      </c>
      <c r="J109" s="10">
        <v>186762</v>
      </c>
      <c r="K109" s="10">
        <v>186762</v>
      </c>
      <c r="L109" s="46">
        <f>D109/I109</f>
        <v>2.9439391509542029E-2</v>
      </c>
      <c r="M109" s="76">
        <f>VLOOKUP(H109,County2025!$A$10:$C$76,2)</f>
        <v>238605</v>
      </c>
      <c r="N109" s="77">
        <f>VLOOKUP(H109,County2025!$A$10:$C$76,3)</f>
        <v>218245</v>
      </c>
      <c r="O109" s="78">
        <f t="shared" si="1"/>
        <v>7024.3860111342756</v>
      </c>
      <c r="Q109" s="1">
        <v>85049</v>
      </c>
      <c r="R109" s="10">
        <v>71878</v>
      </c>
      <c r="S109" s="10">
        <v>71878</v>
      </c>
      <c r="T109" s="12">
        <v>3.4850497948241604E-2</v>
      </c>
    </row>
    <row r="110" spans="1:20" x14ac:dyDescent="0.25">
      <c r="D110" s="1"/>
      <c r="E110" s="1"/>
      <c r="I110" s="47"/>
      <c r="J110" s="11"/>
      <c r="K110" s="11"/>
      <c r="L110" s="46"/>
      <c r="M110" s="76"/>
      <c r="N110" s="77"/>
      <c r="O110" s="78"/>
      <c r="R110" s="11"/>
      <c r="S110" s="11"/>
    </row>
    <row r="111" spans="1:20" x14ac:dyDescent="0.25">
      <c r="A111" s="2" t="s">
        <v>33</v>
      </c>
      <c r="C111" s="2"/>
      <c r="D111" s="6">
        <v>418404</v>
      </c>
      <c r="E111" s="6">
        <v>153652</v>
      </c>
      <c r="I111" s="47"/>
      <c r="J111" s="11"/>
      <c r="K111" s="11"/>
      <c r="L111" s="46"/>
      <c r="M111" s="76"/>
      <c r="N111" s="77"/>
      <c r="O111" s="80">
        <f>O112+O113</f>
        <v>501261.90496494301</v>
      </c>
      <c r="R111" s="11"/>
      <c r="S111" s="11"/>
    </row>
    <row r="112" spans="1:20" x14ac:dyDescent="0.25">
      <c r="A112" s="9" t="str">
        <f>B112</f>
        <v>Orange (Part)</v>
      </c>
      <c r="B112" t="str">
        <f>_xlfn.CONCAT(H112, " (Part)")</f>
        <v>Orange (Part)</v>
      </c>
      <c r="C112">
        <v>95</v>
      </c>
      <c r="D112" s="1">
        <v>119743</v>
      </c>
      <c r="E112" s="1">
        <v>41579</v>
      </c>
      <c r="G112">
        <v>95</v>
      </c>
      <c r="H112" s="9" t="s">
        <v>118</v>
      </c>
      <c r="I112" s="48">
        <v>1429908</v>
      </c>
      <c r="J112" s="10">
        <v>1396338</v>
      </c>
      <c r="K112" s="10">
        <v>1396338</v>
      </c>
      <c r="L112" s="46">
        <f>D112/I112</f>
        <v>8.3741751217560847E-2</v>
      </c>
      <c r="M112" s="76">
        <f>VLOOKUP(H112,County2025!$A$10:$C$76,2)</f>
        <v>1536045</v>
      </c>
      <c r="N112" s="77">
        <f>VLOOKUP(H112,County2025!$A$10:$C$76,3)</f>
        <v>1429908</v>
      </c>
      <c r="O112" s="78">
        <f t="shared" si="1"/>
        <v>128631.09824897825</v>
      </c>
      <c r="Q112" s="1">
        <v>561851</v>
      </c>
      <c r="R112" s="10">
        <v>550152</v>
      </c>
      <c r="S112" s="10">
        <v>550152</v>
      </c>
      <c r="T112" s="12">
        <v>7.4003605938229175E-2</v>
      </c>
    </row>
    <row r="113" spans="1:20" x14ac:dyDescent="0.25">
      <c r="A113" s="9" t="str">
        <f>B113</f>
        <v>Osceola (Part)</v>
      </c>
      <c r="B113" t="str">
        <f>_xlfn.CONCAT(H113, " (Part)")</f>
        <v>Osceola (Part)</v>
      </c>
      <c r="C113">
        <v>97</v>
      </c>
      <c r="D113" s="1">
        <v>298661</v>
      </c>
      <c r="E113" s="1">
        <v>112073</v>
      </c>
      <c r="G113">
        <v>97</v>
      </c>
      <c r="H113" s="9" t="s">
        <v>119</v>
      </c>
      <c r="I113" s="48">
        <v>388656</v>
      </c>
      <c r="J113" s="10">
        <v>364149</v>
      </c>
      <c r="K113" s="10">
        <v>364149</v>
      </c>
      <c r="L113" s="46">
        <f>D113/I113</f>
        <v>0.76844561771849651</v>
      </c>
      <c r="M113" s="76">
        <f>VLOOKUP(H113,County2025!$A$10:$C$76,2)</f>
        <v>484915</v>
      </c>
      <c r="N113" s="77">
        <f>VLOOKUP(H113,County2025!$A$10:$C$76,3)</f>
        <v>388656</v>
      </c>
      <c r="O113" s="78">
        <f t="shared" si="1"/>
        <v>372630.80671596475</v>
      </c>
      <c r="Q113" s="1">
        <v>154680</v>
      </c>
      <c r="R113" s="10">
        <v>144850</v>
      </c>
      <c r="S113" s="10">
        <v>144850</v>
      </c>
      <c r="T113" s="12">
        <v>0.72454745280579258</v>
      </c>
    </row>
    <row r="114" spans="1:20" x14ac:dyDescent="0.25">
      <c r="D114" s="1"/>
      <c r="E114" s="1"/>
      <c r="I114" s="47"/>
      <c r="J114" s="11"/>
      <c r="K114" s="11"/>
      <c r="L114" s="46"/>
      <c r="M114" s="76"/>
      <c r="N114" s="77"/>
      <c r="O114" s="78"/>
      <c r="R114" s="11"/>
      <c r="S114" s="11"/>
    </row>
    <row r="115" spans="1:20" x14ac:dyDescent="0.25">
      <c r="A115" s="2" t="s">
        <v>34</v>
      </c>
      <c r="C115" s="2"/>
      <c r="D115" s="6">
        <v>13053</v>
      </c>
      <c r="E115" s="6">
        <v>4759</v>
      </c>
      <c r="I115" s="47"/>
      <c r="J115" s="11"/>
      <c r="K115" s="11"/>
      <c r="L115" s="46"/>
      <c r="M115" s="76"/>
      <c r="N115" s="77"/>
      <c r="O115" s="80">
        <f>O116+O117</f>
        <v>15442.988171449833</v>
      </c>
      <c r="R115" s="11"/>
      <c r="S115" s="11"/>
    </row>
    <row r="116" spans="1:20" x14ac:dyDescent="0.25">
      <c r="A116" s="9" t="str">
        <f t="shared" ref="A116:A117" si="2">B116</f>
        <v>Glades (Part)</v>
      </c>
      <c r="B116" t="str">
        <f t="shared" ref="B116:B117" si="3">_xlfn.CONCAT(H116, " (Part)")</f>
        <v>Glades (Part)</v>
      </c>
      <c r="C116">
        <v>43</v>
      </c>
      <c r="D116" s="1">
        <v>624</v>
      </c>
      <c r="E116" s="1">
        <v>240</v>
      </c>
      <c r="G116">
        <v>43</v>
      </c>
      <c r="H116" s="9" t="s">
        <v>99</v>
      </c>
      <c r="I116" s="48">
        <v>12126</v>
      </c>
      <c r="J116" s="10">
        <v>2099</v>
      </c>
      <c r="K116" s="10">
        <v>2099</v>
      </c>
      <c r="L116" s="46">
        <f>D116/I116</f>
        <v>5.1459673428995545E-2</v>
      </c>
      <c r="M116" s="76">
        <f>VLOOKUP(H116,County2025!$A$10:$C$76,2)</f>
        <v>13055</v>
      </c>
      <c r="N116" s="77">
        <f>VLOOKUP(H116,County2025!$A$10:$C$76,3)</f>
        <v>12126</v>
      </c>
      <c r="O116" s="78">
        <f t="shared" si="1"/>
        <v>671.80603661553687</v>
      </c>
      <c r="Q116" s="1">
        <v>6491</v>
      </c>
      <c r="R116" s="10">
        <v>1389</v>
      </c>
      <c r="S116" s="10">
        <v>1389</v>
      </c>
      <c r="T116" s="12">
        <v>3.697427206901864E-2</v>
      </c>
    </row>
    <row r="117" spans="1:20" x14ac:dyDescent="0.25">
      <c r="A117" s="9" t="str">
        <f t="shared" si="2"/>
        <v>Hendry (Part)</v>
      </c>
      <c r="B117" t="str">
        <f t="shared" si="3"/>
        <v>Hendry (Part)</v>
      </c>
      <c r="C117">
        <v>51</v>
      </c>
      <c r="D117" s="1">
        <v>12429</v>
      </c>
      <c r="E117" s="1">
        <v>4519</v>
      </c>
      <c r="G117">
        <v>51</v>
      </c>
      <c r="H117" s="9" t="s">
        <v>101</v>
      </c>
      <c r="I117" s="48">
        <v>39619</v>
      </c>
      <c r="J117" s="10">
        <v>25356</v>
      </c>
      <c r="K117" s="10">
        <v>25356</v>
      </c>
      <c r="L117" s="46">
        <f>D117/I117</f>
        <v>0.31371311744365077</v>
      </c>
      <c r="M117" s="76">
        <f>VLOOKUP(H117,County2025!$A$10:$C$76,2)</f>
        <v>47085</v>
      </c>
      <c r="N117" s="77">
        <f>VLOOKUP(H117,County2025!$A$10:$C$76,3)</f>
        <v>39619</v>
      </c>
      <c r="O117" s="78">
        <f t="shared" si="1"/>
        <v>14771.182134834296</v>
      </c>
      <c r="Q117" s="1">
        <v>14971</v>
      </c>
      <c r="R117" s="10">
        <v>9301</v>
      </c>
      <c r="S117" s="10">
        <v>9301</v>
      </c>
      <c r="T117" s="12">
        <v>0.30185024380468906</v>
      </c>
    </row>
    <row r="118" spans="1:20" x14ac:dyDescent="0.25">
      <c r="D118" s="1"/>
      <c r="E118" s="1"/>
      <c r="I118" s="47"/>
      <c r="J118" s="11"/>
      <c r="K118" s="11"/>
      <c r="L118" s="46"/>
      <c r="M118" s="76"/>
      <c r="N118" s="77"/>
      <c r="O118" s="78"/>
      <c r="R118" s="11"/>
      <c r="S118" s="11"/>
    </row>
    <row r="119" spans="1:20" x14ac:dyDescent="0.25">
      <c r="A119" s="2" t="s">
        <v>35</v>
      </c>
      <c r="C119" s="2"/>
      <c r="D119" s="6">
        <v>3632</v>
      </c>
      <c r="E119" s="6">
        <v>2123</v>
      </c>
      <c r="I119" s="47"/>
      <c r="J119" s="11"/>
      <c r="K119" s="11"/>
      <c r="L119" s="46"/>
      <c r="M119" s="76"/>
      <c r="N119" s="77"/>
      <c r="O119" s="80">
        <f>O120</f>
        <v>4191.0107792332165</v>
      </c>
      <c r="R119" s="11"/>
      <c r="S119" s="11"/>
    </row>
    <row r="120" spans="1:20" x14ac:dyDescent="0.25">
      <c r="A120" s="9" t="str">
        <f>B120</f>
        <v>Marion (Part)</v>
      </c>
      <c r="B120" t="str">
        <f>_xlfn.CONCAT(H120, " (Part)")</f>
        <v>Marion (Part)</v>
      </c>
      <c r="C120">
        <v>83</v>
      </c>
      <c r="D120" s="1">
        <v>3632</v>
      </c>
      <c r="E120" s="1">
        <v>2123</v>
      </c>
      <c r="G120">
        <v>83</v>
      </c>
      <c r="H120" s="9" t="s">
        <v>111</v>
      </c>
      <c r="I120" s="48">
        <v>375908</v>
      </c>
      <c r="J120" s="10">
        <v>265597</v>
      </c>
      <c r="K120" s="10">
        <v>265597</v>
      </c>
      <c r="L120" s="46">
        <f>D120/I120</f>
        <v>9.6619385594347556E-3</v>
      </c>
      <c r="M120" s="76">
        <f>VLOOKUP(H120,County2025!$A$10:$C$76,2)</f>
        <v>433765</v>
      </c>
      <c r="N120" s="77">
        <f>VLOOKUP(H120,County2025!$A$10:$C$76,3)</f>
        <v>375908</v>
      </c>
      <c r="O120" s="78">
        <f t="shared" si="1"/>
        <v>4191.0107792332165</v>
      </c>
      <c r="Q120" s="1">
        <v>177380</v>
      </c>
      <c r="R120" s="10">
        <v>125449</v>
      </c>
      <c r="S120" s="10">
        <v>125449</v>
      </c>
      <c r="T120" s="12">
        <v>1.1968654865261021E-2</v>
      </c>
    </row>
    <row r="121" spans="1:20" x14ac:dyDescent="0.25">
      <c r="D121" s="1"/>
      <c r="E121" s="1"/>
      <c r="I121" s="47"/>
      <c r="J121" s="11"/>
      <c r="K121" s="11"/>
      <c r="L121" s="46"/>
      <c r="M121" s="76"/>
      <c r="N121" s="77"/>
      <c r="O121" s="78"/>
      <c r="R121" s="11"/>
      <c r="S121" s="11"/>
    </row>
    <row r="122" spans="1:20" x14ac:dyDescent="0.25">
      <c r="A122" s="2" t="s">
        <v>36</v>
      </c>
      <c r="C122" s="2"/>
      <c r="D122" s="6">
        <v>25334</v>
      </c>
      <c r="E122" s="6">
        <v>11058</v>
      </c>
      <c r="I122" s="47"/>
      <c r="J122" s="11"/>
      <c r="K122" s="11"/>
      <c r="L122" s="46"/>
      <c r="M122" s="76"/>
      <c r="N122" s="77"/>
      <c r="O122" s="80">
        <f>O123</f>
        <v>26311.767798215158</v>
      </c>
      <c r="R122" s="11"/>
      <c r="S122" s="11"/>
    </row>
    <row r="123" spans="1:20" x14ac:dyDescent="0.25">
      <c r="A123" s="9" t="str">
        <f>B123</f>
        <v>Columbia (Part)</v>
      </c>
      <c r="B123" t="str">
        <f>_xlfn.CONCAT(H123, " (Part)")</f>
        <v>Columbia (Part)</v>
      </c>
      <c r="C123">
        <v>23</v>
      </c>
      <c r="D123" s="1">
        <v>25334</v>
      </c>
      <c r="E123" s="1">
        <v>11058</v>
      </c>
      <c r="G123">
        <v>23</v>
      </c>
      <c r="H123" s="9" t="s">
        <v>93</v>
      </c>
      <c r="I123" s="48">
        <v>69698</v>
      </c>
      <c r="J123" s="10">
        <v>25334</v>
      </c>
      <c r="K123" s="10">
        <v>25334</v>
      </c>
      <c r="L123" s="46">
        <f>D123/I123</f>
        <v>0.36348245286808806</v>
      </c>
      <c r="M123" s="76">
        <f>VLOOKUP(H123,County2025!$A$10:$C$76,2)</f>
        <v>72388</v>
      </c>
      <c r="N123" s="77">
        <f>VLOOKUP(H123,County2025!$A$10:$C$76,3)</f>
        <v>69698</v>
      </c>
      <c r="O123" s="78">
        <f t="shared" si="1"/>
        <v>26311.767798215158</v>
      </c>
      <c r="Q123" s="1">
        <v>29775</v>
      </c>
      <c r="R123" s="10">
        <v>11058</v>
      </c>
      <c r="S123" s="10">
        <v>11058</v>
      </c>
      <c r="T123" s="12">
        <v>0.37138539042821156</v>
      </c>
    </row>
    <row r="124" spans="1:20" x14ac:dyDescent="0.25">
      <c r="D124" s="1"/>
      <c r="E124" s="1"/>
      <c r="I124" s="47"/>
      <c r="J124" s="11"/>
      <c r="K124" s="11"/>
      <c r="L124" s="46"/>
      <c r="M124" s="76"/>
      <c r="N124" s="77"/>
      <c r="O124" s="78"/>
      <c r="R124" s="11"/>
      <c r="S124" s="11"/>
    </row>
    <row r="125" spans="1:20" x14ac:dyDescent="0.25">
      <c r="A125" s="2" t="s">
        <v>38</v>
      </c>
      <c r="C125" s="2"/>
      <c r="D125" s="6">
        <v>17816</v>
      </c>
      <c r="E125" s="6">
        <v>10793</v>
      </c>
      <c r="I125" s="47"/>
      <c r="J125" s="11"/>
      <c r="K125" s="11"/>
      <c r="L125" s="46"/>
      <c r="M125" s="76"/>
      <c r="N125" s="77"/>
      <c r="O125" s="80">
        <f>O126</f>
        <v>19002.325440806046</v>
      </c>
      <c r="R125" s="11"/>
      <c r="S125" s="11"/>
    </row>
    <row r="126" spans="1:20" x14ac:dyDescent="0.25">
      <c r="A126" s="9" t="str">
        <f>B126</f>
        <v>Highlands (Part)</v>
      </c>
      <c r="B126" t="str">
        <f>_xlfn.CONCAT(H126, " (Part)")</f>
        <v>Highlands (Part)</v>
      </c>
      <c r="C126">
        <v>55</v>
      </c>
      <c r="D126" s="1">
        <v>17816</v>
      </c>
      <c r="E126" s="1">
        <v>10793</v>
      </c>
      <c r="G126">
        <v>55</v>
      </c>
      <c r="H126" s="9" t="s">
        <v>103</v>
      </c>
      <c r="I126" s="48">
        <v>101235</v>
      </c>
      <c r="J126" s="10">
        <v>81113</v>
      </c>
      <c r="K126" s="10">
        <v>81113</v>
      </c>
      <c r="L126" s="46">
        <f>D126/I126</f>
        <v>0.17598656591099915</v>
      </c>
      <c r="M126" s="76">
        <f>VLOOKUP(H126,County2025!$A$10:$C$76,2)</f>
        <v>107976</v>
      </c>
      <c r="N126" s="77">
        <f>VLOOKUP(H126,County2025!$A$10:$C$76,3)</f>
        <v>101235</v>
      </c>
      <c r="O126" s="78">
        <f t="shared" si="1"/>
        <v>19002.325440806046</v>
      </c>
      <c r="Q126" s="1">
        <v>57486</v>
      </c>
      <c r="R126" s="10">
        <v>46008</v>
      </c>
      <c r="S126" s="10">
        <v>46008</v>
      </c>
      <c r="T126" s="12">
        <v>0.18775006088438925</v>
      </c>
    </row>
    <row r="127" spans="1:20" x14ac:dyDescent="0.25">
      <c r="D127" s="1"/>
      <c r="E127" s="1"/>
      <c r="I127" s="47"/>
      <c r="J127" s="11"/>
      <c r="K127" s="11"/>
      <c r="L127" s="46"/>
      <c r="M127" s="76"/>
      <c r="N127" s="77"/>
      <c r="O127" s="78"/>
      <c r="R127" s="11"/>
      <c r="S127" s="11"/>
    </row>
    <row r="128" spans="1:20" x14ac:dyDescent="0.25">
      <c r="A128" s="2" t="s">
        <v>37</v>
      </c>
      <c r="C128" s="2"/>
      <c r="D128" s="6">
        <v>277915</v>
      </c>
      <c r="E128" s="6">
        <v>116354</v>
      </c>
      <c r="I128" s="47"/>
      <c r="J128" s="11"/>
      <c r="K128" s="11"/>
      <c r="L128" s="46"/>
      <c r="M128" s="76"/>
      <c r="N128" s="77"/>
      <c r="O128" s="80">
        <f>O129+O130</f>
        <v>324590.15155472205</v>
      </c>
      <c r="R128" s="11"/>
      <c r="S128" s="11"/>
    </row>
    <row r="129" spans="1:20" x14ac:dyDescent="0.25">
      <c r="A129" s="9" t="str">
        <f t="shared" ref="A129:A130" si="4">B129</f>
        <v>Hillsborough (Part)</v>
      </c>
      <c r="B129" t="str">
        <f t="shared" ref="B129:B130" si="5">_xlfn.CONCAT(H129, " (Part)")</f>
        <v>Hillsborough (Part)</v>
      </c>
      <c r="C129">
        <v>57</v>
      </c>
      <c r="D129" s="1">
        <v>347</v>
      </c>
      <c r="E129" s="1">
        <v>261</v>
      </c>
      <c r="G129">
        <v>57</v>
      </c>
      <c r="H129" s="9" t="s">
        <v>104</v>
      </c>
      <c r="I129" s="48">
        <v>1459762</v>
      </c>
      <c r="J129" s="10">
        <v>1406155</v>
      </c>
      <c r="K129" s="10">
        <v>1406155</v>
      </c>
      <c r="L129" s="46">
        <f>D129/I129</f>
        <v>2.3770998286021968E-4</v>
      </c>
      <c r="M129" s="76">
        <f>VLOOKUP(H129,County2025!$A$10:$C$76,2)</f>
        <v>1575637</v>
      </c>
      <c r="N129" s="77">
        <f>VLOOKUP(H129,County2025!$A$10:$C$76,3)</f>
        <v>1459762</v>
      </c>
      <c r="O129" s="78">
        <f t="shared" si="1"/>
        <v>374.54464426392798</v>
      </c>
      <c r="Q129" s="1">
        <v>602886</v>
      </c>
      <c r="R129" s="10">
        <v>582686</v>
      </c>
      <c r="S129" s="10">
        <v>582686</v>
      </c>
      <c r="T129" s="12">
        <v>4.3291766602641295E-4</v>
      </c>
    </row>
    <row r="130" spans="1:20" x14ac:dyDescent="0.25">
      <c r="A130" s="9" t="str">
        <f t="shared" si="4"/>
        <v>Polk (Part)</v>
      </c>
      <c r="B130" t="str">
        <f t="shared" si="5"/>
        <v>Polk (Part)</v>
      </c>
      <c r="C130">
        <v>105</v>
      </c>
      <c r="D130" s="1">
        <v>277568</v>
      </c>
      <c r="E130" s="1">
        <v>116093</v>
      </c>
      <c r="G130">
        <v>105</v>
      </c>
      <c r="H130" s="9" t="s">
        <v>123</v>
      </c>
      <c r="I130" s="48">
        <v>725046</v>
      </c>
      <c r="J130" s="10">
        <v>646127</v>
      </c>
      <c r="K130" s="10">
        <v>646127</v>
      </c>
      <c r="L130" s="46">
        <f>D130/I130</f>
        <v>0.3828281240086836</v>
      </c>
      <c r="M130" s="76">
        <f>VLOOKUP(H130,County2025!$A$10:$C$76,2)</f>
        <v>846896</v>
      </c>
      <c r="N130" s="77">
        <f>VLOOKUP(H130,County2025!$A$10:$C$76,3)</f>
        <v>725046</v>
      </c>
      <c r="O130" s="78">
        <f t="shared" si="1"/>
        <v>324215.60691045813</v>
      </c>
      <c r="Q130" s="1">
        <v>316381</v>
      </c>
      <c r="R130" s="10">
        <v>281372</v>
      </c>
      <c r="S130" s="10">
        <v>281372</v>
      </c>
      <c r="T130" s="12">
        <v>0.36694049263388129</v>
      </c>
    </row>
    <row r="131" spans="1:20" x14ac:dyDescent="0.25">
      <c r="D131" s="1"/>
      <c r="E131" s="1"/>
      <c r="I131" s="47"/>
      <c r="J131" s="11"/>
      <c r="K131" s="11"/>
      <c r="L131" s="46"/>
      <c r="M131" s="76"/>
      <c r="N131" s="77"/>
      <c r="O131" s="78"/>
      <c r="R131" s="11"/>
      <c r="S131" s="11"/>
    </row>
    <row r="132" spans="1:20" x14ac:dyDescent="0.25">
      <c r="A132" s="2" t="s">
        <v>39</v>
      </c>
      <c r="C132" s="2"/>
      <c r="D132" s="6">
        <v>151523</v>
      </c>
      <c r="E132" s="6">
        <v>75939</v>
      </c>
      <c r="I132" s="47"/>
      <c r="J132" s="11"/>
      <c r="K132" s="11"/>
      <c r="L132" s="46"/>
      <c r="M132" s="76"/>
      <c r="N132" s="77"/>
      <c r="O132" s="80">
        <f>O133+O134</f>
        <v>175911.75783016629</v>
      </c>
      <c r="R132" s="11"/>
      <c r="S132" s="11"/>
    </row>
    <row r="133" spans="1:20" x14ac:dyDescent="0.25">
      <c r="A133" s="9" t="str">
        <f t="shared" ref="A133:A134" si="6">B133</f>
        <v>Lake (Part)</v>
      </c>
      <c r="B133" t="str">
        <f t="shared" ref="B133:B134" si="7">_xlfn.CONCAT(H133, " (Part)")</f>
        <v>Lake (Part)</v>
      </c>
      <c r="C133">
        <v>69</v>
      </c>
      <c r="D133" s="1">
        <v>150959</v>
      </c>
      <c r="E133" s="1">
        <v>75733</v>
      </c>
      <c r="G133">
        <v>69</v>
      </c>
      <c r="H133" s="9" t="s">
        <v>107</v>
      </c>
      <c r="I133" s="48">
        <v>383956</v>
      </c>
      <c r="J133" s="10">
        <v>315106</v>
      </c>
      <c r="K133" s="10">
        <v>315106</v>
      </c>
      <c r="L133" s="46">
        <f>D133/I133</f>
        <v>0.39316744626988509</v>
      </c>
      <c r="M133" s="76">
        <f>VLOOKUP(H133,County2025!$A$10:$C$76,2)</f>
        <v>445881</v>
      </c>
      <c r="N133" s="77">
        <f>VLOOKUP(H133,County2025!$A$10:$C$76,3)</f>
        <v>383956</v>
      </c>
      <c r="O133" s="78">
        <f t="shared" ref="O133:O193" si="8">L133*M133</f>
        <v>175305.89411026263</v>
      </c>
      <c r="Q133" s="1">
        <v>177628</v>
      </c>
      <c r="R133" s="10">
        <v>147805</v>
      </c>
      <c r="S133" s="10">
        <v>147805</v>
      </c>
      <c r="T133" s="12">
        <v>0.42635733105141083</v>
      </c>
    </row>
    <row r="134" spans="1:20" x14ac:dyDescent="0.25">
      <c r="A134" s="9" t="str">
        <f t="shared" si="6"/>
        <v>Orange (Part)</v>
      </c>
      <c r="B134" t="str">
        <f t="shared" si="7"/>
        <v>Orange (Part)</v>
      </c>
      <c r="C134">
        <v>95</v>
      </c>
      <c r="D134" s="1">
        <v>564</v>
      </c>
      <c r="E134" s="1">
        <v>206</v>
      </c>
      <c r="G134">
        <v>95</v>
      </c>
      <c r="H134" s="9" t="s">
        <v>118</v>
      </c>
      <c r="I134" s="48">
        <v>1429908</v>
      </c>
      <c r="J134" s="10">
        <v>1396338</v>
      </c>
      <c r="K134" s="10">
        <v>1396338</v>
      </c>
      <c r="L134" s="46">
        <f>D134/I134</f>
        <v>3.944309703841086E-4</v>
      </c>
      <c r="M134" s="76">
        <f>VLOOKUP(H134,County2025!$A$10:$C$76,2)</f>
        <v>1536045</v>
      </c>
      <c r="N134" s="77">
        <f>VLOOKUP(H134,County2025!$A$10:$C$76,3)</f>
        <v>1429908</v>
      </c>
      <c r="O134" s="78">
        <f t="shared" si="8"/>
        <v>605.86371990365808</v>
      </c>
      <c r="Q134" s="1">
        <v>561851</v>
      </c>
      <c r="R134" s="10">
        <v>550152</v>
      </c>
      <c r="S134" s="10">
        <v>550152</v>
      </c>
      <c r="T134" s="12">
        <v>3.6664524936326536E-4</v>
      </c>
    </row>
    <row r="135" spans="1:20" x14ac:dyDescent="0.25">
      <c r="D135" s="1"/>
      <c r="E135" s="1"/>
      <c r="I135" s="47"/>
      <c r="J135" s="11"/>
      <c r="K135" s="11"/>
      <c r="L135" s="46"/>
      <c r="M135" s="76"/>
      <c r="N135" s="77"/>
      <c r="O135" s="78"/>
      <c r="R135" s="11"/>
      <c r="S135" s="11"/>
    </row>
    <row r="136" spans="1:20" x14ac:dyDescent="0.25">
      <c r="A136" s="2" t="s">
        <v>40</v>
      </c>
      <c r="C136" s="2"/>
      <c r="D136" s="6">
        <v>6668</v>
      </c>
      <c r="E136" s="6">
        <v>2751</v>
      </c>
      <c r="I136" s="47"/>
      <c r="J136" s="11"/>
      <c r="K136" s="11"/>
      <c r="L136" s="46"/>
      <c r="M136" s="76"/>
      <c r="N136" s="77"/>
      <c r="O136" s="80">
        <f>O137</f>
        <v>7250.8403183511982</v>
      </c>
      <c r="R136" s="11"/>
      <c r="S136" s="11"/>
    </row>
    <row r="137" spans="1:20" x14ac:dyDescent="0.25">
      <c r="A137" s="9" t="str">
        <f>B137</f>
        <v>Suwannee (Part)</v>
      </c>
      <c r="B137" t="str">
        <f>_xlfn.CONCAT(H137, " (Part)")</f>
        <v>Suwannee (Part)</v>
      </c>
      <c r="C137">
        <v>121</v>
      </c>
      <c r="D137" s="1">
        <v>6668</v>
      </c>
      <c r="E137" s="1">
        <v>2751</v>
      </c>
      <c r="G137">
        <v>121</v>
      </c>
      <c r="H137" s="9" t="s">
        <v>131</v>
      </c>
      <c r="I137" s="48">
        <v>43474</v>
      </c>
      <c r="J137" s="10">
        <v>6668</v>
      </c>
      <c r="K137" s="10">
        <v>6668</v>
      </c>
      <c r="L137" s="46">
        <f>D137/I137</f>
        <v>0.15337903114505222</v>
      </c>
      <c r="M137" s="76">
        <f>VLOOKUP(H137,County2025!$A$10:$C$76,2)</f>
        <v>47274</v>
      </c>
      <c r="N137" s="77">
        <f>VLOOKUP(H137,County2025!$A$10:$C$76,3)</f>
        <v>43474</v>
      </c>
      <c r="O137" s="78">
        <f t="shared" si="8"/>
        <v>7250.8403183511982</v>
      </c>
      <c r="Q137" s="1">
        <v>18859</v>
      </c>
      <c r="R137" s="10">
        <v>2751</v>
      </c>
      <c r="S137" s="10">
        <v>2751</v>
      </c>
      <c r="T137" s="12">
        <v>0.14587199745479612</v>
      </c>
    </row>
    <row r="138" spans="1:20" x14ac:dyDescent="0.25">
      <c r="D138" s="1"/>
      <c r="E138" s="1"/>
      <c r="I138" s="47"/>
      <c r="J138" s="11"/>
      <c r="K138" s="11"/>
      <c r="L138" s="46"/>
      <c r="M138" s="76"/>
      <c r="N138" s="77"/>
      <c r="O138" s="78"/>
      <c r="R138" s="11"/>
      <c r="S138" s="11"/>
    </row>
    <row r="139" spans="1:20" x14ac:dyDescent="0.25">
      <c r="A139" s="2" t="s">
        <v>41</v>
      </c>
      <c r="C139" s="2"/>
      <c r="D139" s="6">
        <v>10881</v>
      </c>
      <c r="E139" s="6">
        <v>3897</v>
      </c>
      <c r="I139" s="47"/>
      <c r="J139" s="11"/>
      <c r="K139" s="11"/>
      <c r="L139" s="46"/>
      <c r="M139" s="76"/>
      <c r="N139" s="77"/>
      <c r="O139" s="80">
        <f>O140</f>
        <v>11219.84001557026</v>
      </c>
      <c r="R139" s="11"/>
      <c r="S139" s="11"/>
    </row>
    <row r="140" spans="1:20" x14ac:dyDescent="0.25">
      <c r="A140" s="9" t="str">
        <f>B140</f>
        <v>Baker (Part)</v>
      </c>
      <c r="B140" t="str">
        <f>_xlfn.CONCAT(H140, " (Part)")</f>
        <v>Baker (Part)</v>
      </c>
      <c r="C140">
        <v>3</v>
      </c>
      <c r="D140" s="1">
        <v>10881</v>
      </c>
      <c r="E140" s="1">
        <v>3897</v>
      </c>
      <c r="G140">
        <v>3</v>
      </c>
      <c r="H140" s="9" t="s">
        <v>84</v>
      </c>
      <c r="I140" s="48">
        <v>28259</v>
      </c>
      <c r="J140" s="10">
        <v>10881</v>
      </c>
      <c r="K140" s="10">
        <v>22694</v>
      </c>
      <c r="L140" s="46">
        <f>D140/I140</f>
        <v>0.38504547223893271</v>
      </c>
      <c r="M140" s="76">
        <f>VLOOKUP(H140,County2025!$A$10:$C$76,2)</f>
        <v>29139</v>
      </c>
      <c r="N140" s="77">
        <f>VLOOKUP(H140,County2025!$A$10:$C$76,3)</f>
        <v>28259</v>
      </c>
      <c r="O140" s="78">
        <f t="shared" si="8"/>
        <v>11219.84001557026</v>
      </c>
      <c r="Q140" s="1">
        <v>9809</v>
      </c>
      <c r="R140" s="10">
        <v>3897</v>
      </c>
      <c r="S140" s="10">
        <v>21031</v>
      </c>
      <c r="T140" s="12">
        <v>0.39728820470996024</v>
      </c>
    </row>
    <row r="141" spans="1:20" x14ac:dyDescent="0.25">
      <c r="D141" s="1"/>
      <c r="E141" s="1"/>
      <c r="I141" s="47"/>
      <c r="J141" s="11"/>
      <c r="K141" s="11"/>
      <c r="L141" s="46"/>
      <c r="M141" s="76"/>
      <c r="N141" s="77"/>
      <c r="O141" s="78"/>
      <c r="R141" s="11"/>
      <c r="S141" s="11"/>
    </row>
    <row r="142" spans="1:20" x14ac:dyDescent="0.25">
      <c r="A142" s="2" t="s">
        <v>42</v>
      </c>
      <c r="C142" s="2"/>
      <c r="D142" s="6">
        <v>9733</v>
      </c>
      <c r="E142" s="6">
        <v>6963</v>
      </c>
      <c r="I142" s="47"/>
      <c r="J142" s="11"/>
      <c r="K142" s="11"/>
      <c r="L142" s="46"/>
      <c r="M142" s="76"/>
      <c r="N142" s="77"/>
      <c r="O142" s="80">
        <f>O143</f>
        <v>9948.2736563940434</v>
      </c>
      <c r="R142" s="11"/>
      <c r="S142" s="11"/>
    </row>
    <row r="143" spans="1:20" x14ac:dyDescent="0.25">
      <c r="A143" s="9" t="str">
        <f>B143</f>
        <v>Monroe (Part)</v>
      </c>
      <c r="B143" t="str">
        <f>_xlfn.CONCAT(H143, " (Part)")</f>
        <v>Monroe (Part)</v>
      </c>
      <c r="C143">
        <v>87</v>
      </c>
      <c r="D143" s="1">
        <v>9733</v>
      </c>
      <c r="E143" s="1">
        <v>6963</v>
      </c>
      <c r="G143">
        <v>87</v>
      </c>
      <c r="H143" s="9" t="s">
        <v>114</v>
      </c>
      <c r="I143" s="48">
        <v>82874</v>
      </c>
      <c r="J143" s="10">
        <v>72007</v>
      </c>
      <c r="K143" s="10">
        <v>72007</v>
      </c>
      <c r="L143" s="46">
        <f>D143/I143</f>
        <v>0.11744334773270265</v>
      </c>
      <c r="M143" s="76">
        <f>VLOOKUP(H143,County2025!$A$10:$C$76,2)</f>
        <v>84707</v>
      </c>
      <c r="N143" s="77">
        <f>VLOOKUP(H143,County2025!$A$10:$C$76,3)</f>
        <v>82874</v>
      </c>
      <c r="O143" s="78">
        <f t="shared" si="8"/>
        <v>9948.2736563940434</v>
      </c>
      <c r="Q143" s="1">
        <v>53961</v>
      </c>
      <c r="R143" s="10">
        <v>46163</v>
      </c>
      <c r="S143" s="10">
        <v>46163</v>
      </c>
      <c r="T143" s="12">
        <v>0.12903763829432369</v>
      </c>
    </row>
    <row r="144" spans="1:20" x14ac:dyDescent="0.25">
      <c r="D144" s="1"/>
      <c r="E144" s="1"/>
      <c r="I144" s="47"/>
      <c r="J144" s="11"/>
      <c r="K144" s="11"/>
      <c r="L144" s="46"/>
      <c r="M144" s="76"/>
      <c r="N144" s="77"/>
      <c r="O144" s="78"/>
      <c r="R144" s="11"/>
      <c r="S144" s="11"/>
    </row>
    <row r="145" spans="1:20" x14ac:dyDescent="0.25">
      <c r="A145" s="2" t="s">
        <v>43</v>
      </c>
      <c r="C145" s="2"/>
      <c r="D145" s="6">
        <v>5560</v>
      </c>
      <c r="E145" s="6">
        <v>2724</v>
      </c>
      <c r="I145" s="47"/>
      <c r="J145" s="11"/>
      <c r="K145" s="11"/>
      <c r="L145" s="46"/>
      <c r="M145" s="76"/>
      <c r="N145" s="77"/>
      <c r="O145" s="80">
        <f>O146</f>
        <v>5843.0583909211946</v>
      </c>
      <c r="R145" s="11"/>
      <c r="S145" s="11"/>
    </row>
    <row r="146" spans="1:20" x14ac:dyDescent="0.25">
      <c r="A146" s="9" t="str">
        <f>B146</f>
        <v>Jackson (Part)</v>
      </c>
      <c r="B146" t="str">
        <f>_xlfn.CONCAT(H146, " (Part)")</f>
        <v>Jackson (Part)</v>
      </c>
      <c r="C146">
        <v>63</v>
      </c>
      <c r="D146" s="1">
        <v>5560</v>
      </c>
      <c r="E146" s="1">
        <v>2724</v>
      </c>
      <c r="G146">
        <v>63</v>
      </c>
      <c r="H146" s="9" t="s">
        <v>106</v>
      </c>
      <c r="I146" s="48">
        <v>47319</v>
      </c>
      <c r="J146" s="10">
        <v>5560</v>
      </c>
      <c r="K146" s="10">
        <v>5560</v>
      </c>
      <c r="L146" s="46">
        <f>D146/I146</f>
        <v>0.11750036983030072</v>
      </c>
      <c r="M146" s="76">
        <f>VLOOKUP(H146,County2025!$A$10:$C$76,2)</f>
        <v>49728</v>
      </c>
      <c r="N146" s="77">
        <f>VLOOKUP(H146,County2025!$A$10:$C$76,3)</f>
        <v>47319</v>
      </c>
      <c r="O146" s="78">
        <f t="shared" si="8"/>
        <v>5843.0583909211946</v>
      </c>
      <c r="Q146" s="1">
        <v>19882</v>
      </c>
      <c r="R146" s="10">
        <v>2724</v>
      </c>
      <c r="S146" s="10">
        <v>2724</v>
      </c>
      <c r="T146" s="12">
        <v>0.13700834926063776</v>
      </c>
    </row>
    <row r="147" spans="1:20" x14ac:dyDescent="0.25">
      <c r="D147" s="1"/>
      <c r="E147" s="1"/>
      <c r="I147" s="47"/>
      <c r="J147" s="11"/>
      <c r="K147" s="11"/>
      <c r="L147" s="46"/>
      <c r="M147" s="76"/>
      <c r="N147" s="77"/>
      <c r="O147" s="78"/>
      <c r="R147" s="11"/>
      <c r="S147" s="11"/>
    </row>
    <row r="148" spans="1:20" x14ac:dyDescent="0.25">
      <c r="A148" s="2" t="s">
        <v>44</v>
      </c>
      <c r="C148" s="2"/>
      <c r="D148" s="6">
        <v>19077</v>
      </c>
      <c r="E148" s="6">
        <v>7620</v>
      </c>
      <c r="I148" s="47"/>
      <c r="J148" s="11"/>
      <c r="K148" s="11"/>
      <c r="L148" s="46"/>
      <c r="M148" s="76"/>
      <c r="N148" s="77"/>
      <c r="O148" s="80">
        <f>O149</f>
        <v>22013.191804909711</v>
      </c>
      <c r="R148" s="11"/>
      <c r="S148" s="11"/>
    </row>
    <row r="149" spans="1:20" x14ac:dyDescent="0.25">
      <c r="A149" s="9" t="str">
        <f>B149</f>
        <v>Marion (Part)</v>
      </c>
      <c r="B149" t="str">
        <f>_xlfn.CONCAT(H149, " (Part)")</f>
        <v>Marion (Part)</v>
      </c>
      <c r="C149">
        <v>83</v>
      </c>
      <c r="D149" s="1">
        <v>19077</v>
      </c>
      <c r="E149" s="1">
        <v>7620</v>
      </c>
      <c r="G149">
        <v>83</v>
      </c>
      <c r="H149" s="9" t="s">
        <v>111</v>
      </c>
      <c r="I149" s="48">
        <v>375908</v>
      </c>
      <c r="J149" s="10">
        <v>265597</v>
      </c>
      <c r="K149" s="10">
        <v>265597</v>
      </c>
      <c r="L149" s="46">
        <f>D149/I149</f>
        <v>5.0749119465401109E-2</v>
      </c>
      <c r="M149" s="76">
        <f>VLOOKUP(H149,County2025!$A$10:$C$76,2)</f>
        <v>433765</v>
      </c>
      <c r="N149" s="77">
        <f>VLOOKUP(H149,County2025!$A$10:$C$76,3)</f>
        <v>375908</v>
      </c>
      <c r="O149" s="78">
        <f t="shared" si="8"/>
        <v>22013.191804909711</v>
      </c>
      <c r="Q149" s="1">
        <v>177380</v>
      </c>
      <c r="R149" s="10">
        <v>125449</v>
      </c>
      <c r="S149" s="10">
        <v>125449</v>
      </c>
      <c r="T149" s="12">
        <v>4.2958619912053221E-2</v>
      </c>
    </row>
    <row r="150" spans="1:20" x14ac:dyDescent="0.25">
      <c r="D150" s="1"/>
      <c r="E150" s="1"/>
      <c r="I150" s="47"/>
      <c r="J150" s="11"/>
      <c r="K150" s="11"/>
      <c r="L150" s="46"/>
      <c r="M150" s="76"/>
      <c r="N150" s="77"/>
      <c r="O150" s="78"/>
      <c r="R150" s="11"/>
      <c r="S150" s="11"/>
    </row>
    <row r="151" spans="1:20" x14ac:dyDescent="0.25">
      <c r="A151" s="2" t="s">
        <v>45</v>
      </c>
      <c r="C151" s="2"/>
      <c r="D151" s="6">
        <v>6077522</v>
      </c>
      <c r="E151" s="6">
        <v>2622231</v>
      </c>
      <c r="I151" s="47"/>
      <c r="J151" s="11"/>
      <c r="K151" s="11"/>
      <c r="L151" s="46"/>
      <c r="M151" s="76"/>
      <c r="N151" s="77"/>
      <c r="O151" s="80">
        <f>O152+O153+O154+O155</f>
        <v>6301264.3157252949</v>
      </c>
      <c r="R151" s="11"/>
      <c r="S151" s="11"/>
    </row>
    <row r="152" spans="1:20" x14ac:dyDescent="0.25">
      <c r="A152" s="9" t="str">
        <f t="shared" ref="A152:A155" si="9">B152</f>
        <v>Broward * (Part)</v>
      </c>
      <c r="B152" t="str">
        <f t="shared" ref="B152:B155" si="10">_xlfn.CONCAT(H152, " (Part)")</f>
        <v>Broward * (Part)</v>
      </c>
      <c r="C152">
        <v>11</v>
      </c>
      <c r="D152" s="1">
        <v>1944223</v>
      </c>
      <c r="E152" s="1">
        <v>860294</v>
      </c>
      <c r="G152">
        <v>11</v>
      </c>
      <c r="H152" s="9" t="s">
        <v>88</v>
      </c>
      <c r="I152" s="48">
        <v>1944375</v>
      </c>
      <c r="J152" s="10">
        <v>1944223</v>
      </c>
      <c r="K152" s="10">
        <v>1944223</v>
      </c>
      <c r="L152" s="46">
        <f>D152/I152</f>
        <v>0.99992182577949218</v>
      </c>
      <c r="M152" s="76">
        <f>VLOOKUP(H152,County2025!$A$10:$C$76,2)</f>
        <v>1993535</v>
      </c>
      <c r="N152" s="77">
        <f>VLOOKUP(H152,County2025!$A$10:$C$76,3)</f>
        <v>1944375</v>
      </c>
      <c r="O152" s="78">
        <f t="shared" si="8"/>
        <v>1993379.1569553199</v>
      </c>
      <c r="Q152" s="1">
        <v>860329</v>
      </c>
      <c r="R152" s="10">
        <v>860294</v>
      </c>
      <c r="S152" s="10">
        <v>860294</v>
      </c>
      <c r="T152" s="12">
        <v>0.99995931788885417</v>
      </c>
    </row>
    <row r="153" spans="1:20" x14ac:dyDescent="0.25">
      <c r="A153" s="9" t="str">
        <f t="shared" si="9"/>
        <v>Martin (Part)</v>
      </c>
      <c r="B153" t="str">
        <f t="shared" si="10"/>
        <v>Martin (Part)</v>
      </c>
      <c r="C153">
        <v>85</v>
      </c>
      <c r="D153" s="1">
        <v>5030</v>
      </c>
      <c r="E153" s="1">
        <v>2866</v>
      </c>
      <c r="G153">
        <v>85</v>
      </c>
      <c r="H153" s="9" t="s">
        <v>112</v>
      </c>
      <c r="I153" s="48">
        <v>158431</v>
      </c>
      <c r="J153" s="10">
        <v>146830</v>
      </c>
      <c r="K153" s="10">
        <v>146830</v>
      </c>
      <c r="L153" s="46">
        <f>D153/I153</f>
        <v>3.1748837033156389E-2</v>
      </c>
      <c r="M153" s="76">
        <f>VLOOKUP(H153,County2025!$A$10:$C$76,2)</f>
        <v>166281</v>
      </c>
      <c r="N153" s="77">
        <f>VLOOKUP(H153,County2025!$A$10:$C$76,3)</f>
        <v>158431</v>
      </c>
      <c r="O153" s="78">
        <f t="shared" si="8"/>
        <v>5279.2283707102779</v>
      </c>
      <c r="Q153" s="1">
        <v>81371</v>
      </c>
      <c r="R153" s="10">
        <v>77496</v>
      </c>
      <c r="S153" s="10">
        <v>77496</v>
      </c>
      <c r="T153" s="12">
        <v>3.5221393371102729E-2</v>
      </c>
    </row>
    <row r="154" spans="1:20" x14ac:dyDescent="0.25">
      <c r="A154" s="9" t="str">
        <f t="shared" si="9"/>
        <v>Miami-Dade (Part)</v>
      </c>
      <c r="B154" t="str">
        <f t="shared" si="10"/>
        <v>Miami-Dade (Part)</v>
      </c>
      <c r="C154">
        <v>86</v>
      </c>
      <c r="D154" s="1">
        <v>2678436</v>
      </c>
      <c r="E154" s="1">
        <v>1068588</v>
      </c>
      <c r="G154">
        <v>86</v>
      </c>
      <c r="H154" s="9" t="s">
        <v>113</v>
      </c>
      <c r="I154" s="48">
        <v>2701767</v>
      </c>
      <c r="J154" s="10">
        <v>2678436</v>
      </c>
      <c r="K154" s="10">
        <v>2678436</v>
      </c>
      <c r="L154" s="46">
        <f>D154/I154</f>
        <v>0.99136454031750332</v>
      </c>
      <c r="M154" s="76">
        <f>VLOOKUP(H154,County2025!$A$10:$C$76,2)</f>
        <v>2814927</v>
      </c>
      <c r="N154" s="77">
        <f>VLOOKUP(H154,County2025!$A$10:$C$76,3)</f>
        <v>2701767</v>
      </c>
      <c r="O154" s="78">
        <f t="shared" si="8"/>
        <v>2790618.8113823286</v>
      </c>
      <c r="Q154" s="1">
        <v>1074685</v>
      </c>
      <c r="R154" s="10">
        <v>1068588</v>
      </c>
      <c r="S154" s="10">
        <v>1068588</v>
      </c>
      <c r="T154" s="12">
        <v>0.99432670968702452</v>
      </c>
    </row>
    <row r="155" spans="1:20" x14ac:dyDescent="0.25">
      <c r="A155" s="9" t="str">
        <f t="shared" si="9"/>
        <v>Palm Beach (Part)</v>
      </c>
      <c r="B155" t="str">
        <f t="shared" si="10"/>
        <v>Palm Beach (Part)</v>
      </c>
      <c r="C155">
        <v>99</v>
      </c>
      <c r="D155" s="1">
        <v>1449833</v>
      </c>
      <c r="E155" s="1">
        <v>690483</v>
      </c>
      <c r="G155">
        <v>99</v>
      </c>
      <c r="H155" s="9" t="s">
        <v>120</v>
      </c>
      <c r="I155" s="48">
        <v>1492191</v>
      </c>
      <c r="J155" s="10">
        <v>1479525</v>
      </c>
      <c r="K155" s="10">
        <v>1479525</v>
      </c>
      <c r="L155" s="46">
        <f>D155/I155</f>
        <v>0.97161355349281697</v>
      </c>
      <c r="M155" s="76">
        <f>VLOOKUP(H155,County2025!$A$10:$C$76,2)</f>
        <v>1556161</v>
      </c>
      <c r="N155" s="77">
        <f>VLOOKUP(H155,County2025!$A$10:$C$76,3)</f>
        <v>1492191</v>
      </c>
      <c r="O155" s="78">
        <f t="shared" si="8"/>
        <v>1511987.1190169356</v>
      </c>
      <c r="Q155" s="1">
        <v>705988</v>
      </c>
      <c r="R155" s="10">
        <v>701008</v>
      </c>
      <c r="S155" s="10">
        <v>701008</v>
      </c>
      <c r="T155" s="12">
        <v>0.97803787033207368</v>
      </c>
    </row>
    <row r="156" spans="1:20" x14ac:dyDescent="0.25">
      <c r="D156" s="1"/>
      <c r="E156" s="1"/>
      <c r="I156" s="47"/>
      <c r="J156" s="11"/>
      <c r="K156" s="11"/>
      <c r="L156" s="46"/>
      <c r="M156" s="76"/>
      <c r="N156" s="77"/>
      <c r="O156" s="78"/>
      <c r="R156" s="11"/>
      <c r="S156" s="11"/>
    </row>
    <row r="157" spans="1:20" x14ac:dyDescent="0.25">
      <c r="A157" s="2" t="s">
        <v>46</v>
      </c>
      <c r="C157" s="2"/>
      <c r="D157" s="6">
        <v>6165</v>
      </c>
      <c r="E157" s="6">
        <v>2378</v>
      </c>
      <c r="I157" s="47"/>
      <c r="J157" s="11"/>
      <c r="K157" s="11"/>
      <c r="L157" s="46"/>
      <c r="M157" s="76"/>
      <c r="N157" s="77"/>
      <c r="O157" s="80">
        <f>O158+O159</f>
        <v>7149.8985085920731</v>
      </c>
      <c r="R157" s="11"/>
      <c r="S157" s="11"/>
    </row>
    <row r="158" spans="1:20" x14ac:dyDescent="0.25">
      <c r="A158" s="9" t="str">
        <f t="shared" ref="A158:A159" si="11">B158</f>
        <v>Lake (Part)</v>
      </c>
      <c r="B158" t="str">
        <f t="shared" ref="B158:B159" si="12">_xlfn.CONCAT(H158, " (Part)")</f>
        <v>Lake (Part)</v>
      </c>
      <c r="C158">
        <v>69</v>
      </c>
      <c r="D158" s="1">
        <v>6057</v>
      </c>
      <c r="E158" s="1">
        <v>2352</v>
      </c>
      <c r="G158">
        <v>69</v>
      </c>
      <c r="H158" s="9" t="s">
        <v>107</v>
      </c>
      <c r="I158" s="48">
        <v>383956</v>
      </c>
      <c r="J158" s="10">
        <v>315106</v>
      </c>
      <c r="K158" s="10">
        <v>315106</v>
      </c>
      <c r="L158" s="46">
        <f>D158/I158</f>
        <v>1.5775245080165437E-2</v>
      </c>
      <c r="M158" s="76">
        <f>VLOOKUP(H158,County2025!$A$10:$C$76,2)</f>
        <v>445881</v>
      </c>
      <c r="N158" s="77">
        <f>VLOOKUP(H158,County2025!$A$10:$C$76,3)</f>
        <v>383956</v>
      </c>
      <c r="O158" s="78">
        <f t="shared" si="8"/>
        <v>7033.8820515892448</v>
      </c>
      <c r="Q158" s="1">
        <v>177628</v>
      </c>
      <c r="R158" s="10">
        <v>147805</v>
      </c>
      <c r="S158" s="10">
        <v>147805</v>
      </c>
      <c r="T158" s="12">
        <v>1.3241155673655055E-2</v>
      </c>
    </row>
    <row r="159" spans="1:20" x14ac:dyDescent="0.25">
      <c r="A159" s="9" t="str">
        <f t="shared" si="11"/>
        <v>Orange (Part)</v>
      </c>
      <c r="B159" t="str">
        <f t="shared" si="12"/>
        <v>Orange (Part)</v>
      </c>
      <c r="C159">
        <v>95</v>
      </c>
      <c r="D159" s="1">
        <v>108</v>
      </c>
      <c r="E159" s="1">
        <v>26</v>
      </c>
      <c r="G159">
        <v>95</v>
      </c>
      <c r="H159" s="9" t="s">
        <v>118</v>
      </c>
      <c r="I159" s="48">
        <v>1429908</v>
      </c>
      <c r="J159" s="10">
        <v>1396338</v>
      </c>
      <c r="K159" s="10">
        <v>1396338</v>
      </c>
      <c r="L159" s="46">
        <f>D159/I159</f>
        <v>7.5529334754403777E-5</v>
      </c>
      <c r="M159" s="76">
        <f>VLOOKUP(H159,County2025!$A$10:$C$76,2)</f>
        <v>1536045</v>
      </c>
      <c r="N159" s="77">
        <f>VLOOKUP(H159,County2025!$A$10:$C$76,3)</f>
        <v>1429908</v>
      </c>
      <c r="O159" s="78">
        <f t="shared" si="8"/>
        <v>116.01645700282815</v>
      </c>
      <c r="Q159" s="1">
        <v>561851</v>
      </c>
      <c r="R159" s="10">
        <v>550152</v>
      </c>
      <c r="S159" s="10">
        <v>550152</v>
      </c>
      <c r="T159" s="12">
        <v>4.6275613997305337E-5</v>
      </c>
    </row>
    <row r="160" spans="1:20" x14ac:dyDescent="0.25">
      <c r="D160" s="1"/>
      <c r="E160" s="1"/>
      <c r="I160" s="47"/>
      <c r="J160" s="11"/>
      <c r="K160" s="11"/>
      <c r="L160" s="46"/>
      <c r="M160" s="76"/>
      <c r="N160" s="77"/>
      <c r="O160" s="78"/>
      <c r="R160" s="11"/>
      <c r="S160" s="11"/>
    </row>
    <row r="161" spans="1:20" x14ac:dyDescent="0.25">
      <c r="A161" s="2" t="s">
        <v>47</v>
      </c>
      <c r="C161" s="2"/>
      <c r="D161" s="6">
        <v>226213</v>
      </c>
      <c r="E161" s="6">
        <v>121681</v>
      </c>
      <c r="I161" s="47"/>
      <c r="J161" s="11"/>
      <c r="K161" s="11"/>
      <c r="L161" s="46"/>
      <c r="M161" s="76"/>
      <c r="N161" s="77"/>
      <c r="O161" s="80">
        <f>O162+O163+O164</f>
        <v>247552.30427558892</v>
      </c>
      <c r="R161" s="11"/>
      <c r="S161" s="11"/>
    </row>
    <row r="162" spans="1:20" x14ac:dyDescent="0.25">
      <c r="A162" s="9" t="str">
        <f t="shared" ref="A162:A164" si="13">B162</f>
        <v>Okaloosa (Part)</v>
      </c>
      <c r="B162" t="str">
        <f t="shared" ref="B162:B164" si="14">_xlfn.CONCAT(H162, " (Part)")</f>
        <v>Okaloosa (Part)</v>
      </c>
      <c r="C162">
        <v>91</v>
      </c>
      <c r="D162" s="1">
        <v>142328</v>
      </c>
      <c r="E162" s="1">
        <v>73968</v>
      </c>
      <c r="G162">
        <v>91</v>
      </c>
      <c r="H162" s="9" t="s">
        <v>116</v>
      </c>
      <c r="I162" s="48">
        <v>211668</v>
      </c>
      <c r="J162" s="10">
        <v>189144</v>
      </c>
      <c r="K162" s="10">
        <v>189144</v>
      </c>
      <c r="L162" s="46">
        <f>D162/I162</f>
        <v>0.672411512368426</v>
      </c>
      <c r="M162" s="76">
        <f>VLOOKUP(H162,County2025!$A$10:$C$76,2)</f>
        <v>226193</v>
      </c>
      <c r="N162" s="77">
        <f>VLOOKUP(H162,County2025!$A$10:$C$76,3)</f>
        <v>211668</v>
      </c>
      <c r="O162" s="78">
        <f t="shared" si="8"/>
        <v>152094.77721715139</v>
      </c>
      <c r="Q162" s="1">
        <v>101197</v>
      </c>
      <c r="R162" s="10">
        <v>92377</v>
      </c>
      <c r="S162" s="10">
        <v>92377</v>
      </c>
      <c r="T162" s="12">
        <v>0.73093075881696101</v>
      </c>
    </row>
    <row r="163" spans="1:20" x14ac:dyDescent="0.25">
      <c r="A163" s="9" t="str">
        <f t="shared" si="13"/>
        <v>Santa Rosa (Part)</v>
      </c>
      <c r="B163" t="str">
        <f t="shared" si="14"/>
        <v>Santa Rosa (Part)</v>
      </c>
      <c r="C163">
        <v>113</v>
      </c>
      <c r="D163" s="1">
        <v>69580</v>
      </c>
      <c r="E163" s="1">
        <v>29689</v>
      </c>
      <c r="G163">
        <v>113</v>
      </c>
      <c r="H163" s="9" t="s">
        <v>127</v>
      </c>
      <c r="I163" s="48">
        <v>188000</v>
      </c>
      <c r="J163" s="10">
        <v>150583</v>
      </c>
      <c r="K163" s="10">
        <v>150583</v>
      </c>
      <c r="L163" s="46">
        <f>D163/I163</f>
        <v>0.37010638297872339</v>
      </c>
      <c r="M163" s="76">
        <f>VLOOKUP(H163,County2025!$A$10:$C$76,2)</f>
        <v>211445</v>
      </c>
      <c r="N163" s="77">
        <f>VLOOKUP(H163,County2025!$A$10:$C$76,3)</f>
        <v>188000</v>
      </c>
      <c r="O163" s="78">
        <f t="shared" si="8"/>
        <v>78257.14414893616</v>
      </c>
      <c r="Q163" s="1">
        <v>75854</v>
      </c>
      <c r="R163" s="10">
        <v>61074</v>
      </c>
      <c r="S163" s="10">
        <v>61074</v>
      </c>
      <c r="T163" s="12">
        <v>0.39139663036886652</v>
      </c>
    </row>
    <row r="164" spans="1:20" x14ac:dyDescent="0.25">
      <c r="A164" s="9" t="str">
        <f t="shared" si="13"/>
        <v>Walton (Part)</v>
      </c>
      <c r="B164" t="str">
        <f t="shared" si="14"/>
        <v>Walton (Part)</v>
      </c>
      <c r="C164">
        <v>131</v>
      </c>
      <c r="D164" s="1">
        <v>14305</v>
      </c>
      <c r="E164" s="1">
        <v>18024</v>
      </c>
      <c r="G164">
        <v>131</v>
      </c>
      <c r="H164" s="9" t="s">
        <v>135</v>
      </c>
      <c r="I164" s="48">
        <v>75305</v>
      </c>
      <c r="J164" s="10">
        <v>33023</v>
      </c>
      <c r="K164" s="10">
        <v>33023</v>
      </c>
      <c r="L164" s="46">
        <f>D164/I164</f>
        <v>0.18996082597437089</v>
      </c>
      <c r="M164" s="76">
        <f>VLOOKUP(H164,County2025!$A$10:$C$76,2)</f>
        <v>90547</v>
      </c>
      <c r="N164" s="77">
        <f>VLOOKUP(H164,County2025!$A$10:$C$76,3)</f>
        <v>75305</v>
      </c>
      <c r="O164" s="78">
        <f t="shared" si="8"/>
        <v>17200.382909501361</v>
      </c>
      <c r="Q164" s="1">
        <v>56197</v>
      </c>
      <c r="R164" s="10">
        <v>36738</v>
      </c>
      <c r="S164" s="10">
        <v>36738</v>
      </c>
      <c r="T164" s="12">
        <v>0.32072886453013505</v>
      </c>
    </row>
    <row r="165" spans="1:20" x14ac:dyDescent="0.25">
      <c r="D165" s="1"/>
      <c r="E165" s="1"/>
      <c r="I165" s="47"/>
      <c r="J165" s="11"/>
      <c r="K165" s="11"/>
      <c r="L165" s="46"/>
      <c r="M165" s="76"/>
      <c r="N165" s="77"/>
      <c r="O165" s="78"/>
      <c r="R165" s="11"/>
      <c r="S165" s="11"/>
    </row>
    <row r="166" spans="1:20" x14ac:dyDescent="0.25">
      <c r="A166" s="2" t="s">
        <v>48</v>
      </c>
      <c r="C166" s="2"/>
      <c r="D166" s="6">
        <v>182647</v>
      </c>
      <c r="E166" s="6">
        <v>83908</v>
      </c>
      <c r="I166" s="47"/>
      <c r="J166" s="11"/>
      <c r="K166" s="11"/>
      <c r="L166" s="46"/>
      <c r="M166" s="76"/>
      <c r="N166" s="77"/>
      <c r="O166" s="80">
        <f>O167</f>
        <v>210758.68551613693</v>
      </c>
      <c r="R166" s="11"/>
      <c r="S166" s="11"/>
    </row>
    <row r="167" spans="1:20" x14ac:dyDescent="0.25">
      <c r="A167" s="9" t="str">
        <f>B167</f>
        <v>Marion (Part)</v>
      </c>
      <c r="B167" t="str">
        <f>_xlfn.CONCAT(H167, " (Part)")</f>
        <v>Marion (Part)</v>
      </c>
      <c r="C167">
        <v>83</v>
      </c>
      <c r="D167" s="1">
        <v>182647</v>
      </c>
      <c r="E167" s="1">
        <v>83908</v>
      </c>
      <c r="G167">
        <v>83</v>
      </c>
      <c r="H167" s="9" t="s">
        <v>111</v>
      </c>
      <c r="I167" s="48">
        <v>375908</v>
      </c>
      <c r="J167" s="10">
        <v>265597</v>
      </c>
      <c r="K167" s="10">
        <v>265597</v>
      </c>
      <c r="L167" s="46">
        <f>D167/I167</f>
        <v>0.48588218393862326</v>
      </c>
      <c r="M167" s="76">
        <f>VLOOKUP(H167,County2025!$A$10:$C$76,2)</f>
        <v>433765</v>
      </c>
      <c r="N167" s="77">
        <f>VLOOKUP(H167,County2025!$A$10:$C$76,3)</f>
        <v>375908</v>
      </c>
      <c r="O167" s="78">
        <f t="shared" si="8"/>
        <v>210758.68551613693</v>
      </c>
      <c r="Q167" s="1">
        <v>177380</v>
      </c>
      <c r="R167" s="10">
        <v>125449</v>
      </c>
      <c r="S167" s="10">
        <v>125449</v>
      </c>
      <c r="T167" s="12">
        <v>0.47304092907881384</v>
      </c>
    </row>
    <row r="168" spans="1:20" x14ac:dyDescent="0.25">
      <c r="D168" s="1"/>
      <c r="E168" s="1"/>
      <c r="I168" s="47"/>
      <c r="J168" s="11"/>
      <c r="K168" s="11"/>
      <c r="L168" s="46"/>
      <c r="M168" s="76"/>
      <c r="N168" s="77"/>
      <c r="O168" s="78"/>
      <c r="R168" s="11"/>
      <c r="S168" s="11"/>
    </row>
    <row r="169" spans="1:20" x14ac:dyDescent="0.25">
      <c r="A169" s="2" t="s">
        <v>49</v>
      </c>
      <c r="C169" s="2"/>
      <c r="D169" s="6">
        <v>26670</v>
      </c>
      <c r="E169" s="6">
        <v>14345</v>
      </c>
      <c r="I169" s="47"/>
      <c r="J169" s="11"/>
      <c r="K169" s="11"/>
      <c r="L169" s="46"/>
      <c r="M169" s="76"/>
      <c r="N169" s="77"/>
      <c r="O169" s="80">
        <f>O170+O171</f>
        <v>27208.808974006875</v>
      </c>
      <c r="R169" s="11"/>
      <c r="S169" s="11"/>
    </row>
    <row r="170" spans="1:20" ht="14.1" customHeight="1" x14ac:dyDescent="0.25">
      <c r="A170" s="9" t="str">
        <f t="shared" ref="A170:A171" si="15">B170</f>
        <v>Glades (Part)</v>
      </c>
      <c r="B170" t="str">
        <f t="shared" ref="B170:B171" si="16">_xlfn.CONCAT(H170, " (Part)")</f>
        <v>Glades (Part)</v>
      </c>
      <c r="C170">
        <v>43</v>
      </c>
      <c r="D170" s="1">
        <v>1475</v>
      </c>
      <c r="E170" s="1">
        <v>1149</v>
      </c>
      <c r="G170">
        <v>43</v>
      </c>
      <c r="H170" s="9" t="s">
        <v>99</v>
      </c>
      <c r="I170" s="48">
        <v>12126</v>
      </c>
      <c r="J170" s="10">
        <v>2099</v>
      </c>
      <c r="K170" s="10">
        <v>2099</v>
      </c>
      <c r="L170" s="46">
        <f>D170/I170</f>
        <v>0.12163945241629556</v>
      </c>
      <c r="M170" s="76">
        <f>VLOOKUP(H170,County2025!$A$10:$C$76,2)</f>
        <v>13055</v>
      </c>
      <c r="N170" s="77">
        <f>VLOOKUP(H170,County2025!$A$10:$C$76,3)</f>
        <v>12126</v>
      </c>
      <c r="O170" s="78">
        <f t="shared" si="8"/>
        <v>1588.0030512947385</v>
      </c>
      <c r="Q170" s="1">
        <v>6491</v>
      </c>
      <c r="R170" s="10">
        <v>1389</v>
      </c>
      <c r="S170" s="10">
        <v>1389</v>
      </c>
      <c r="T170" s="12">
        <v>0.17701432753042676</v>
      </c>
    </row>
    <row r="171" spans="1:20" x14ac:dyDescent="0.25">
      <c r="A171" s="9" t="str">
        <f t="shared" si="15"/>
        <v>Okeechobee (Part)</v>
      </c>
      <c r="B171" t="str">
        <f t="shared" si="16"/>
        <v>Okeechobee (Part)</v>
      </c>
      <c r="C171">
        <v>93</v>
      </c>
      <c r="D171" s="1">
        <v>25195</v>
      </c>
      <c r="E171" s="1">
        <v>13196</v>
      </c>
      <c r="G171">
        <v>93</v>
      </c>
      <c r="H171" s="9" t="s">
        <v>117</v>
      </c>
      <c r="I171" s="48">
        <v>39644</v>
      </c>
      <c r="J171" s="10">
        <v>25195</v>
      </c>
      <c r="K171" s="10">
        <v>25195</v>
      </c>
      <c r="L171" s="46">
        <f>D171/I171</f>
        <v>0.6355312279285642</v>
      </c>
      <c r="M171" s="76">
        <f>VLOOKUP(H171,County2025!$A$10:$C$76,2)</f>
        <v>40314</v>
      </c>
      <c r="N171" s="77">
        <f>VLOOKUP(H171,County2025!$A$10:$C$76,3)</f>
        <v>39644</v>
      </c>
      <c r="O171" s="78">
        <f t="shared" si="8"/>
        <v>25620.805922712138</v>
      </c>
      <c r="Q171" s="1">
        <v>18484</v>
      </c>
      <c r="R171" s="10">
        <v>13196</v>
      </c>
      <c r="S171" s="10">
        <v>13196</v>
      </c>
      <c r="T171" s="12">
        <v>0.71391473706989828</v>
      </c>
    </row>
    <row r="172" spans="1:20" x14ac:dyDescent="0.25">
      <c r="D172" s="1"/>
      <c r="E172" s="1"/>
      <c r="I172" s="47"/>
      <c r="J172" s="11"/>
      <c r="K172" s="11"/>
      <c r="L172" s="46"/>
      <c r="M172" s="76"/>
      <c r="N172" s="77"/>
      <c r="O172" s="78"/>
      <c r="R172" s="11"/>
      <c r="S172" s="11"/>
    </row>
    <row r="173" spans="1:20" x14ac:dyDescent="0.25">
      <c r="A173" s="2" t="s">
        <v>50</v>
      </c>
      <c r="C173" s="2"/>
      <c r="D173" s="6">
        <v>9791</v>
      </c>
      <c r="E173" s="6">
        <v>3432</v>
      </c>
      <c r="I173" s="47"/>
      <c r="J173" s="11"/>
      <c r="K173" s="11"/>
      <c r="L173" s="46"/>
      <c r="M173" s="76"/>
      <c r="N173" s="77"/>
      <c r="O173" s="80">
        <f>O174</f>
        <v>10769.756046541335</v>
      </c>
      <c r="R173" s="11"/>
      <c r="S173" s="11"/>
    </row>
    <row r="174" spans="1:20" x14ac:dyDescent="0.25">
      <c r="A174" s="9" t="str">
        <f>B174</f>
        <v>Collier (Part)</v>
      </c>
      <c r="B174" t="str">
        <f>_xlfn.CONCAT(H174, " (Part)")</f>
        <v>Collier (Part)</v>
      </c>
      <c r="C174">
        <v>21</v>
      </c>
      <c r="D174" s="1">
        <v>9791</v>
      </c>
      <c r="E174" s="1">
        <v>3432</v>
      </c>
      <c r="G174">
        <v>21</v>
      </c>
      <c r="H174" s="9" t="s">
        <v>92</v>
      </c>
      <c r="I174" s="48">
        <v>375752</v>
      </c>
      <c r="J174" s="10">
        <v>332079</v>
      </c>
      <c r="K174" s="10">
        <v>332079</v>
      </c>
      <c r="L174" s="46">
        <f>D174/I174</f>
        <v>2.6057080201835253E-2</v>
      </c>
      <c r="M174" s="76">
        <f>VLOOKUP(H174,County2025!$A$10:$C$76,2)</f>
        <v>413314</v>
      </c>
      <c r="N174" s="77">
        <f>VLOOKUP(H174,County2025!$A$10:$C$76,3)</f>
        <v>375752</v>
      </c>
      <c r="O174" s="78">
        <f t="shared" si="8"/>
        <v>10769.756046541335</v>
      </c>
      <c r="Q174" s="1">
        <v>228390</v>
      </c>
      <c r="R174" s="10">
        <v>211867</v>
      </c>
      <c r="S174" s="10">
        <v>211867</v>
      </c>
      <c r="T174" s="12">
        <v>1.5026927623801393E-2</v>
      </c>
    </row>
    <row r="175" spans="1:20" x14ac:dyDescent="0.25">
      <c r="D175" s="1"/>
      <c r="E175" s="1"/>
      <c r="I175" s="47"/>
      <c r="J175" s="11"/>
      <c r="K175" s="11"/>
      <c r="L175" s="46"/>
      <c r="M175" s="76"/>
      <c r="N175" s="77"/>
      <c r="O175" s="78"/>
      <c r="R175" s="11"/>
      <c r="S175" s="11"/>
    </row>
    <row r="176" spans="1:20" x14ac:dyDescent="0.25">
      <c r="A176" s="2" t="s">
        <v>51</v>
      </c>
      <c r="C176" s="2"/>
      <c r="D176" s="6">
        <v>1853896</v>
      </c>
      <c r="E176" s="6">
        <v>746578</v>
      </c>
      <c r="I176" s="47"/>
      <c r="J176" s="11"/>
      <c r="K176" s="11"/>
      <c r="L176" s="46"/>
      <c r="M176" s="76"/>
      <c r="N176" s="77"/>
      <c r="O176" s="80">
        <f>O177+O178+O179+O180</f>
        <v>1993030.6764068832</v>
      </c>
      <c r="R176" s="11"/>
      <c r="S176" s="11"/>
    </row>
    <row r="177" spans="1:20" x14ac:dyDescent="0.25">
      <c r="A177" s="9" t="str">
        <f>B177</f>
        <v>Lake (Part)</v>
      </c>
      <c r="B177" t="str">
        <f>_xlfn.CONCAT(H177, " (Part)")</f>
        <v>Lake (Part)</v>
      </c>
      <c r="C177">
        <v>69</v>
      </c>
      <c r="D177" s="1">
        <v>111689</v>
      </c>
      <c r="E177" s="1">
        <v>44374</v>
      </c>
      <c r="G177">
        <v>69</v>
      </c>
      <c r="H177" s="9" t="s">
        <v>107</v>
      </c>
      <c r="I177" s="48">
        <v>383956</v>
      </c>
      <c r="J177" s="10">
        <v>315106</v>
      </c>
      <c r="K177" s="10">
        <v>315106</v>
      </c>
      <c r="L177" s="46">
        <f>D177/I177</f>
        <v>0.29089010199085313</v>
      </c>
      <c r="M177" s="76">
        <f>VLOOKUP(H177,County2025!$A$10:$C$76,2)</f>
        <v>445881</v>
      </c>
      <c r="N177" s="77">
        <f>VLOOKUP(H177,County2025!$A$10:$C$76,3)</f>
        <v>383956</v>
      </c>
      <c r="O177" s="78">
        <f t="shared" si="8"/>
        <v>129702.36956578359</v>
      </c>
      <c r="Q177" s="1">
        <v>177628</v>
      </c>
      <c r="R177" s="10">
        <v>147805</v>
      </c>
      <c r="S177" s="10">
        <v>147805</v>
      </c>
      <c r="T177" s="12">
        <v>0.24981421847906862</v>
      </c>
    </row>
    <row r="178" spans="1:20" x14ac:dyDescent="0.25">
      <c r="A178" s="9" t="str">
        <f t="shared" ref="A178:A180" si="17">B178</f>
        <v>Orange (Part)</v>
      </c>
      <c r="B178" t="str">
        <f t="shared" ref="B178:B180" si="18">_xlfn.CONCAT(H178, " (Part)")</f>
        <v>Orange (Part)</v>
      </c>
      <c r="C178">
        <v>95</v>
      </c>
      <c r="D178" s="1">
        <v>1274196</v>
      </c>
      <c r="E178" s="1">
        <v>507295</v>
      </c>
      <c r="G178">
        <v>95</v>
      </c>
      <c r="H178" s="9" t="s">
        <v>118</v>
      </c>
      <c r="I178" s="48">
        <v>1429908</v>
      </c>
      <c r="J178" s="10">
        <v>1396338</v>
      </c>
      <c r="K178" s="10">
        <v>1396338</v>
      </c>
      <c r="L178" s="46">
        <f>D178/I178</f>
        <v>0.89110348358076186</v>
      </c>
      <c r="M178" s="76">
        <f>VLOOKUP(H178,County2025!$A$10:$C$76,2)</f>
        <v>1536045</v>
      </c>
      <c r="N178" s="77">
        <f>VLOOKUP(H178,County2025!$A$10:$C$76,3)</f>
        <v>1429908</v>
      </c>
      <c r="O178" s="78">
        <f t="shared" si="8"/>
        <v>1368775.0504368113</v>
      </c>
      <c r="Q178" s="1">
        <v>561851</v>
      </c>
      <c r="R178" s="10">
        <v>550152</v>
      </c>
      <c r="S178" s="10">
        <v>550152</v>
      </c>
      <c r="T178" s="12">
        <v>0.90289952318319266</v>
      </c>
    </row>
    <row r="179" spans="1:20" x14ac:dyDescent="0.25">
      <c r="A179" s="9" t="str">
        <f t="shared" si="17"/>
        <v>Osceola (Part)</v>
      </c>
      <c r="B179" t="str">
        <f t="shared" si="18"/>
        <v>Osceola (Part)</v>
      </c>
      <c r="C179">
        <v>97</v>
      </c>
      <c r="D179" s="1">
        <v>12432</v>
      </c>
      <c r="E179" s="1">
        <v>6765</v>
      </c>
      <c r="G179">
        <v>97</v>
      </c>
      <c r="H179" s="9" t="s">
        <v>119</v>
      </c>
      <c r="I179" s="48">
        <v>388656</v>
      </c>
      <c r="J179" s="10">
        <v>364149</v>
      </c>
      <c r="K179" s="10">
        <v>364149</v>
      </c>
      <c r="L179" s="46">
        <f>D179/I179</f>
        <v>3.1987155736692599E-2</v>
      </c>
      <c r="M179" s="76">
        <f>VLOOKUP(H179,County2025!$A$10:$C$76,2)</f>
        <v>484915</v>
      </c>
      <c r="N179" s="77">
        <f>VLOOKUP(H179,County2025!$A$10:$C$76,3)</f>
        <v>388656</v>
      </c>
      <c r="O179" s="78">
        <f t="shared" si="8"/>
        <v>15511.051624058291</v>
      </c>
      <c r="Q179" s="1">
        <v>154680</v>
      </c>
      <c r="R179" s="10">
        <v>144850</v>
      </c>
      <c r="S179" s="10">
        <v>144850</v>
      </c>
      <c r="T179" s="12">
        <v>4.3735453840186192E-2</v>
      </c>
    </row>
    <row r="180" spans="1:20" x14ac:dyDescent="0.25">
      <c r="A180" s="9" t="str">
        <f t="shared" si="17"/>
        <v>Seminole (Part)</v>
      </c>
      <c r="B180" t="str">
        <f t="shared" si="18"/>
        <v>Seminole (Part)</v>
      </c>
      <c r="C180">
        <v>117</v>
      </c>
      <c r="D180" s="1">
        <v>455579</v>
      </c>
      <c r="E180" s="1">
        <v>188144</v>
      </c>
      <c r="G180">
        <v>117</v>
      </c>
      <c r="H180" s="9" t="s">
        <v>129</v>
      </c>
      <c r="I180" s="48">
        <v>470856</v>
      </c>
      <c r="J180" s="10">
        <v>455579</v>
      </c>
      <c r="K180" s="10">
        <v>455579</v>
      </c>
      <c r="L180" s="46">
        <f>D180/I180</f>
        <v>0.96755483629814631</v>
      </c>
      <c r="M180" s="76">
        <f>VLOOKUP(H180,County2025!$A$10:$C$76,2)</f>
        <v>495106</v>
      </c>
      <c r="N180" s="77">
        <f>VLOOKUP(H180,County2025!$A$10:$C$76,3)</f>
        <v>470856</v>
      </c>
      <c r="O180" s="78">
        <f t="shared" si="8"/>
        <v>479042.20478023001</v>
      </c>
      <c r="Q180" s="1">
        <v>193790</v>
      </c>
      <c r="R180" s="10">
        <v>188144</v>
      </c>
      <c r="S180" s="10">
        <v>188144</v>
      </c>
      <c r="T180" s="12">
        <v>0.97086536973012028</v>
      </c>
    </row>
    <row r="181" spans="1:20" x14ac:dyDescent="0.25">
      <c r="D181" s="1"/>
      <c r="E181" s="1"/>
      <c r="I181" s="47"/>
      <c r="J181" s="11"/>
      <c r="K181" s="11"/>
      <c r="L181" s="46"/>
      <c r="M181" s="76"/>
      <c r="N181" s="77"/>
      <c r="O181" s="78"/>
      <c r="R181" s="11"/>
      <c r="S181" s="11"/>
    </row>
    <row r="182" spans="1:20" x14ac:dyDescent="0.25">
      <c r="A182" s="2" t="s">
        <v>52</v>
      </c>
      <c r="C182" s="2"/>
      <c r="D182" s="6">
        <v>6683</v>
      </c>
      <c r="E182" s="6">
        <v>2529</v>
      </c>
      <c r="I182" s="47"/>
      <c r="J182" s="11"/>
      <c r="K182" s="11"/>
      <c r="L182" s="46"/>
      <c r="M182" s="76"/>
      <c r="N182" s="77"/>
      <c r="O182" s="80">
        <f>O183</f>
        <v>6969.4991881066162</v>
      </c>
      <c r="R182" s="11"/>
      <c r="S182" s="11"/>
    </row>
    <row r="183" spans="1:20" x14ac:dyDescent="0.25">
      <c r="A183" s="9" t="str">
        <f>B183</f>
        <v>Palm Beach (Part)</v>
      </c>
      <c r="B183" t="str">
        <f>_xlfn.CONCAT(H183, " (Part)")</f>
        <v>Palm Beach (Part)</v>
      </c>
      <c r="C183">
        <v>99</v>
      </c>
      <c r="D183" s="1">
        <v>6683</v>
      </c>
      <c r="E183" s="1">
        <v>2529</v>
      </c>
      <c r="G183">
        <v>99</v>
      </c>
      <c r="H183" s="9" t="s">
        <v>120</v>
      </c>
      <c r="I183" s="48">
        <v>1492191</v>
      </c>
      <c r="J183" s="10">
        <v>1479525</v>
      </c>
      <c r="K183" s="10">
        <v>1479525</v>
      </c>
      <c r="L183" s="46">
        <f>D183/I183</f>
        <v>4.4786491809694602E-3</v>
      </c>
      <c r="M183" s="76">
        <f>VLOOKUP(H183,County2025!$A$10:$C$76,2)</f>
        <v>1556161</v>
      </c>
      <c r="N183" s="77">
        <f>VLOOKUP(H183,County2025!$A$10:$C$76,3)</f>
        <v>1492191</v>
      </c>
      <c r="O183" s="78">
        <f t="shared" si="8"/>
        <v>6969.4991881066162</v>
      </c>
      <c r="Q183" s="1">
        <v>705988</v>
      </c>
      <c r="R183" s="10">
        <v>701008</v>
      </c>
      <c r="S183" s="10">
        <v>701008</v>
      </c>
      <c r="T183" s="12">
        <v>3.5822138619919885E-3</v>
      </c>
    </row>
    <row r="184" spans="1:20" x14ac:dyDescent="0.25">
      <c r="D184" s="1"/>
      <c r="E184" s="1"/>
      <c r="I184" s="47"/>
      <c r="J184" s="11"/>
      <c r="K184" s="11"/>
      <c r="L184" s="46"/>
      <c r="M184" s="76"/>
      <c r="N184" s="77"/>
      <c r="O184" s="78"/>
      <c r="R184" s="11"/>
      <c r="S184" s="11"/>
    </row>
    <row r="185" spans="1:20" x14ac:dyDescent="0.25">
      <c r="A185" s="2" t="s">
        <v>53</v>
      </c>
      <c r="C185" s="2"/>
      <c r="D185" s="6">
        <v>20032</v>
      </c>
      <c r="E185" s="6">
        <v>8830</v>
      </c>
      <c r="I185" s="47"/>
      <c r="J185" s="11"/>
      <c r="K185" s="11"/>
      <c r="L185" s="46"/>
      <c r="M185" s="76"/>
      <c r="N185" s="77"/>
      <c r="O185" s="80">
        <f>O186</f>
        <v>20927.854230029596</v>
      </c>
      <c r="R185" s="11"/>
      <c r="S185" s="11"/>
    </row>
    <row r="186" spans="1:20" x14ac:dyDescent="0.25">
      <c r="A186" s="9" t="str">
        <f>B186</f>
        <v>Putnam (Part)</v>
      </c>
      <c r="B186" t="str">
        <f>_xlfn.CONCAT(H186, " (Part)")</f>
        <v>Putnam (Part)</v>
      </c>
      <c r="C186">
        <v>107</v>
      </c>
      <c r="D186" s="1">
        <v>20032</v>
      </c>
      <c r="E186" s="1">
        <v>8830</v>
      </c>
      <c r="G186">
        <v>107</v>
      </c>
      <c r="H186" s="9" t="s">
        <v>124</v>
      </c>
      <c r="I186" s="48">
        <v>73321</v>
      </c>
      <c r="J186" s="10">
        <v>20032</v>
      </c>
      <c r="K186" s="10">
        <v>20032</v>
      </c>
      <c r="L186" s="46">
        <f>D186/I186</f>
        <v>0.27320958524842814</v>
      </c>
      <c r="M186" s="76">
        <f>VLOOKUP(H186,County2025!$A$10:$C$76,2)</f>
        <v>76600</v>
      </c>
      <c r="N186" s="77">
        <f>VLOOKUP(H186,County2025!$A$10:$C$76,3)</f>
        <v>73321</v>
      </c>
      <c r="O186" s="78">
        <f t="shared" si="8"/>
        <v>20927.854230029596</v>
      </c>
      <c r="Q186" s="1">
        <v>36014</v>
      </c>
      <c r="R186" s="10">
        <v>8830</v>
      </c>
      <c r="S186" s="10">
        <v>8830</v>
      </c>
      <c r="T186" s="12">
        <v>0.24518242905536736</v>
      </c>
    </row>
    <row r="187" spans="1:20" x14ac:dyDescent="0.25">
      <c r="D187" s="1"/>
      <c r="E187" s="1"/>
      <c r="I187" s="47"/>
      <c r="J187" s="11"/>
      <c r="K187" s="11"/>
      <c r="L187" s="46"/>
      <c r="M187" s="76"/>
      <c r="N187" s="77"/>
      <c r="O187" s="78"/>
      <c r="R187" s="11"/>
      <c r="S187" s="11"/>
    </row>
    <row r="188" spans="1:20" x14ac:dyDescent="0.25">
      <c r="A188" s="2" t="s">
        <v>54</v>
      </c>
      <c r="C188" s="2"/>
      <c r="D188" s="6">
        <v>510675</v>
      </c>
      <c r="E188" s="6">
        <v>240941</v>
      </c>
      <c r="I188" s="47"/>
      <c r="J188" s="11"/>
      <c r="K188" s="11"/>
      <c r="L188" s="46"/>
      <c r="M188" s="76"/>
      <c r="N188" s="77"/>
      <c r="O188" s="80">
        <f>O189</f>
        <v>562270.17022413015</v>
      </c>
      <c r="R188" s="11"/>
      <c r="S188" s="11"/>
    </row>
    <row r="189" spans="1:20" x14ac:dyDescent="0.25">
      <c r="A189" s="9" t="str">
        <f>B189</f>
        <v>Brevard (Part)</v>
      </c>
      <c r="B189" t="str">
        <f>_xlfn.CONCAT(H189, " (Part)")</f>
        <v>Brevard (Part)</v>
      </c>
      <c r="C189">
        <v>9</v>
      </c>
      <c r="D189" s="1">
        <v>510675</v>
      </c>
      <c r="E189" s="1">
        <v>240941</v>
      </c>
      <c r="G189">
        <v>9</v>
      </c>
      <c r="H189" s="9" t="s">
        <v>87</v>
      </c>
      <c r="I189" s="48">
        <v>606612</v>
      </c>
      <c r="J189" s="10">
        <v>583073</v>
      </c>
      <c r="K189" s="10">
        <v>583073</v>
      </c>
      <c r="L189" s="46">
        <f>D189/I189</f>
        <v>0.84184783683804476</v>
      </c>
      <c r="M189" s="76">
        <f>VLOOKUP(H189,County2025!$A$10:$C$76,2)</f>
        <v>667900</v>
      </c>
      <c r="N189" s="77">
        <f>VLOOKUP(H189,County2025!$A$10:$C$76,3)</f>
        <v>606612</v>
      </c>
      <c r="O189" s="78">
        <f t="shared" si="8"/>
        <v>562270.17022413015</v>
      </c>
      <c r="Q189" s="1">
        <v>288794</v>
      </c>
      <c r="R189" s="10">
        <v>277769</v>
      </c>
      <c r="S189" s="10">
        <v>277769</v>
      </c>
      <c r="T189" s="12">
        <v>0.83430057411165048</v>
      </c>
    </row>
    <row r="190" spans="1:20" x14ac:dyDescent="0.25">
      <c r="D190" s="1"/>
      <c r="E190" s="1"/>
      <c r="I190" s="47"/>
      <c r="J190" s="11"/>
      <c r="K190" s="11"/>
      <c r="L190" s="46"/>
      <c r="M190" s="76"/>
      <c r="N190" s="77"/>
      <c r="O190" s="78"/>
      <c r="R190" s="11"/>
      <c r="S190" s="11"/>
    </row>
    <row r="191" spans="1:20" x14ac:dyDescent="0.25">
      <c r="A191" s="2" t="s">
        <v>55</v>
      </c>
      <c r="C191" s="2"/>
      <c r="D191" s="6">
        <v>162060</v>
      </c>
      <c r="E191" s="6">
        <v>107507</v>
      </c>
      <c r="I191" s="47"/>
      <c r="J191" s="11"/>
      <c r="K191" s="11"/>
      <c r="L191" s="46"/>
      <c r="M191" s="76"/>
      <c r="N191" s="77"/>
      <c r="O191" s="80">
        <f>O192+O193</f>
        <v>185655.8872766291</v>
      </c>
      <c r="R191" s="11"/>
      <c r="S191" s="11"/>
    </row>
    <row r="192" spans="1:20" x14ac:dyDescent="0.25">
      <c r="A192" s="9" t="str">
        <f t="shared" ref="A192:A193" si="19">B192</f>
        <v>Bay (Part)</v>
      </c>
      <c r="B192" t="str">
        <f t="shared" ref="B192:B193" si="20">_xlfn.CONCAT(H192, " (Part)")</f>
        <v>Bay (Part)</v>
      </c>
      <c r="C192">
        <v>5</v>
      </c>
      <c r="D192" s="1">
        <v>150319</v>
      </c>
      <c r="E192" s="1">
        <v>91858</v>
      </c>
      <c r="G192">
        <v>5</v>
      </c>
      <c r="H192" s="9" t="s">
        <v>85</v>
      </c>
      <c r="I192" s="48">
        <v>175216</v>
      </c>
      <c r="J192" s="10">
        <v>150319</v>
      </c>
      <c r="K192" s="10">
        <v>150319</v>
      </c>
      <c r="L192" s="46">
        <f>D192/I192</f>
        <v>0.8579068121632728</v>
      </c>
      <c r="M192" s="76">
        <f>VLOOKUP(H192,County2025!$A$10:$C$76,2)</f>
        <v>199950</v>
      </c>
      <c r="N192" s="77">
        <f>VLOOKUP(H192,County2025!$A$10:$C$76,3)</f>
        <v>175216</v>
      </c>
      <c r="O192" s="78">
        <f t="shared" si="8"/>
        <v>171538.4670920464</v>
      </c>
      <c r="Q192" s="1">
        <v>102971</v>
      </c>
      <c r="R192" s="10">
        <v>91858</v>
      </c>
      <c r="S192" s="10">
        <v>91858</v>
      </c>
      <c r="T192" s="12">
        <v>0.8920764098629711</v>
      </c>
    </row>
    <row r="193" spans="1:20" x14ac:dyDescent="0.25">
      <c r="A193" s="9" t="str">
        <f t="shared" si="19"/>
        <v>Walton (Part)</v>
      </c>
      <c r="B193" t="str">
        <f t="shared" si="20"/>
        <v>Walton (Part)</v>
      </c>
      <c r="C193">
        <v>131</v>
      </c>
      <c r="D193" s="1">
        <v>11741</v>
      </c>
      <c r="E193" s="1">
        <v>15649</v>
      </c>
      <c r="G193">
        <v>131</v>
      </c>
      <c r="H193" s="9" t="s">
        <v>135</v>
      </c>
      <c r="I193" s="48">
        <v>75305</v>
      </c>
      <c r="J193" s="10">
        <v>33023</v>
      </c>
      <c r="K193" s="10">
        <v>33023</v>
      </c>
      <c r="L193" s="46">
        <f>D193/I193</f>
        <v>0.155912622003851</v>
      </c>
      <c r="M193" s="76">
        <f>VLOOKUP(H193,County2025!$A$10:$C$76,2)</f>
        <v>90547</v>
      </c>
      <c r="N193" s="77">
        <f>VLOOKUP(H193,County2025!$A$10:$C$76,3)</f>
        <v>75305</v>
      </c>
      <c r="O193" s="78">
        <f t="shared" si="8"/>
        <v>14117.420184582697</v>
      </c>
      <c r="Q193" s="1">
        <v>56197</v>
      </c>
      <c r="R193" s="10">
        <v>36738</v>
      </c>
      <c r="S193" s="10">
        <v>36738</v>
      </c>
      <c r="T193" s="12">
        <v>0.27846682207235263</v>
      </c>
    </row>
    <row r="194" spans="1:20" x14ac:dyDescent="0.25">
      <c r="D194" s="1"/>
      <c r="E194" s="1"/>
      <c r="I194" s="47"/>
      <c r="J194" s="11"/>
      <c r="K194" s="11"/>
      <c r="L194" s="46"/>
      <c r="M194" s="76"/>
      <c r="N194" s="77"/>
      <c r="O194" s="78"/>
      <c r="R194" s="11"/>
      <c r="S194" s="11"/>
    </row>
    <row r="195" spans="1:20" x14ac:dyDescent="0.25">
      <c r="A195" s="2" t="s">
        <v>56</v>
      </c>
      <c r="C195" s="2"/>
      <c r="D195" s="6">
        <v>390172</v>
      </c>
      <c r="E195" s="6">
        <v>184298</v>
      </c>
      <c r="I195" s="47"/>
      <c r="J195" s="11"/>
      <c r="K195" s="11"/>
      <c r="L195" s="46"/>
      <c r="M195" s="76"/>
      <c r="N195" s="77"/>
      <c r="O195" s="80">
        <f>O196+O197+O198</f>
        <v>416724.57825453207</v>
      </c>
      <c r="R195" s="11"/>
      <c r="S195" s="11"/>
    </row>
    <row r="196" spans="1:20" x14ac:dyDescent="0.25">
      <c r="A196" t="s">
        <v>169</v>
      </c>
      <c r="B196" s="14" t="s">
        <v>149</v>
      </c>
      <c r="C196" s="15">
        <v>3</v>
      </c>
      <c r="D196" s="13">
        <v>11813</v>
      </c>
      <c r="E196" s="13">
        <v>17134</v>
      </c>
      <c r="G196" s="15">
        <v>3</v>
      </c>
      <c r="H196" s="14" t="s">
        <v>149</v>
      </c>
      <c r="I196" s="48">
        <v>231767</v>
      </c>
      <c r="J196" s="10"/>
      <c r="K196" s="10"/>
      <c r="L196" s="46">
        <f>D196/I196</f>
        <v>5.096929243593782E-2</v>
      </c>
      <c r="M196" s="76">
        <f>'CO-EST2025-POP-01'!H7</f>
        <v>267761</v>
      </c>
      <c r="N196" s="77">
        <f>'CO-EST2025-POP-01'!B7-1</f>
        <v>231777</v>
      </c>
      <c r="O196" s="78">
        <f>L196*M196</f>
        <v>13647.588711939146</v>
      </c>
      <c r="Q196" s="13">
        <v>124148</v>
      </c>
      <c r="R196" s="10"/>
      <c r="S196" s="10"/>
      <c r="T196" s="16">
        <v>0.13801269452588846</v>
      </c>
    </row>
    <row r="197" spans="1:20" x14ac:dyDescent="0.25">
      <c r="A197" s="9" t="str">
        <f>B197</f>
        <v>Escambia (Part)</v>
      </c>
      <c r="B197" t="str">
        <f>_xlfn.CONCAT(H197, " (Part)")</f>
        <v>Escambia (Part)</v>
      </c>
      <c r="C197">
        <v>33</v>
      </c>
      <c r="D197" s="1">
        <v>297356</v>
      </c>
      <c r="E197" s="1">
        <v>135779</v>
      </c>
      <c r="G197">
        <v>33</v>
      </c>
      <c r="H197" s="9" t="s">
        <v>96</v>
      </c>
      <c r="I197" s="48">
        <v>321905</v>
      </c>
      <c r="J197" s="10">
        <v>297356</v>
      </c>
      <c r="K197" s="10">
        <v>297356</v>
      </c>
      <c r="L197" s="46">
        <f>D197/I197</f>
        <v>0.92373837001599846</v>
      </c>
      <c r="M197" s="76">
        <f>VLOOKUP(H197,County2025!$A$10:$C$76,2)</f>
        <v>337728</v>
      </c>
      <c r="N197" s="77">
        <f>VLOOKUP(H197,County2025!$A$10:$C$76,3)</f>
        <v>321905</v>
      </c>
      <c r="O197" s="78">
        <f>L197*M197</f>
        <v>311972.31222876313</v>
      </c>
      <c r="Q197" s="1">
        <v>145390</v>
      </c>
      <c r="R197" s="10">
        <v>135779</v>
      </c>
      <c r="S197" s="10">
        <v>135779</v>
      </c>
      <c r="T197" s="12">
        <v>0.93389504092441022</v>
      </c>
    </row>
    <row r="198" spans="1:20" x14ac:dyDescent="0.25">
      <c r="A198" s="9" t="str">
        <f>B198</f>
        <v>Santa Rosa (Part)</v>
      </c>
      <c r="B198" t="str">
        <f>_xlfn.CONCAT(H198, " (Part)")</f>
        <v>Santa Rosa (Part)</v>
      </c>
      <c r="C198">
        <v>113</v>
      </c>
      <c r="D198" s="1">
        <v>81003</v>
      </c>
      <c r="E198" s="1">
        <v>31385</v>
      </c>
      <c r="G198">
        <v>113</v>
      </c>
      <c r="H198" s="9" t="s">
        <v>127</v>
      </c>
      <c r="I198" s="48">
        <v>188000</v>
      </c>
      <c r="J198" s="10">
        <v>150583</v>
      </c>
      <c r="K198" s="10">
        <v>150583</v>
      </c>
      <c r="L198" s="46">
        <f>D198/I198</f>
        <v>0.43086702127659576</v>
      </c>
      <c r="M198" s="76">
        <f>VLOOKUP(H198,County2025!$A$10:$C$76,2)</f>
        <v>211445</v>
      </c>
      <c r="N198" s="77">
        <f>VLOOKUP(H198,County2025!$A$10:$C$76,3)</f>
        <v>188000</v>
      </c>
      <c r="O198" s="78">
        <f t="shared" ref="O198:O259" si="21">L198*M198</f>
        <v>91104.677313829787</v>
      </c>
      <c r="Q198" s="1">
        <v>75854</v>
      </c>
      <c r="R198" s="10">
        <v>61074</v>
      </c>
      <c r="S198" s="10">
        <v>61074</v>
      </c>
      <c r="T198" s="12">
        <v>0.41375537216231179</v>
      </c>
    </row>
    <row r="199" spans="1:20" x14ac:dyDescent="0.25">
      <c r="D199" s="1"/>
      <c r="E199" s="1"/>
      <c r="I199" s="47"/>
      <c r="J199" s="11"/>
      <c r="K199" s="11"/>
      <c r="L199" s="46"/>
      <c r="M199" s="76"/>
      <c r="N199" s="77"/>
      <c r="O199" s="78"/>
      <c r="R199" s="11"/>
      <c r="S199" s="11"/>
    </row>
    <row r="200" spans="1:20" x14ac:dyDescent="0.25">
      <c r="A200" s="2" t="s">
        <v>57</v>
      </c>
      <c r="C200" s="2"/>
      <c r="D200" s="6">
        <v>6531</v>
      </c>
      <c r="E200" s="6">
        <v>2945</v>
      </c>
      <c r="I200" s="47"/>
      <c r="J200" s="11"/>
      <c r="K200" s="11"/>
      <c r="L200" s="46"/>
      <c r="M200" s="76"/>
      <c r="N200" s="77"/>
      <c r="O200" s="80">
        <f>O201</f>
        <v>6595.4230592769318</v>
      </c>
      <c r="R200" s="11"/>
      <c r="S200" s="11"/>
    </row>
    <row r="201" spans="1:20" x14ac:dyDescent="0.25">
      <c r="A201" s="9" t="str">
        <f>B201</f>
        <v>Taylor (Part)</v>
      </c>
      <c r="B201" t="str">
        <f>_xlfn.CONCAT(H201, " (Part)")</f>
        <v>Taylor (Part)</v>
      </c>
      <c r="C201">
        <v>123</v>
      </c>
      <c r="D201" s="1">
        <v>6531</v>
      </c>
      <c r="E201" s="1">
        <v>2945</v>
      </c>
      <c r="G201">
        <v>123</v>
      </c>
      <c r="H201" s="9" t="s">
        <v>132</v>
      </c>
      <c r="I201" s="48">
        <v>21796</v>
      </c>
      <c r="J201" s="10">
        <v>6531</v>
      </c>
      <c r="K201" s="10">
        <v>6531</v>
      </c>
      <c r="L201" s="46">
        <f>D201/I201</f>
        <v>0.29964213617177465</v>
      </c>
      <c r="M201" s="76">
        <f>VLOOKUP(H201,County2025!$A$10:$C$76,2)</f>
        <v>22011</v>
      </c>
      <c r="N201" s="77">
        <f>VLOOKUP(H201,County2025!$A$10:$C$76,3)</f>
        <v>21796</v>
      </c>
      <c r="O201" s="78">
        <f t="shared" si="21"/>
        <v>6595.4230592769318</v>
      </c>
      <c r="Q201" s="1">
        <v>11088</v>
      </c>
      <c r="R201" s="10">
        <v>2945</v>
      </c>
      <c r="S201" s="10">
        <v>2945</v>
      </c>
      <c r="T201" s="12">
        <v>0.26560245310245312</v>
      </c>
    </row>
    <row r="202" spans="1:20" x14ac:dyDescent="0.25">
      <c r="D202" s="1"/>
      <c r="E202" s="1"/>
      <c r="I202" s="47"/>
      <c r="J202" s="11"/>
      <c r="K202" s="11"/>
      <c r="L202" s="46"/>
      <c r="M202" s="76"/>
      <c r="N202" s="77"/>
      <c r="O202" s="78"/>
      <c r="R202" s="11"/>
      <c r="S202" s="11"/>
    </row>
    <row r="203" spans="1:20" x14ac:dyDescent="0.25">
      <c r="A203" s="2" t="s">
        <v>59</v>
      </c>
      <c r="C203" s="2"/>
      <c r="D203" s="6">
        <v>16966</v>
      </c>
      <c r="E203" s="6">
        <v>6395</v>
      </c>
      <c r="I203" s="47"/>
      <c r="J203" s="11"/>
      <c r="K203" s="11"/>
      <c r="L203" s="46"/>
      <c r="M203" s="76"/>
      <c r="N203" s="77"/>
      <c r="O203" s="80">
        <f>O204</f>
        <v>19817.277160345689</v>
      </c>
      <c r="R203" s="11"/>
      <c r="S203" s="11"/>
    </row>
    <row r="204" spans="1:20" x14ac:dyDescent="0.25">
      <c r="A204" s="9" t="str">
        <f>B204</f>
        <v>Polk (Part)</v>
      </c>
      <c r="B204" t="str">
        <f>_xlfn.CONCAT(H204, " (Part)")</f>
        <v>Polk (Part)</v>
      </c>
      <c r="C204">
        <v>105</v>
      </c>
      <c r="D204" s="1">
        <v>16966</v>
      </c>
      <c r="E204" s="1">
        <v>6395</v>
      </c>
      <c r="G204">
        <v>105</v>
      </c>
      <c r="H204" s="9" t="s">
        <v>123</v>
      </c>
      <c r="I204" s="48">
        <v>725046</v>
      </c>
      <c r="J204" s="10">
        <v>646127</v>
      </c>
      <c r="K204" s="10">
        <v>646127</v>
      </c>
      <c r="L204" s="46">
        <f>D204/I204</f>
        <v>2.3399894627375368E-2</v>
      </c>
      <c r="M204" s="76">
        <f>VLOOKUP(H204,County2025!$A$10:$C$76,2)</f>
        <v>846896</v>
      </c>
      <c r="N204" s="77">
        <f>VLOOKUP(H204,County2025!$A$10:$C$76,3)</f>
        <v>725046</v>
      </c>
      <c r="O204" s="78">
        <f t="shared" si="21"/>
        <v>19817.277160345689</v>
      </c>
      <c r="Q204" s="1">
        <v>316381</v>
      </c>
      <c r="R204" s="10">
        <v>281372</v>
      </c>
      <c r="S204" s="10">
        <v>281372</v>
      </c>
      <c r="T204" s="12">
        <v>2.0212971069691291E-2</v>
      </c>
    </row>
    <row r="205" spans="1:20" x14ac:dyDescent="0.25">
      <c r="D205" s="1"/>
      <c r="E205" s="1"/>
      <c r="I205" s="47"/>
      <c r="J205" s="11"/>
      <c r="K205" s="11"/>
      <c r="L205" s="46"/>
      <c r="M205" s="76"/>
      <c r="N205" s="77"/>
      <c r="O205" s="78"/>
      <c r="R205" s="11"/>
      <c r="S205" s="11"/>
    </row>
    <row r="206" spans="1:20" x14ac:dyDescent="0.25">
      <c r="A206" s="2" t="s">
        <v>58</v>
      </c>
      <c r="C206" s="2"/>
      <c r="D206" s="6">
        <v>53267</v>
      </c>
      <c r="E206" s="6">
        <v>19372</v>
      </c>
      <c r="I206" s="47"/>
      <c r="J206" s="11"/>
      <c r="K206" s="11"/>
      <c r="L206" s="46"/>
      <c r="M206" s="76"/>
      <c r="N206" s="77"/>
      <c r="O206" s="80">
        <f>O207+O208</f>
        <v>64925.888658752236</v>
      </c>
      <c r="R206" s="11"/>
      <c r="S206" s="11"/>
    </row>
    <row r="207" spans="1:20" x14ac:dyDescent="0.25">
      <c r="A207" s="9" t="str">
        <f>B207</f>
        <v>Osceola (Part)</v>
      </c>
      <c r="B207" t="str">
        <f>_xlfn.CONCAT(H207, " (Part)")</f>
        <v>Osceola (Part)</v>
      </c>
      <c r="C207">
        <v>97</v>
      </c>
      <c r="D207" s="1">
        <v>34001</v>
      </c>
      <c r="E207" s="1">
        <v>10794</v>
      </c>
      <c r="G207">
        <v>97</v>
      </c>
      <c r="H207" s="9" t="s">
        <v>119</v>
      </c>
      <c r="I207" s="48">
        <v>388656</v>
      </c>
      <c r="J207" s="10">
        <v>364149</v>
      </c>
      <c r="K207" s="10">
        <v>364149</v>
      </c>
      <c r="L207" s="46">
        <f>D207/I207</f>
        <v>8.7483532995759741E-2</v>
      </c>
      <c r="M207" s="76">
        <f>VLOOKUP(H207,County2025!$A$10:$C$76,2)</f>
        <v>484915</v>
      </c>
      <c r="N207" s="77">
        <f>VLOOKUP(H207,County2025!$A$10:$C$76,3)</f>
        <v>388656</v>
      </c>
      <c r="O207" s="78">
        <f t="shared" si="21"/>
        <v>42422.077402638832</v>
      </c>
      <c r="Q207" s="1">
        <v>154680</v>
      </c>
      <c r="R207" s="10">
        <v>144850</v>
      </c>
      <c r="S207" s="10">
        <v>144850</v>
      </c>
      <c r="T207" s="12">
        <v>6.9782777346780456E-2</v>
      </c>
    </row>
    <row r="208" spans="1:20" x14ac:dyDescent="0.25">
      <c r="A208" s="9" t="str">
        <f>B208</f>
        <v>Polk (Part)</v>
      </c>
      <c r="B208" t="str">
        <f>_xlfn.CONCAT(H208, " (Part)")</f>
        <v>Polk (Part)</v>
      </c>
      <c r="C208">
        <v>105</v>
      </c>
      <c r="D208" s="1">
        <v>19266</v>
      </c>
      <c r="E208" s="1">
        <v>8578</v>
      </c>
      <c r="G208">
        <v>105</v>
      </c>
      <c r="H208" s="9" t="s">
        <v>123</v>
      </c>
      <c r="I208" s="48">
        <v>725046</v>
      </c>
      <c r="J208" s="10">
        <v>646127</v>
      </c>
      <c r="K208" s="10">
        <v>646127</v>
      </c>
      <c r="L208" s="46">
        <f>D208/I208</f>
        <v>2.6572107149063644E-2</v>
      </c>
      <c r="M208" s="76">
        <f>VLOOKUP(H208,County2025!$A$10:$C$76,2)</f>
        <v>846896</v>
      </c>
      <c r="N208" s="77">
        <f>VLOOKUP(H208,County2025!$A$10:$C$76,3)</f>
        <v>725046</v>
      </c>
      <c r="O208" s="78">
        <f t="shared" si="21"/>
        <v>22503.811256113404</v>
      </c>
      <c r="Q208" s="1">
        <v>316381</v>
      </c>
      <c r="R208" s="10">
        <v>281372</v>
      </c>
      <c r="S208" s="10">
        <v>281372</v>
      </c>
      <c r="T208" s="12">
        <v>2.7112879724130085E-2</v>
      </c>
    </row>
    <row r="209" spans="1:20" x14ac:dyDescent="0.25">
      <c r="D209" s="1"/>
      <c r="E209" s="1"/>
      <c r="I209" s="47"/>
      <c r="J209" s="11"/>
      <c r="K209" s="11"/>
      <c r="L209" s="46"/>
      <c r="M209" s="76"/>
      <c r="N209" s="77"/>
      <c r="O209" s="78"/>
      <c r="R209" s="11"/>
      <c r="S209" s="11"/>
    </row>
    <row r="210" spans="1:20" x14ac:dyDescent="0.25">
      <c r="A210" s="2" t="s">
        <v>60</v>
      </c>
      <c r="C210" s="2"/>
      <c r="D210" s="6">
        <v>199998</v>
      </c>
      <c r="E210" s="6">
        <v>105587</v>
      </c>
      <c r="I210" s="47"/>
      <c r="J210" s="11"/>
      <c r="K210" s="11"/>
      <c r="L210" s="46"/>
      <c r="M210" s="76"/>
      <c r="N210" s="77"/>
      <c r="O210" s="80">
        <f>O211+O212+O213</f>
        <v>233867.36353779613</v>
      </c>
      <c r="R210" s="11"/>
      <c r="S210" s="11"/>
    </row>
    <row r="211" spans="1:20" x14ac:dyDescent="0.25">
      <c r="A211" s="9" t="str">
        <f t="shared" ref="A211:A213" si="22">B211</f>
        <v>Charlotte (Part)</v>
      </c>
      <c r="B211" t="str">
        <f t="shared" ref="B211:B213" si="23">_xlfn.CONCAT(H211, " (Part)")</f>
        <v>Charlotte (Part)</v>
      </c>
      <c r="C211">
        <v>15</v>
      </c>
      <c r="D211" s="1">
        <v>127865</v>
      </c>
      <c r="E211" s="1">
        <v>71725</v>
      </c>
      <c r="G211">
        <v>15</v>
      </c>
      <c r="H211" s="9" t="s">
        <v>89</v>
      </c>
      <c r="I211" s="48">
        <v>186847</v>
      </c>
      <c r="J211" s="10">
        <v>174702</v>
      </c>
      <c r="K211" s="10">
        <v>174702</v>
      </c>
      <c r="L211" s="46">
        <f>D211/I211</f>
        <v>0.68432995980668676</v>
      </c>
      <c r="M211" s="76">
        <f>VLOOKUP(H211,County2025!$A$10:$C$76,2)</f>
        <v>223430</v>
      </c>
      <c r="N211" s="77">
        <f>VLOOKUP(H211,County2025!$A$10:$C$76,3)</f>
        <v>186847</v>
      </c>
      <c r="O211" s="78">
        <f t="shared" si="21"/>
        <v>152899.84291960803</v>
      </c>
      <c r="Q211" s="1">
        <v>110046</v>
      </c>
      <c r="R211" s="10">
        <v>103997</v>
      </c>
      <c r="S211" s="10">
        <v>103997</v>
      </c>
      <c r="T211" s="12">
        <v>0.65177289497119384</v>
      </c>
    </row>
    <row r="212" spans="1:20" x14ac:dyDescent="0.25">
      <c r="A212" s="9" t="str">
        <f t="shared" si="22"/>
        <v>DeSoto (Part)</v>
      </c>
      <c r="B212" t="str">
        <f t="shared" si="23"/>
        <v>DeSoto (Part)</v>
      </c>
      <c r="C212">
        <v>27</v>
      </c>
      <c r="D212" s="1">
        <v>1214</v>
      </c>
      <c r="E212" s="1">
        <v>962</v>
      </c>
      <c r="G212">
        <v>27</v>
      </c>
      <c r="H212" s="9" t="s">
        <v>94</v>
      </c>
      <c r="I212" s="48">
        <v>33976</v>
      </c>
      <c r="J212" s="10">
        <v>17342</v>
      </c>
      <c r="K212" s="10">
        <v>17342</v>
      </c>
      <c r="L212" s="46">
        <f>D212/I212</f>
        <v>3.5731104308923949E-2</v>
      </c>
      <c r="M212" s="76">
        <f>VLOOKUP(H212,County2025!$A$10:$C$76,2)</f>
        <v>35947</v>
      </c>
      <c r="N212" s="77">
        <f>VLOOKUP(H212,County2025!$A$10:$C$76,3)</f>
        <v>33976</v>
      </c>
      <c r="O212" s="78">
        <f t="shared" si="21"/>
        <v>1284.4260065928893</v>
      </c>
      <c r="Q212" s="1">
        <v>15548</v>
      </c>
      <c r="R212" s="10">
        <v>8249</v>
      </c>
      <c r="S212" s="10">
        <v>8249</v>
      </c>
      <c r="T212" s="12">
        <v>6.1872909698996656E-2</v>
      </c>
    </row>
    <row r="213" spans="1:20" x14ac:dyDescent="0.25">
      <c r="A213" s="9" t="str">
        <f t="shared" si="22"/>
        <v>Sarasota (Part)</v>
      </c>
      <c r="B213" t="str">
        <f t="shared" si="23"/>
        <v>Sarasota (Part)</v>
      </c>
      <c r="C213">
        <v>115</v>
      </c>
      <c r="D213" s="1">
        <v>70919</v>
      </c>
      <c r="E213" s="1">
        <v>32900</v>
      </c>
      <c r="G213">
        <v>115</v>
      </c>
      <c r="H213" s="9" t="s">
        <v>128</v>
      </c>
      <c r="I213" s="48">
        <v>434006</v>
      </c>
      <c r="J213" s="10">
        <v>423544</v>
      </c>
      <c r="K213" s="10">
        <v>423544</v>
      </c>
      <c r="L213" s="46">
        <f>D213/I213</f>
        <v>0.16340557503813311</v>
      </c>
      <c r="M213" s="76">
        <f>VLOOKUP(H213,County2025!$A$10:$C$76,2)</f>
        <v>487640</v>
      </c>
      <c r="N213" s="77">
        <f>VLOOKUP(H213,County2025!$A$10:$C$76,3)</f>
        <v>434006</v>
      </c>
      <c r="O213" s="78">
        <f t="shared" si="21"/>
        <v>79683.094611595225</v>
      </c>
      <c r="Q213" s="1">
        <v>253231</v>
      </c>
      <c r="R213" s="10">
        <v>248993</v>
      </c>
      <c r="S213" s="10">
        <v>248993</v>
      </c>
      <c r="T213" s="12">
        <v>0.12992090225920208</v>
      </c>
    </row>
    <row r="214" spans="1:20" x14ac:dyDescent="0.25">
      <c r="D214" s="1"/>
      <c r="E214" s="1"/>
      <c r="I214" s="47"/>
      <c r="J214" s="11"/>
      <c r="K214" s="11"/>
      <c r="L214" s="46"/>
      <c r="M214" s="76"/>
      <c r="N214" s="77"/>
      <c r="O214" s="78"/>
      <c r="R214" s="11"/>
      <c r="S214" s="11"/>
    </row>
    <row r="215" spans="1:20" x14ac:dyDescent="0.25">
      <c r="A215" s="2" t="s">
        <v>61</v>
      </c>
      <c r="C215" s="2"/>
      <c r="D215" s="6">
        <v>437745</v>
      </c>
      <c r="E215" s="6">
        <v>205720</v>
      </c>
      <c r="I215" s="47"/>
      <c r="J215" s="11"/>
      <c r="K215" s="11"/>
      <c r="L215" s="46"/>
      <c r="M215" s="76"/>
      <c r="N215" s="77"/>
      <c r="O215" s="80">
        <f>O216+O217</f>
        <v>503873.80151916633</v>
      </c>
      <c r="R215" s="11"/>
      <c r="S215" s="11"/>
    </row>
    <row r="216" spans="1:20" x14ac:dyDescent="0.25">
      <c r="A216" s="9" t="str">
        <f t="shared" ref="A216:A217" si="24">B216</f>
        <v>Martin (Part)</v>
      </c>
      <c r="B216" t="str">
        <f t="shared" ref="B216:B217" si="25">_xlfn.CONCAT(H216, " (Part)")</f>
        <v>Martin (Part)</v>
      </c>
      <c r="C216">
        <v>85</v>
      </c>
      <c r="D216" s="1">
        <v>136304</v>
      </c>
      <c r="E216" s="1">
        <v>73012</v>
      </c>
      <c r="G216">
        <v>85</v>
      </c>
      <c r="H216" s="9" t="s">
        <v>112</v>
      </c>
      <c r="I216" s="48">
        <v>158431</v>
      </c>
      <c r="J216" s="10">
        <v>146830</v>
      </c>
      <c r="K216" s="10">
        <v>146830</v>
      </c>
      <c r="L216" s="46">
        <f>D216/I216</f>
        <v>0.86033667653426416</v>
      </c>
      <c r="M216" s="76">
        <f>VLOOKUP(H216,County2025!$A$10:$C$76,2)</f>
        <v>166281</v>
      </c>
      <c r="N216" s="77">
        <f>VLOOKUP(H216,County2025!$A$10:$C$76,3)</f>
        <v>158431</v>
      </c>
      <c r="O216" s="78">
        <f t="shared" si="21"/>
        <v>143057.64291079398</v>
      </c>
      <c r="Q216" s="1">
        <v>81371</v>
      </c>
      <c r="R216" s="10">
        <v>77496</v>
      </c>
      <c r="S216" s="10">
        <v>77496</v>
      </c>
      <c r="T216" s="12">
        <v>0.89727298423271185</v>
      </c>
    </row>
    <row r="217" spans="1:20" x14ac:dyDescent="0.25">
      <c r="A217" s="9" t="str">
        <f t="shared" si="24"/>
        <v>Saint Lucie (Part)</v>
      </c>
      <c r="B217" t="str">
        <f t="shared" si="25"/>
        <v>Saint Lucie (Part)</v>
      </c>
      <c r="C217">
        <v>111</v>
      </c>
      <c r="D217" s="1">
        <v>301441</v>
      </c>
      <c r="E217" s="1">
        <v>132708</v>
      </c>
      <c r="G217">
        <v>111</v>
      </c>
      <c r="H217" s="81" t="s">
        <v>191</v>
      </c>
      <c r="I217" s="48">
        <v>329226</v>
      </c>
      <c r="J217" s="10">
        <v>317579</v>
      </c>
      <c r="K217" s="10">
        <v>317579</v>
      </c>
      <c r="L217" s="46">
        <f>D217/I217</f>
        <v>0.91560508586806633</v>
      </c>
      <c r="M217" s="76">
        <f>VLOOKUP(H217,County2025!$A$10:$C$76,2)</f>
        <v>394074</v>
      </c>
      <c r="N217" s="77">
        <f>VLOOKUP(H217,County2025!$A$10:$C$76,3)</f>
        <v>329226</v>
      </c>
      <c r="O217" s="78">
        <f t="shared" si="21"/>
        <v>360816.15860837238</v>
      </c>
      <c r="Q217" s="1">
        <v>147884</v>
      </c>
      <c r="R217" s="10">
        <v>142318</v>
      </c>
      <c r="S217" s="10">
        <v>142318</v>
      </c>
      <c r="T217" s="12">
        <v>0.89737902680479298</v>
      </c>
    </row>
    <row r="218" spans="1:20" x14ac:dyDescent="0.25">
      <c r="D218" s="1"/>
      <c r="E218" s="1"/>
      <c r="I218" s="47"/>
      <c r="J218" s="11"/>
      <c r="K218" s="11"/>
      <c r="L218" s="46"/>
      <c r="M218" s="76"/>
      <c r="N218" s="77"/>
      <c r="O218" s="78"/>
      <c r="R218" s="11"/>
      <c r="S218" s="11"/>
    </row>
    <row r="219" spans="1:20" x14ac:dyDescent="0.25">
      <c r="A219" s="2" t="s">
        <v>62</v>
      </c>
      <c r="C219" s="2"/>
      <c r="D219" s="6">
        <v>8541</v>
      </c>
      <c r="E219" s="6">
        <v>3584</v>
      </c>
      <c r="I219" s="47"/>
      <c r="J219" s="11"/>
      <c r="K219" s="11"/>
      <c r="L219" s="46"/>
      <c r="M219" s="76"/>
      <c r="N219" s="77"/>
      <c r="O219" s="80">
        <f>O220</f>
        <v>8728.8684798977774</v>
      </c>
      <c r="R219" s="11"/>
      <c r="S219" s="11"/>
    </row>
    <row r="220" spans="1:20" x14ac:dyDescent="0.25">
      <c r="A220" s="9" t="str">
        <f>B220</f>
        <v>Gadsden (Part)</v>
      </c>
      <c r="B220" t="str">
        <f>_xlfn.CONCAT(H220, " (Part)")</f>
        <v>Gadsden (Part)</v>
      </c>
      <c r="C220">
        <v>39</v>
      </c>
      <c r="D220" s="1">
        <v>8541</v>
      </c>
      <c r="E220" s="1">
        <v>3584</v>
      </c>
      <c r="G220">
        <v>39</v>
      </c>
      <c r="H220" s="9" t="s">
        <v>98</v>
      </c>
      <c r="I220" s="48">
        <v>43826</v>
      </c>
      <c r="J220" s="10">
        <v>8541</v>
      </c>
      <c r="K220" s="10">
        <v>8541</v>
      </c>
      <c r="L220" s="46">
        <f>D220/I220</f>
        <v>0.19488431524665722</v>
      </c>
      <c r="M220" s="76">
        <f>VLOOKUP(H220,County2025!$A$10:$C$76,2)</f>
        <v>44790</v>
      </c>
      <c r="N220" s="77">
        <f>VLOOKUP(H220,County2025!$A$10:$C$76,3)</f>
        <v>43826</v>
      </c>
      <c r="O220" s="78">
        <f t="shared" si="21"/>
        <v>8728.8684798977774</v>
      </c>
      <c r="Q220" s="1">
        <v>18929</v>
      </c>
      <c r="R220" s="10">
        <v>3584</v>
      </c>
      <c r="S220" s="10">
        <v>3584</v>
      </c>
      <c r="T220" s="12">
        <v>0.18933910930318559</v>
      </c>
    </row>
    <row r="221" spans="1:20" x14ac:dyDescent="0.25">
      <c r="D221" s="1"/>
      <c r="E221" s="1"/>
      <c r="I221" s="47"/>
      <c r="J221" s="11"/>
      <c r="K221" s="11"/>
      <c r="L221" s="46"/>
      <c r="M221" s="76"/>
      <c r="N221" s="77"/>
      <c r="O221" s="78"/>
      <c r="R221" s="11"/>
      <c r="S221" s="11"/>
    </row>
    <row r="222" spans="1:20" x14ac:dyDescent="0.25">
      <c r="A222" s="2" t="s">
        <v>63</v>
      </c>
      <c r="C222" s="2"/>
      <c r="D222" s="6">
        <v>4667</v>
      </c>
      <c r="E222" s="6">
        <v>2540</v>
      </c>
      <c r="I222" s="47"/>
      <c r="J222" s="11"/>
      <c r="K222" s="11"/>
      <c r="L222" s="46"/>
      <c r="M222" s="76"/>
      <c r="N222" s="77"/>
      <c r="O222" s="80">
        <f>O223</f>
        <v>5385.3103817955462</v>
      </c>
      <c r="R222" s="11"/>
      <c r="S222" s="11"/>
    </row>
    <row r="223" spans="1:20" x14ac:dyDescent="0.25">
      <c r="A223" s="9" t="str">
        <f>B223</f>
        <v>Marion (Part)</v>
      </c>
      <c r="B223" t="str">
        <f>_xlfn.CONCAT(H223, " (Part)")</f>
        <v>Marion (Part)</v>
      </c>
      <c r="C223">
        <v>83</v>
      </c>
      <c r="D223" s="1">
        <v>4667</v>
      </c>
      <c r="E223" s="1">
        <v>2540</v>
      </c>
      <c r="G223">
        <v>83</v>
      </c>
      <c r="H223" s="9" t="s">
        <v>111</v>
      </c>
      <c r="I223" s="48">
        <v>375908</v>
      </c>
      <c r="J223" s="10">
        <v>265597</v>
      </c>
      <c r="K223" s="10">
        <v>265597</v>
      </c>
      <c r="L223" s="46">
        <f>D223/I223</f>
        <v>1.2415271821828746E-2</v>
      </c>
      <c r="M223" s="76">
        <f>VLOOKUP(H223,County2025!$A$10:$C$76,2)</f>
        <v>433765</v>
      </c>
      <c r="N223" s="77">
        <f>VLOOKUP(H223,County2025!$A$10:$C$76,3)</f>
        <v>375908</v>
      </c>
      <c r="O223" s="78">
        <f t="shared" si="21"/>
        <v>5385.3103817955462</v>
      </c>
      <c r="Q223" s="1">
        <v>177380</v>
      </c>
      <c r="R223" s="10">
        <v>125449</v>
      </c>
      <c r="S223" s="10">
        <v>125449</v>
      </c>
      <c r="T223" s="12">
        <v>1.4319539970684407E-2</v>
      </c>
    </row>
    <row r="224" spans="1:20" x14ac:dyDescent="0.25">
      <c r="D224" s="1"/>
      <c r="E224" s="1"/>
      <c r="I224" s="47"/>
      <c r="J224" s="11"/>
      <c r="K224" s="11"/>
      <c r="L224" s="46"/>
      <c r="M224" s="76"/>
      <c r="N224" s="77"/>
      <c r="O224" s="78"/>
      <c r="R224" s="11"/>
      <c r="S224" s="11"/>
    </row>
    <row r="225" spans="1:20" x14ac:dyDescent="0.25">
      <c r="A225" s="2" t="s">
        <v>66</v>
      </c>
      <c r="C225" s="2"/>
      <c r="D225" s="6">
        <v>63297</v>
      </c>
      <c r="E225" s="6">
        <v>35215</v>
      </c>
      <c r="I225" s="47"/>
      <c r="J225" s="11"/>
      <c r="K225" s="11"/>
      <c r="L225" s="46"/>
      <c r="M225" s="76"/>
      <c r="N225" s="77"/>
      <c r="O225" s="80">
        <f>O226</f>
        <v>67511.798014520667</v>
      </c>
      <c r="R225" s="11"/>
      <c r="S225" s="11"/>
    </row>
    <row r="226" spans="1:20" x14ac:dyDescent="0.25">
      <c r="A226" s="9" t="str">
        <f>B226</f>
        <v>Highlands (Part)</v>
      </c>
      <c r="B226" t="str">
        <f>_xlfn.CONCAT(H226, " (Part)")</f>
        <v>Highlands (Part)</v>
      </c>
      <c r="C226">
        <v>55</v>
      </c>
      <c r="D226" s="1">
        <v>63297</v>
      </c>
      <c r="E226" s="1">
        <v>35215</v>
      </c>
      <c r="G226">
        <v>55</v>
      </c>
      <c r="H226" s="9" t="s">
        <v>103</v>
      </c>
      <c r="I226" s="48">
        <v>101235</v>
      </c>
      <c r="J226" s="10">
        <v>81113</v>
      </c>
      <c r="K226" s="10">
        <v>81113</v>
      </c>
      <c r="L226" s="46">
        <f>D226/I226</f>
        <v>0.62524818491628387</v>
      </c>
      <c r="M226" s="76">
        <f>VLOOKUP(H226,County2025!$A$10:$C$76,2)</f>
        <v>107976</v>
      </c>
      <c r="N226" s="77">
        <f>VLOOKUP(H226,County2025!$A$10:$C$76,3)</f>
        <v>101235</v>
      </c>
      <c r="O226" s="78">
        <f t="shared" si="21"/>
        <v>67511.798014520667</v>
      </c>
      <c r="Q226" s="1">
        <v>57486</v>
      </c>
      <c r="R226" s="10">
        <v>46008</v>
      </c>
      <c r="S226" s="10">
        <v>46008</v>
      </c>
      <c r="T226" s="12">
        <v>0.61258393347945583</v>
      </c>
    </row>
    <row r="227" spans="1:20" x14ac:dyDescent="0.25">
      <c r="D227" s="1"/>
      <c r="E227" s="1"/>
      <c r="I227" s="47"/>
      <c r="J227" s="11"/>
      <c r="K227" s="11"/>
      <c r="L227" s="46"/>
      <c r="M227" s="76"/>
      <c r="N227" s="77"/>
      <c r="O227" s="78"/>
      <c r="R227" s="11"/>
      <c r="S227" s="11"/>
    </row>
    <row r="228" spans="1:20" x14ac:dyDescent="0.25">
      <c r="A228" s="2" t="s">
        <v>67</v>
      </c>
      <c r="C228" s="2"/>
      <c r="D228" s="6">
        <v>169050</v>
      </c>
      <c r="E228" s="6">
        <v>75458</v>
      </c>
      <c r="I228" s="47"/>
      <c r="J228" s="11"/>
      <c r="K228" s="11"/>
      <c r="L228" s="46"/>
      <c r="M228" s="76"/>
      <c r="N228" s="77"/>
      <c r="O228" s="80">
        <f>O229+O230</f>
        <v>186522.12086167236</v>
      </c>
      <c r="R228" s="11"/>
      <c r="S228" s="11"/>
    </row>
    <row r="229" spans="1:20" x14ac:dyDescent="0.25">
      <c r="A229" s="9" t="str">
        <f t="shared" ref="A229:A230" si="26">B229</f>
        <v>Hernando (Part)</v>
      </c>
      <c r="B229" t="str">
        <f t="shared" ref="B229:B230" si="27">_xlfn.CONCAT(H229, " (Part)")</f>
        <v>Hernando (Part)</v>
      </c>
      <c r="C229">
        <v>53</v>
      </c>
      <c r="D229" s="1">
        <v>143261</v>
      </c>
      <c r="E229" s="1">
        <v>64012</v>
      </c>
      <c r="G229">
        <v>53</v>
      </c>
      <c r="H229" s="9" t="s">
        <v>102</v>
      </c>
      <c r="I229" s="48">
        <v>194515</v>
      </c>
      <c r="J229" s="10">
        <v>155499</v>
      </c>
      <c r="K229" s="10">
        <v>155499</v>
      </c>
      <c r="L229" s="46">
        <f>D229/I229</f>
        <v>0.73650361154666732</v>
      </c>
      <c r="M229" s="76">
        <f>VLOOKUP(H229,County2025!$A$10:$C$76,2)</f>
        <v>212849</v>
      </c>
      <c r="N229" s="77">
        <f>VLOOKUP(H229,County2025!$A$10:$C$76,3)</f>
        <v>194515</v>
      </c>
      <c r="O229" s="78">
        <f t="shared" si="21"/>
        <v>156764.0572140966</v>
      </c>
      <c r="Q229" s="1">
        <v>89165</v>
      </c>
      <c r="R229" s="10">
        <v>70493</v>
      </c>
      <c r="S229" s="10">
        <v>70493</v>
      </c>
      <c r="T229" s="12">
        <v>0.71790500757023501</v>
      </c>
    </row>
    <row r="230" spans="1:20" x14ac:dyDescent="0.25">
      <c r="A230" s="9" t="str">
        <f t="shared" si="26"/>
        <v>Pasco (Part)</v>
      </c>
      <c r="B230" t="str">
        <f t="shared" si="27"/>
        <v>Pasco (Part)</v>
      </c>
      <c r="C230">
        <v>101</v>
      </c>
      <c r="D230" s="1">
        <v>25789</v>
      </c>
      <c r="E230" s="1">
        <v>11446</v>
      </c>
      <c r="G230">
        <v>101</v>
      </c>
      <c r="H230" s="9" t="s">
        <v>121</v>
      </c>
      <c r="I230" s="48">
        <v>561891</v>
      </c>
      <c r="J230" s="10">
        <v>521183</v>
      </c>
      <c r="K230" s="10">
        <v>521183</v>
      </c>
      <c r="L230" s="46">
        <f>D230/I230</f>
        <v>4.589680204879594E-2</v>
      </c>
      <c r="M230" s="76">
        <f>VLOOKUP(H230,County2025!$A$10:$C$76,2)</f>
        <v>648369</v>
      </c>
      <c r="N230" s="77">
        <f>VLOOKUP(H230,County2025!$A$10:$C$76,3)</f>
        <v>561891</v>
      </c>
      <c r="O230" s="78">
        <f t="shared" si="21"/>
        <v>29758.063647575775</v>
      </c>
      <c r="Q230" s="1">
        <v>256783</v>
      </c>
      <c r="R230" s="10">
        <v>239557</v>
      </c>
      <c r="S230" s="10">
        <v>239557</v>
      </c>
      <c r="T230" s="12">
        <v>4.4574601901216204E-2</v>
      </c>
    </row>
    <row r="231" spans="1:20" x14ac:dyDescent="0.25">
      <c r="D231" s="1"/>
      <c r="E231" s="1"/>
      <c r="I231" s="47"/>
      <c r="J231" s="11"/>
      <c r="K231" s="11"/>
      <c r="L231" s="46"/>
      <c r="M231" s="76"/>
      <c r="N231" s="77"/>
      <c r="O231" s="78"/>
      <c r="R231" s="11"/>
      <c r="S231" s="11"/>
      <c r="T231" s="12"/>
    </row>
    <row r="232" spans="1:20" x14ac:dyDescent="0.25">
      <c r="A232" s="2" t="s">
        <v>64</v>
      </c>
      <c r="C232" s="2"/>
      <c r="D232" s="6">
        <v>91786</v>
      </c>
      <c r="E232" s="6">
        <v>48906</v>
      </c>
      <c r="I232" s="47"/>
      <c r="J232" s="11"/>
      <c r="K232" s="11"/>
      <c r="L232" s="46"/>
      <c r="M232" s="76"/>
      <c r="N232" s="77"/>
      <c r="O232" s="80">
        <f>O233</f>
        <v>116932.8631105422</v>
      </c>
      <c r="R232" s="11"/>
      <c r="S232" s="11"/>
    </row>
    <row r="233" spans="1:20" x14ac:dyDescent="0.25">
      <c r="A233" s="9" t="str">
        <f>B233</f>
        <v>Saint Johns (Part)</v>
      </c>
      <c r="B233" t="str">
        <f>_xlfn.CONCAT(H233, " (Part)")</f>
        <v>Saint Johns (Part)</v>
      </c>
      <c r="C233">
        <v>109</v>
      </c>
      <c r="D233" s="1">
        <v>91786</v>
      </c>
      <c r="E233" s="1">
        <v>48906</v>
      </c>
      <c r="G233">
        <v>109</v>
      </c>
      <c r="H233" s="81" t="s">
        <v>190</v>
      </c>
      <c r="I233" s="48">
        <v>273425</v>
      </c>
      <c r="J233" s="10">
        <v>232977</v>
      </c>
      <c r="K233" s="10">
        <v>232977</v>
      </c>
      <c r="L233" s="46">
        <f>D233/I233</f>
        <v>0.33568986010789065</v>
      </c>
      <c r="M233" s="76">
        <f>VLOOKUP(H233,County2025!$A$10:$C$76,2)</f>
        <v>348336</v>
      </c>
      <c r="N233" s="77">
        <f>VLOOKUP(H233,County2025!$A$10:$C$76,3)</f>
        <v>273425</v>
      </c>
      <c r="O233" s="78">
        <f t="shared" si="21"/>
        <v>116932.8631105422</v>
      </c>
      <c r="Q233" s="1">
        <v>119090</v>
      </c>
      <c r="R233" s="10">
        <v>102435</v>
      </c>
      <c r="S233" s="10">
        <v>102435</v>
      </c>
      <c r="T233" s="12">
        <v>0.4106642035435385</v>
      </c>
    </row>
    <row r="234" spans="1:20" x14ac:dyDescent="0.25">
      <c r="D234" s="1"/>
      <c r="E234" s="1"/>
      <c r="I234" s="47"/>
      <c r="J234" s="11"/>
      <c r="K234" s="11"/>
      <c r="L234" s="46"/>
      <c r="M234" s="76"/>
      <c r="N234" s="77"/>
      <c r="O234" s="78"/>
      <c r="R234" s="11"/>
      <c r="S234" s="11"/>
    </row>
    <row r="235" spans="1:20" x14ac:dyDescent="0.25">
      <c r="A235" s="2" t="s">
        <v>65</v>
      </c>
      <c r="C235" s="2"/>
      <c r="D235" s="6">
        <v>2055</v>
      </c>
      <c r="E235" s="6">
        <v>2000</v>
      </c>
      <c r="I235" s="47"/>
      <c r="J235" s="11"/>
      <c r="K235" s="11"/>
      <c r="L235" s="46"/>
      <c r="M235" s="76"/>
      <c r="N235" s="77"/>
      <c r="O235" s="80">
        <f>O236</f>
        <v>2266.7631390785232</v>
      </c>
      <c r="R235" s="11"/>
      <c r="S235" s="11"/>
    </row>
    <row r="236" spans="1:20" x14ac:dyDescent="0.25">
      <c r="A236" s="9" t="str">
        <f>B236</f>
        <v>Lee (Part)</v>
      </c>
      <c r="B236" t="str">
        <f>_xlfn.CONCAT(H236, " (Part)")</f>
        <v>Lee (Part)</v>
      </c>
      <c r="C236">
        <v>71</v>
      </c>
      <c r="D236" s="1">
        <v>2055</v>
      </c>
      <c r="E236" s="1">
        <v>2000</v>
      </c>
      <c r="G236">
        <v>71</v>
      </c>
      <c r="H236" s="9" t="s">
        <v>108</v>
      </c>
      <c r="I236" s="48">
        <v>760822</v>
      </c>
      <c r="J236" s="10">
        <v>730937</v>
      </c>
      <c r="K236" s="10">
        <v>730937</v>
      </c>
      <c r="L236" s="46">
        <f>D236/I236</f>
        <v>2.7010259955679516E-3</v>
      </c>
      <c r="M236" s="76">
        <f>VLOOKUP(H236,County2025!$A$10:$C$76,2)</f>
        <v>839223</v>
      </c>
      <c r="N236" s="77">
        <f>VLOOKUP(H236,County2025!$A$10:$C$76,3)</f>
        <v>760822</v>
      </c>
      <c r="O236" s="78">
        <f t="shared" si="21"/>
        <v>2266.7631390785232</v>
      </c>
      <c r="Q236" s="1">
        <v>416332</v>
      </c>
      <c r="R236" s="10">
        <v>401318</v>
      </c>
      <c r="S236" s="10">
        <v>401318</v>
      </c>
      <c r="T236" s="12">
        <v>4.8038584591143605E-3</v>
      </c>
    </row>
    <row r="237" spans="1:20" x14ac:dyDescent="0.25">
      <c r="D237" s="1"/>
      <c r="E237" s="1"/>
      <c r="I237" s="47"/>
      <c r="J237" s="11"/>
      <c r="K237" s="11"/>
      <c r="L237" s="46"/>
      <c r="M237" s="76"/>
      <c r="N237" s="77"/>
      <c r="O237" s="78"/>
      <c r="R237" s="11"/>
      <c r="S237" s="11"/>
    </row>
    <row r="238" spans="1:20" x14ac:dyDescent="0.25">
      <c r="A238" s="2" t="s">
        <v>68</v>
      </c>
      <c r="C238" s="2"/>
      <c r="D238" s="6">
        <v>6486</v>
      </c>
      <c r="E238" s="6">
        <v>2690</v>
      </c>
      <c r="I238" s="47"/>
      <c r="J238" s="11"/>
      <c r="K238" s="11"/>
      <c r="L238" s="46"/>
      <c r="M238" s="76"/>
      <c r="N238" s="77"/>
      <c r="O238" s="80">
        <f>O239</f>
        <v>6340.4815037275202</v>
      </c>
      <c r="R238" s="11"/>
      <c r="S238" s="11"/>
    </row>
    <row r="239" spans="1:20" x14ac:dyDescent="0.25">
      <c r="A239" s="9" t="str">
        <f>B239</f>
        <v>Bradford (Part)</v>
      </c>
      <c r="B239" t="str">
        <f>_xlfn.CONCAT(H239, " (Part)")</f>
        <v>Bradford (Part)</v>
      </c>
      <c r="C239">
        <v>7</v>
      </c>
      <c r="D239" s="1">
        <v>6486</v>
      </c>
      <c r="E239" s="1">
        <v>2690</v>
      </c>
      <c r="G239">
        <v>7</v>
      </c>
      <c r="H239" s="9" t="s">
        <v>86</v>
      </c>
      <c r="I239" s="48">
        <v>28303</v>
      </c>
      <c r="J239" s="10">
        <v>8279</v>
      </c>
      <c r="K239" s="10">
        <v>8279</v>
      </c>
      <c r="L239" s="46">
        <f>D239/I239</f>
        <v>0.22916298625587395</v>
      </c>
      <c r="M239" s="76">
        <f>VLOOKUP(H239,County2025!$A$10:$C$76,2)</f>
        <v>27668</v>
      </c>
      <c r="N239" s="77">
        <f>VLOOKUP(H239,County2025!$A$10:$C$76,3)</f>
        <v>28303</v>
      </c>
      <c r="O239" s="78">
        <f t="shared" si="21"/>
        <v>6340.4815037275202</v>
      </c>
      <c r="Q239" s="1">
        <v>10723</v>
      </c>
      <c r="R239" s="10">
        <v>3486</v>
      </c>
      <c r="S239" s="10">
        <v>3486</v>
      </c>
      <c r="T239" s="12">
        <v>0.25086263172619605</v>
      </c>
    </row>
    <row r="240" spans="1:20" x14ac:dyDescent="0.25">
      <c r="D240" s="1"/>
      <c r="E240" s="1"/>
      <c r="I240" s="47"/>
      <c r="J240" s="11"/>
      <c r="K240" s="11"/>
      <c r="L240" s="46"/>
      <c r="M240" s="76"/>
      <c r="N240" s="77"/>
      <c r="O240" s="78"/>
      <c r="R240" s="11"/>
      <c r="S240" s="11"/>
    </row>
    <row r="241" spans="1:20" x14ac:dyDescent="0.25">
      <c r="A241" s="2" t="s">
        <v>69</v>
      </c>
      <c r="C241" s="2"/>
      <c r="D241" s="6">
        <v>12948</v>
      </c>
      <c r="E241" s="6">
        <v>7100</v>
      </c>
      <c r="I241" s="47"/>
      <c r="J241" s="11"/>
      <c r="K241" s="11"/>
      <c r="L241" s="46"/>
      <c r="M241" s="76"/>
      <c r="N241" s="77"/>
      <c r="O241" s="80">
        <f>O242+O243</f>
        <v>14014.578374907402</v>
      </c>
      <c r="R241" s="11"/>
      <c r="S241" s="11"/>
    </row>
    <row r="242" spans="1:20" x14ac:dyDescent="0.25">
      <c r="A242" s="9" t="str">
        <f t="shared" ref="A242:A243" si="28">B242</f>
        <v>Citrus (Part)</v>
      </c>
      <c r="B242" t="str">
        <f t="shared" ref="B242:B243" si="29">_xlfn.CONCAT(H242, " (Part)")</f>
        <v>Citrus (Part)</v>
      </c>
      <c r="C242">
        <v>17</v>
      </c>
      <c r="D242" s="1">
        <v>12838</v>
      </c>
      <c r="E242" s="1">
        <v>7055</v>
      </c>
      <c r="G242">
        <v>17</v>
      </c>
      <c r="H242" s="9" t="s">
        <v>90</v>
      </c>
      <c r="I242" s="48">
        <v>153843</v>
      </c>
      <c r="J242" s="10">
        <v>115422</v>
      </c>
      <c r="K242" s="10">
        <v>115422</v>
      </c>
      <c r="L242" s="46">
        <f>D242/I242</f>
        <v>8.3448710698569323E-2</v>
      </c>
      <c r="M242" s="76">
        <f>VLOOKUP(H242,County2025!$A$10:$C$76,2)</f>
        <v>166500</v>
      </c>
      <c r="N242" s="77">
        <f>VLOOKUP(H242,County2025!$A$10:$C$76,3)</f>
        <v>153843</v>
      </c>
      <c r="O242" s="78">
        <f t="shared" si="21"/>
        <v>13894.210331311791</v>
      </c>
      <c r="Q242" s="1">
        <v>81687</v>
      </c>
      <c r="R242" s="10">
        <v>60897</v>
      </c>
      <c r="S242" s="10">
        <v>60897</v>
      </c>
      <c r="T242" s="12">
        <v>8.636625166795206E-2</v>
      </c>
    </row>
    <row r="243" spans="1:20" x14ac:dyDescent="0.25">
      <c r="A243" s="9" t="str">
        <f t="shared" si="28"/>
        <v>Hernando (Part)</v>
      </c>
      <c r="B243" t="str">
        <f t="shared" si="29"/>
        <v>Hernando (Part)</v>
      </c>
      <c r="C243">
        <v>53</v>
      </c>
      <c r="D243" s="1">
        <v>110</v>
      </c>
      <c r="E243" s="1">
        <v>45</v>
      </c>
      <c r="G243">
        <v>53</v>
      </c>
      <c r="H243" s="9" t="s">
        <v>102</v>
      </c>
      <c r="I243" s="48">
        <v>194515</v>
      </c>
      <c r="J243" s="10">
        <v>155499</v>
      </c>
      <c r="K243" s="10">
        <v>155499</v>
      </c>
      <c r="L243" s="46">
        <f>D243/I243</f>
        <v>5.65509086702825E-4</v>
      </c>
      <c r="M243" s="76">
        <f>VLOOKUP(H243,County2025!$A$10:$C$76,2)</f>
        <v>212849</v>
      </c>
      <c r="N243" s="77">
        <f>VLOOKUP(H243,County2025!$A$10:$C$76,3)</f>
        <v>194515</v>
      </c>
      <c r="O243" s="78">
        <f t="shared" si="21"/>
        <v>120.36804359560959</v>
      </c>
      <c r="Q243" s="1">
        <v>89165</v>
      </c>
      <c r="R243" s="10">
        <v>70493</v>
      </c>
      <c r="S243" s="10">
        <v>70493</v>
      </c>
      <c r="T243" s="12">
        <v>5.0468233051085068E-4</v>
      </c>
    </row>
    <row r="244" spans="1:20" x14ac:dyDescent="0.25">
      <c r="D244" s="1"/>
      <c r="E244" s="1"/>
      <c r="I244" s="47"/>
      <c r="J244" s="11"/>
      <c r="K244" s="11"/>
      <c r="L244" s="46"/>
      <c r="M244" s="76"/>
      <c r="N244" s="77"/>
      <c r="O244" s="78"/>
      <c r="R244" s="11"/>
      <c r="S244" s="11"/>
    </row>
    <row r="245" spans="1:20" x14ac:dyDescent="0.25">
      <c r="A245" s="2" t="s">
        <v>70</v>
      </c>
      <c r="C245" s="2"/>
      <c r="D245" s="6">
        <v>252934</v>
      </c>
      <c r="E245" s="6">
        <v>116829</v>
      </c>
      <c r="I245" s="47"/>
      <c r="J245" s="11"/>
      <c r="K245" s="11"/>
      <c r="L245" s="46"/>
      <c r="M245" s="76"/>
      <c r="N245" s="77"/>
      <c r="O245" s="80">
        <f>O246</f>
        <v>264765.3674700032</v>
      </c>
      <c r="R245" s="11"/>
      <c r="S245" s="11"/>
    </row>
    <row r="246" spans="1:20" x14ac:dyDescent="0.25">
      <c r="A246" s="9" t="str">
        <f>B246</f>
        <v>Leon (Part)</v>
      </c>
      <c r="B246" t="str">
        <f>_xlfn.CONCAT(H246, " (Part)")</f>
        <v>Leon (Part)</v>
      </c>
      <c r="C246">
        <v>73</v>
      </c>
      <c r="D246" s="1">
        <v>252934</v>
      </c>
      <c r="E246" s="1">
        <v>116829</v>
      </c>
      <c r="G246">
        <v>73</v>
      </c>
      <c r="H246" s="9" t="s">
        <v>109</v>
      </c>
      <c r="I246" s="48">
        <v>292198</v>
      </c>
      <c r="J246" s="10">
        <v>252934</v>
      </c>
      <c r="K246" s="10">
        <v>252934</v>
      </c>
      <c r="L246" s="46">
        <f>D246/I246</f>
        <v>0.86562536362329656</v>
      </c>
      <c r="M246" s="76">
        <f>VLOOKUP(H246,County2025!$A$10:$C$76,2)</f>
        <v>305866</v>
      </c>
      <c r="N246" s="77">
        <f>VLOOKUP(H246,County2025!$A$10:$C$76,3)</f>
        <v>292198</v>
      </c>
      <c r="O246" s="78">
        <f t="shared" si="21"/>
        <v>264765.3674700032</v>
      </c>
      <c r="Q246" s="1">
        <v>133478</v>
      </c>
      <c r="R246" s="10">
        <v>116829</v>
      </c>
      <c r="S246" s="10">
        <v>116829</v>
      </c>
      <c r="T246" s="12">
        <v>0.87526783439967637</v>
      </c>
    </row>
    <row r="247" spans="1:20" x14ac:dyDescent="0.25">
      <c r="D247" s="1"/>
      <c r="E247" s="1"/>
      <c r="I247" s="47"/>
      <c r="J247" s="11"/>
      <c r="K247" s="11"/>
      <c r="L247" s="46"/>
      <c r="M247" s="76"/>
      <c r="N247" s="77"/>
      <c r="O247" s="78"/>
      <c r="R247" s="11"/>
      <c r="S247" s="11"/>
    </row>
    <row r="248" spans="1:20" x14ac:dyDescent="0.25">
      <c r="A248" s="2" t="s">
        <v>71</v>
      </c>
      <c r="C248" s="2"/>
      <c r="D248" s="6">
        <v>2783045</v>
      </c>
      <c r="E248" s="6">
        <v>1286258</v>
      </c>
      <c r="I248" s="47"/>
      <c r="J248" s="11"/>
      <c r="K248" s="11"/>
      <c r="L248" s="46"/>
      <c r="M248" s="76"/>
      <c r="N248" s="77"/>
      <c r="O248" s="80">
        <f>O249+O250+O251</f>
        <v>2967081.8631885978</v>
      </c>
      <c r="R248" s="11"/>
      <c r="S248" s="11"/>
    </row>
    <row r="249" spans="1:20" x14ac:dyDescent="0.25">
      <c r="A249" s="9" t="str">
        <f t="shared" ref="A249:A251" si="30">B249</f>
        <v>Hillsborough (Part)</v>
      </c>
      <c r="B249" t="str">
        <f t="shared" ref="B249:B251" si="31">_xlfn.CONCAT(H249, " (Part)")</f>
        <v>Hillsborough (Part)</v>
      </c>
      <c r="C249">
        <v>57</v>
      </c>
      <c r="D249" s="1">
        <v>1405808</v>
      </c>
      <c r="E249" s="1">
        <v>582425</v>
      </c>
      <c r="G249">
        <v>57</v>
      </c>
      <c r="H249" s="9" t="s">
        <v>104</v>
      </c>
      <c r="I249" s="48">
        <v>1459762</v>
      </c>
      <c r="J249" s="10">
        <v>1406155</v>
      </c>
      <c r="K249" s="10">
        <v>1406155</v>
      </c>
      <c r="L249" s="46">
        <f>D249/I249</f>
        <v>0.96303918035953806</v>
      </c>
      <c r="M249" s="76">
        <f>VLOOKUP(H249,County2025!$A$10:$C$76,2)</f>
        <v>1575637</v>
      </c>
      <c r="N249" s="77">
        <f>VLOOKUP(H249,County2025!$A$10:$C$76,3)</f>
        <v>1459762</v>
      </c>
      <c r="O249" s="78">
        <f t="shared" si="21"/>
        <v>1517400.1650241616</v>
      </c>
      <c r="Q249" s="1">
        <v>602886</v>
      </c>
      <c r="R249" s="10">
        <v>582686</v>
      </c>
      <c r="S249" s="10">
        <v>582686</v>
      </c>
      <c r="T249" s="12">
        <v>0.96606157714725505</v>
      </c>
    </row>
    <row r="250" spans="1:20" x14ac:dyDescent="0.25">
      <c r="A250" s="9" t="str">
        <f t="shared" si="30"/>
        <v>Pasco (Part)</v>
      </c>
      <c r="B250" t="str">
        <f t="shared" si="31"/>
        <v>Pasco (Part)</v>
      </c>
      <c r="C250">
        <v>101</v>
      </c>
      <c r="D250" s="1">
        <v>419957</v>
      </c>
      <c r="E250" s="1">
        <v>188246</v>
      </c>
      <c r="G250">
        <v>101</v>
      </c>
      <c r="H250" s="9" t="s">
        <v>121</v>
      </c>
      <c r="I250" s="48">
        <v>561891</v>
      </c>
      <c r="J250" s="10">
        <v>521183</v>
      </c>
      <c r="K250" s="10">
        <v>521183</v>
      </c>
      <c r="L250" s="46">
        <f>D250/I250</f>
        <v>0.74739940664648485</v>
      </c>
      <c r="M250" s="76">
        <f>VLOOKUP(H250,County2025!$A$10:$C$76,2)</f>
        <v>648369</v>
      </c>
      <c r="N250" s="77">
        <f>VLOOKUP(H250,County2025!$A$10:$C$76,3)</f>
        <v>561891</v>
      </c>
      <c r="O250" s="78">
        <f t="shared" si="21"/>
        <v>484590.60588797473</v>
      </c>
      <c r="Q250" s="1">
        <v>256783</v>
      </c>
      <c r="R250" s="10">
        <v>239557</v>
      </c>
      <c r="S250" s="10">
        <v>239557</v>
      </c>
      <c r="T250" s="12">
        <v>0.7330937016858593</v>
      </c>
    </row>
    <row r="251" spans="1:20" x14ac:dyDescent="0.25">
      <c r="A251" s="9" t="str">
        <f t="shared" si="30"/>
        <v>Pinellas (Part)</v>
      </c>
      <c r="B251" t="str">
        <f t="shared" si="31"/>
        <v>Pinellas (Part)</v>
      </c>
      <c r="C251">
        <v>103</v>
      </c>
      <c r="D251" s="1">
        <v>957280</v>
      </c>
      <c r="E251" s="1">
        <v>515587</v>
      </c>
      <c r="G251">
        <v>103</v>
      </c>
      <c r="H251" s="9" t="s">
        <v>122</v>
      </c>
      <c r="I251" s="48">
        <v>959107</v>
      </c>
      <c r="J251" s="10">
        <v>957280</v>
      </c>
      <c r="K251" s="10">
        <v>957280</v>
      </c>
      <c r="L251" s="46">
        <f>D251/I251</f>
        <v>0.99809510304898197</v>
      </c>
      <c r="M251" s="76">
        <f>VLOOKUP(H251,County2025!$A$10:$C$76,2)</f>
        <v>966933</v>
      </c>
      <c r="N251" s="77">
        <f>VLOOKUP(H251,County2025!$A$10:$C$76,3)</f>
        <v>959107</v>
      </c>
      <c r="O251" s="78">
        <f t="shared" si="21"/>
        <v>965091.09227646131</v>
      </c>
      <c r="Q251" s="1">
        <v>516324</v>
      </c>
      <c r="R251" s="10">
        <v>515587</v>
      </c>
      <c r="S251" s="10">
        <v>515587</v>
      </c>
      <c r="T251" s="12">
        <v>0.99857260169970796</v>
      </c>
    </row>
    <row r="252" spans="1:20" x14ac:dyDescent="0.25">
      <c r="D252" s="1"/>
      <c r="E252" s="1"/>
      <c r="I252" s="47"/>
      <c r="J252" s="11"/>
      <c r="K252" s="11"/>
      <c r="L252" s="46"/>
      <c r="M252" s="76"/>
      <c r="N252" s="77"/>
      <c r="O252" s="78"/>
      <c r="R252" s="11"/>
      <c r="S252" s="11"/>
    </row>
    <row r="253" spans="1:20" x14ac:dyDescent="0.25">
      <c r="A253" s="2" t="s">
        <v>72</v>
      </c>
      <c r="C253" s="2"/>
      <c r="D253" s="6">
        <v>161736</v>
      </c>
      <c r="E253" s="6">
        <v>98242</v>
      </c>
      <c r="I253" s="47"/>
      <c r="J253" s="11"/>
      <c r="K253" s="11"/>
      <c r="L253" s="46"/>
      <c r="M253" s="76"/>
      <c r="N253" s="77"/>
      <c r="O253" s="80">
        <f>O254+O255+O256</f>
        <v>195092.08684153369</v>
      </c>
      <c r="R253" s="11"/>
      <c r="S253" s="11"/>
    </row>
    <row r="254" spans="1:20" x14ac:dyDescent="0.25">
      <c r="A254" s="9" t="str">
        <f t="shared" ref="A254:A256" si="32">B254</f>
        <v>Lake (Part)</v>
      </c>
      <c r="B254" t="str">
        <f t="shared" ref="B254:B256" si="33">_xlfn.CONCAT(H254, " (Part)")</f>
        <v>Lake (Part)</v>
      </c>
      <c r="C254">
        <v>69</v>
      </c>
      <c r="D254" s="1">
        <v>23949</v>
      </c>
      <c r="E254" s="1">
        <v>15358</v>
      </c>
      <c r="G254">
        <v>69</v>
      </c>
      <c r="H254" s="9" t="s">
        <v>107</v>
      </c>
      <c r="I254" s="48">
        <v>383956</v>
      </c>
      <c r="J254" s="10">
        <v>315106</v>
      </c>
      <c r="K254" s="10">
        <v>315106</v>
      </c>
      <c r="L254" s="46">
        <f>D254/I254</f>
        <v>6.2374334559168236E-2</v>
      </c>
      <c r="M254" s="76">
        <f>VLOOKUP(H254,County2025!$A$10:$C$76,2)</f>
        <v>445881</v>
      </c>
      <c r="N254" s="77">
        <f>VLOOKUP(H254,County2025!$A$10:$C$76,3)</f>
        <v>383956</v>
      </c>
      <c r="O254" s="78">
        <f t="shared" si="21"/>
        <v>27811.530667576491</v>
      </c>
      <c r="Q254" s="1">
        <v>177628</v>
      </c>
      <c r="R254" s="10">
        <v>147805</v>
      </c>
      <c r="S254" s="10">
        <v>147805</v>
      </c>
      <c r="T254" s="12">
        <v>8.6461593892854724E-2</v>
      </c>
    </row>
    <row r="255" spans="1:20" x14ac:dyDescent="0.25">
      <c r="A255" s="9" t="str">
        <f t="shared" si="32"/>
        <v>Marion (Part)</v>
      </c>
      <c r="B255" t="str">
        <f t="shared" si="33"/>
        <v>Marion (Part)</v>
      </c>
      <c r="C255">
        <v>83</v>
      </c>
      <c r="D255" s="1">
        <v>53595</v>
      </c>
      <c r="E255" s="1">
        <v>27944</v>
      </c>
      <c r="G255">
        <v>83</v>
      </c>
      <c r="H255" s="9" t="s">
        <v>111</v>
      </c>
      <c r="I255" s="48">
        <v>375908</v>
      </c>
      <c r="J255" s="10">
        <v>265597</v>
      </c>
      <c r="K255" s="10">
        <v>265597</v>
      </c>
      <c r="L255" s="46">
        <f>D255/I255</f>
        <v>0.1425747789352714</v>
      </c>
      <c r="M255" s="76">
        <f>VLOOKUP(H255,County2025!$A$10:$C$76,2)</f>
        <v>433765</v>
      </c>
      <c r="N255" s="77">
        <f>VLOOKUP(H255,County2025!$A$10:$C$76,3)</f>
        <v>375908</v>
      </c>
      <c r="O255" s="78">
        <f t="shared" si="21"/>
        <v>61843.948984857998</v>
      </c>
      <c r="Q255" s="1">
        <v>177380</v>
      </c>
      <c r="R255" s="10">
        <v>125449</v>
      </c>
      <c r="S255" s="10">
        <v>125449</v>
      </c>
      <c r="T255" s="12">
        <v>0.15753749013417523</v>
      </c>
    </row>
    <row r="256" spans="1:20" x14ac:dyDescent="0.25">
      <c r="A256" s="9" t="str">
        <f t="shared" si="32"/>
        <v>Sumter (Part)</v>
      </c>
      <c r="B256" t="str">
        <f t="shared" si="33"/>
        <v>Sumter (Part)</v>
      </c>
      <c r="C256">
        <v>119</v>
      </c>
      <c r="D256" s="1">
        <v>84192</v>
      </c>
      <c r="E256" s="1">
        <v>54940</v>
      </c>
      <c r="G256">
        <v>119</v>
      </c>
      <c r="H256" s="9" t="s">
        <v>130</v>
      </c>
      <c r="I256" s="48">
        <v>129752</v>
      </c>
      <c r="J256" s="10">
        <v>101755</v>
      </c>
      <c r="K256" s="10">
        <v>101755</v>
      </c>
      <c r="L256" s="46">
        <f>D256/I256</f>
        <v>0.64886861088846415</v>
      </c>
      <c r="M256" s="76">
        <f>VLOOKUP(H256,County2025!$A$10:$C$76,2)</f>
        <v>162493</v>
      </c>
      <c r="N256" s="77">
        <f>VLOOKUP(H256,County2025!$A$10:$C$76,3)</f>
        <v>129752</v>
      </c>
      <c r="O256" s="78">
        <f t="shared" si="21"/>
        <v>105436.6071890992</v>
      </c>
      <c r="Q256" s="1">
        <v>75304</v>
      </c>
      <c r="R256" s="10">
        <v>62718</v>
      </c>
      <c r="S256" s="10">
        <v>62718</v>
      </c>
      <c r="T256" s="12">
        <v>0.72957611813449486</v>
      </c>
    </row>
    <row r="257" spans="1:20" x14ac:dyDescent="0.25">
      <c r="D257" s="1"/>
      <c r="E257" s="1"/>
      <c r="I257" s="47"/>
      <c r="J257" s="11"/>
      <c r="K257" s="11"/>
      <c r="L257" s="46"/>
      <c r="M257" s="76"/>
      <c r="N257" s="77"/>
      <c r="O257" s="78"/>
      <c r="R257" s="11"/>
      <c r="S257" s="11"/>
    </row>
    <row r="258" spans="1:20" x14ac:dyDescent="0.25">
      <c r="A258" s="2" t="s">
        <v>73</v>
      </c>
      <c r="C258" s="2"/>
      <c r="D258" s="6">
        <v>62459</v>
      </c>
      <c r="E258" s="6">
        <v>29966</v>
      </c>
      <c r="I258" s="47"/>
      <c r="J258" s="11"/>
      <c r="K258" s="11"/>
      <c r="L258" s="46"/>
      <c r="M258" s="76"/>
      <c r="N258" s="77"/>
      <c r="O258" s="80">
        <f>O259</f>
        <v>68769.437630643646</v>
      </c>
      <c r="R258" s="11"/>
      <c r="S258" s="11"/>
    </row>
    <row r="259" spans="1:20" x14ac:dyDescent="0.25">
      <c r="A259" s="9" t="str">
        <f>B259</f>
        <v>Brevard (Part)</v>
      </c>
      <c r="B259" t="str">
        <f>_xlfn.CONCAT(H259, " (Part)")</f>
        <v>Brevard (Part)</v>
      </c>
      <c r="C259">
        <v>9</v>
      </c>
      <c r="D259" s="1">
        <v>62459</v>
      </c>
      <c r="E259" s="1">
        <v>29966</v>
      </c>
      <c r="G259">
        <v>9</v>
      </c>
      <c r="H259" s="9" t="s">
        <v>87</v>
      </c>
      <c r="I259" s="48">
        <v>606612</v>
      </c>
      <c r="J259" s="10">
        <v>583073</v>
      </c>
      <c r="K259" s="10">
        <v>583073</v>
      </c>
      <c r="L259" s="46">
        <f>D259/I259</f>
        <v>0.1029636736497135</v>
      </c>
      <c r="M259" s="76">
        <f>VLOOKUP(H259,County2025!$A$10:$C$76,2)</f>
        <v>667900</v>
      </c>
      <c r="N259" s="77">
        <f>VLOOKUP(H259,County2025!$A$10:$C$76,3)</f>
        <v>606612</v>
      </c>
      <c r="O259" s="78">
        <f t="shared" si="21"/>
        <v>68769.437630643646</v>
      </c>
      <c r="Q259" s="1">
        <v>288794</v>
      </c>
      <c r="R259" s="10">
        <v>277769</v>
      </c>
      <c r="S259" s="10">
        <v>277769</v>
      </c>
      <c r="T259" s="12">
        <v>0.1037625435431484</v>
      </c>
    </row>
    <row r="260" spans="1:20" x14ac:dyDescent="0.25">
      <c r="D260" s="1"/>
      <c r="E260" s="1"/>
      <c r="I260" s="47"/>
      <c r="J260" s="11"/>
      <c r="K260" s="11"/>
      <c r="L260" s="46"/>
      <c r="M260" s="76"/>
      <c r="N260" s="77"/>
      <c r="O260" s="78"/>
      <c r="R260" s="11"/>
      <c r="S260" s="11"/>
    </row>
    <row r="261" spans="1:20" x14ac:dyDescent="0.25">
      <c r="A261" s="2" t="s">
        <v>74</v>
      </c>
      <c r="C261" s="2"/>
      <c r="D261" s="6">
        <v>174292</v>
      </c>
      <c r="E261" s="6">
        <v>95595</v>
      </c>
      <c r="I261" s="47"/>
      <c r="J261" s="11"/>
      <c r="K261" s="11"/>
      <c r="L261" s="46"/>
      <c r="M261" s="76"/>
      <c r="N261" s="77"/>
      <c r="O261" s="80">
        <f>O262+O263+O264</f>
        <v>190742.03908733957</v>
      </c>
      <c r="R261" s="11"/>
      <c r="S261" s="11"/>
    </row>
    <row r="262" spans="1:20" x14ac:dyDescent="0.25">
      <c r="A262" s="9" t="str">
        <f t="shared" ref="A262:A264" si="34">B262</f>
        <v>Brevard (Part)</v>
      </c>
      <c r="B262" t="str">
        <f t="shared" ref="B262:B264" si="35">_xlfn.CONCAT(H262, " (Part)")</f>
        <v>Brevard (Part)</v>
      </c>
      <c r="C262">
        <v>9</v>
      </c>
      <c r="D262" s="1">
        <v>9939</v>
      </c>
      <c r="E262" s="1">
        <v>6862</v>
      </c>
      <c r="G262">
        <v>9</v>
      </c>
      <c r="H262" s="9" t="s">
        <v>87</v>
      </c>
      <c r="I262" s="48">
        <v>606612</v>
      </c>
      <c r="J262" s="10">
        <v>583073</v>
      </c>
      <c r="K262" s="10">
        <v>583073</v>
      </c>
      <c r="L262" s="46">
        <f>D262/I262</f>
        <v>1.6384443433364326E-2</v>
      </c>
      <c r="M262" s="76">
        <f>VLOOKUP(H262,County2025!$A$10:$C$76,2)</f>
        <v>667900</v>
      </c>
      <c r="N262" s="77">
        <f>VLOOKUP(H262,County2025!$A$10:$C$76,3)</f>
        <v>606612</v>
      </c>
      <c r="O262" s="78">
        <f t="shared" ref="O262:O279" si="36">L262*M262</f>
        <v>10943.169769144033</v>
      </c>
      <c r="Q262" s="1">
        <v>288794</v>
      </c>
      <c r="R262" s="10">
        <v>277769</v>
      </c>
      <c r="S262" s="10">
        <v>277769</v>
      </c>
      <c r="T262" s="12">
        <v>2.3760881458756069E-2</v>
      </c>
    </row>
    <row r="263" spans="1:20" x14ac:dyDescent="0.25">
      <c r="A263" s="9" t="str">
        <f t="shared" si="34"/>
        <v>Indian River (Part)</v>
      </c>
      <c r="B263" t="str">
        <f t="shared" si="35"/>
        <v>Indian River (Part)</v>
      </c>
      <c r="C263">
        <v>61</v>
      </c>
      <c r="D263" s="1">
        <v>148215</v>
      </c>
      <c r="E263" s="1">
        <v>79123</v>
      </c>
      <c r="G263">
        <v>61</v>
      </c>
      <c r="H263" s="9" t="s">
        <v>105</v>
      </c>
      <c r="I263" s="48">
        <v>159788</v>
      </c>
      <c r="J263" s="10">
        <v>148215</v>
      </c>
      <c r="K263" s="10">
        <v>148215</v>
      </c>
      <c r="L263" s="46">
        <f>D263/I263</f>
        <v>0.92757278393871878</v>
      </c>
      <c r="M263" s="76">
        <f>VLOOKUP(H263,County2025!$A$10:$C$76,2)</f>
        <v>173013</v>
      </c>
      <c r="N263" s="77">
        <f>VLOOKUP(H263,County2025!$A$10:$C$76,3)</f>
        <v>159788</v>
      </c>
      <c r="O263" s="78">
        <f t="shared" si="36"/>
        <v>160482.15006758957</v>
      </c>
      <c r="Q263" s="1">
        <v>83529</v>
      </c>
      <c r="R263" s="10">
        <v>79123</v>
      </c>
      <c r="S263" s="10">
        <v>79123</v>
      </c>
      <c r="T263" s="12">
        <v>0.9472518526499778</v>
      </c>
    </row>
    <row r="264" spans="1:20" x14ac:dyDescent="0.25">
      <c r="A264" s="9" t="str">
        <f t="shared" si="34"/>
        <v>Saint Lucie (Part)</v>
      </c>
      <c r="B264" t="str">
        <f t="shared" si="35"/>
        <v>Saint Lucie (Part)</v>
      </c>
      <c r="C264">
        <v>111</v>
      </c>
      <c r="D264" s="1">
        <v>16138</v>
      </c>
      <c r="E264" s="1">
        <v>9610</v>
      </c>
      <c r="G264">
        <v>111</v>
      </c>
      <c r="H264" s="9" t="s">
        <v>191</v>
      </c>
      <c r="I264" s="48">
        <v>329226</v>
      </c>
      <c r="J264" s="10">
        <v>317579</v>
      </c>
      <c r="K264" s="10">
        <v>317579</v>
      </c>
      <c r="L264" s="46">
        <f>D264/I264</f>
        <v>4.9017999793454954E-2</v>
      </c>
      <c r="M264" s="76">
        <f>VLOOKUP(H264,County2025!$A$10:$C$76,2)</f>
        <v>394074</v>
      </c>
      <c r="N264" s="77">
        <f>VLOOKUP(H264,County2025!$A$10:$C$76,3)</f>
        <v>329226</v>
      </c>
      <c r="O264" s="78">
        <f t="shared" si="36"/>
        <v>19316.719250605969</v>
      </c>
      <c r="Q264" s="1">
        <v>147884</v>
      </c>
      <c r="R264" s="10">
        <v>142318</v>
      </c>
      <c r="S264" s="10">
        <v>142318</v>
      </c>
      <c r="T264" s="12">
        <v>6.498336534040193E-2</v>
      </c>
    </row>
    <row r="265" spans="1:20" x14ac:dyDescent="0.25">
      <c r="D265" s="1"/>
      <c r="E265" s="1"/>
      <c r="I265" s="47"/>
      <c r="J265" s="11"/>
      <c r="K265" s="11"/>
      <c r="L265" s="46"/>
      <c r="M265" s="76"/>
      <c r="N265" s="77"/>
      <c r="O265" s="78"/>
      <c r="R265" s="11"/>
      <c r="S265" s="11"/>
    </row>
    <row r="266" spans="1:20" x14ac:dyDescent="0.25">
      <c r="A266" s="2" t="s">
        <v>75</v>
      </c>
      <c r="C266" s="2"/>
      <c r="D266" s="6">
        <v>9790</v>
      </c>
      <c r="E266" s="6">
        <v>3931</v>
      </c>
      <c r="I266" s="47"/>
      <c r="J266" s="11"/>
      <c r="K266" s="11"/>
      <c r="L266" s="46"/>
      <c r="M266" s="76"/>
      <c r="N266" s="77"/>
      <c r="O266" s="80">
        <f>O267</f>
        <v>10066.378963161844</v>
      </c>
      <c r="R266" s="11"/>
      <c r="S266" s="11"/>
    </row>
    <row r="267" spans="1:20" x14ac:dyDescent="0.25">
      <c r="A267" s="9" t="str">
        <f>B267</f>
        <v>Hardee (Part)</v>
      </c>
      <c r="B267" t="str">
        <f>_xlfn.CONCAT(H267, " (Part)")</f>
        <v>Hardee (Part)</v>
      </c>
      <c r="C267">
        <v>49</v>
      </c>
      <c r="D267" s="1">
        <v>9790</v>
      </c>
      <c r="E267" s="1">
        <v>3931</v>
      </c>
      <c r="G267">
        <v>49</v>
      </c>
      <c r="H267" s="9" t="s">
        <v>100</v>
      </c>
      <c r="I267" s="48">
        <v>25327</v>
      </c>
      <c r="J267" s="10">
        <v>9790</v>
      </c>
      <c r="K267" s="10">
        <v>9790</v>
      </c>
      <c r="L267" s="46">
        <f>D267/I267</f>
        <v>0.38654400442215819</v>
      </c>
      <c r="M267" s="76">
        <f>VLOOKUP(H267,County2025!$A$10:$C$76,2)</f>
        <v>26042</v>
      </c>
      <c r="N267" s="77">
        <f>VLOOKUP(H267,County2025!$A$10:$C$76,3)</f>
        <v>25327</v>
      </c>
      <c r="O267" s="78">
        <f t="shared" si="36"/>
        <v>10066.378963161844</v>
      </c>
      <c r="Q267" s="1">
        <v>9820</v>
      </c>
      <c r="R267" s="10">
        <v>3931</v>
      </c>
      <c r="S267" s="10">
        <v>3931</v>
      </c>
      <c r="T267" s="12">
        <v>0.40030549898167006</v>
      </c>
    </row>
    <row r="268" spans="1:20" x14ac:dyDescent="0.25">
      <c r="D268" s="1"/>
      <c r="E268" s="1"/>
      <c r="I268" s="47"/>
      <c r="J268" s="11"/>
      <c r="K268" s="11"/>
      <c r="L268" s="46"/>
      <c r="M268" s="76"/>
      <c r="N268" s="77"/>
      <c r="O268" s="78"/>
      <c r="R268" s="11"/>
      <c r="S268" s="11"/>
    </row>
    <row r="269" spans="1:20" x14ac:dyDescent="0.25">
      <c r="A269" s="2" t="s">
        <v>76</v>
      </c>
      <c r="C269" s="2"/>
      <c r="D269" s="6">
        <v>13899</v>
      </c>
      <c r="E269" s="6">
        <v>5717</v>
      </c>
      <c r="I269" s="47"/>
      <c r="J269" s="11"/>
      <c r="K269" s="11"/>
      <c r="L269" s="46"/>
      <c r="M269" s="76"/>
      <c r="N269" s="77"/>
      <c r="O269" s="80">
        <f>O270</f>
        <v>17406.207280041926</v>
      </c>
      <c r="R269" s="11"/>
      <c r="S269" s="11"/>
    </row>
    <row r="270" spans="1:20" x14ac:dyDescent="0.25">
      <c r="A270" s="9" t="str">
        <f>B270</f>
        <v>Sumter (Part)</v>
      </c>
      <c r="B270" t="str">
        <f>_xlfn.CONCAT(H270, " (Part)")</f>
        <v>Sumter (Part)</v>
      </c>
      <c r="C270">
        <v>119</v>
      </c>
      <c r="D270" s="1">
        <v>13899</v>
      </c>
      <c r="E270" s="1">
        <v>5717</v>
      </c>
      <c r="G270">
        <v>119</v>
      </c>
      <c r="H270" s="9" t="s">
        <v>130</v>
      </c>
      <c r="I270" s="48">
        <v>129752</v>
      </c>
      <c r="J270" s="10">
        <v>101755</v>
      </c>
      <c r="K270" s="10">
        <v>101755</v>
      </c>
      <c r="L270" s="46">
        <f>D270/I270</f>
        <v>0.10711973611196744</v>
      </c>
      <c r="M270" s="76">
        <f>VLOOKUP(H270,County2025!$A$10:$C$76,2)</f>
        <v>162493</v>
      </c>
      <c r="N270" s="77">
        <f>VLOOKUP(H270,County2025!$A$10:$C$76,3)</f>
        <v>129752</v>
      </c>
      <c r="O270" s="78">
        <f t="shared" si="36"/>
        <v>17406.207280041926</v>
      </c>
      <c r="Q270" s="1">
        <v>75304</v>
      </c>
      <c r="R270" s="10">
        <v>62718</v>
      </c>
      <c r="S270" s="10">
        <v>62718</v>
      </c>
      <c r="T270" s="12">
        <v>7.5918941888877087E-2</v>
      </c>
    </row>
    <row r="271" spans="1:20" x14ac:dyDescent="0.25">
      <c r="D271" s="1"/>
      <c r="E271" s="1"/>
      <c r="I271" s="47"/>
      <c r="J271" s="11"/>
      <c r="K271" s="11"/>
      <c r="L271" s="46"/>
      <c r="M271" s="76"/>
      <c r="N271" s="77"/>
      <c r="O271" s="78"/>
      <c r="R271" s="11"/>
      <c r="S271" s="11"/>
    </row>
    <row r="272" spans="1:20" x14ac:dyDescent="0.25">
      <c r="A272" s="2" t="s">
        <v>77</v>
      </c>
      <c r="C272" s="2"/>
      <c r="D272" s="6">
        <v>253251</v>
      </c>
      <c r="E272" s="6">
        <v>112523</v>
      </c>
      <c r="I272" s="47"/>
      <c r="J272" s="11"/>
      <c r="K272" s="11"/>
      <c r="L272" s="46"/>
      <c r="M272" s="76"/>
      <c r="N272" s="77"/>
      <c r="O272" s="80">
        <f>O273</f>
        <v>295811.93316837825</v>
      </c>
      <c r="R272" s="11"/>
      <c r="S272" s="11"/>
    </row>
    <row r="273" spans="1:20" x14ac:dyDescent="0.25">
      <c r="A273" s="9" t="str">
        <f>B273</f>
        <v>Polk (Part)</v>
      </c>
      <c r="B273" t="str">
        <f>_xlfn.CONCAT(H273, " (Part)")</f>
        <v>Polk (Part)</v>
      </c>
      <c r="C273">
        <v>105</v>
      </c>
      <c r="D273" s="1">
        <v>253251</v>
      </c>
      <c r="E273" s="1">
        <v>112523</v>
      </c>
      <c r="G273">
        <v>105</v>
      </c>
      <c r="H273" s="9" t="s">
        <v>123</v>
      </c>
      <c r="I273" s="48">
        <v>725046</v>
      </c>
      <c r="J273" s="10">
        <v>646127</v>
      </c>
      <c r="K273" s="10">
        <v>646127</v>
      </c>
      <c r="L273" s="46">
        <f>D273/I273</f>
        <v>0.34928956231742536</v>
      </c>
      <c r="M273" s="76">
        <f>VLOOKUP(H273,County2025!$A$10:$C$76,2)</f>
        <v>846896</v>
      </c>
      <c r="N273" s="77">
        <f>VLOOKUP(H273,County2025!$A$10:$C$76,3)</f>
        <v>725046</v>
      </c>
      <c r="O273" s="78">
        <f t="shared" si="36"/>
        <v>295811.93316837825</v>
      </c>
      <c r="Q273" s="1">
        <v>316381</v>
      </c>
      <c r="R273" s="10">
        <v>281372</v>
      </c>
      <c r="S273" s="10">
        <v>281372</v>
      </c>
      <c r="T273" s="12">
        <v>0.35565662919075419</v>
      </c>
    </row>
    <row r="274" spans="1:20" x14ac:dyDescent="0.25">
      <c r="D274" s="1"/>
      <c r="E274" s="1"/>
      <c r="I274" s="47"/>
      <c r="J274" s="11"/>
      <c r="K274" s="11"/>
      <c r="L274" s="46"/>
      <c r="M274" s="76"/>
      <c r="N274" s="77"/>
      <c r="O274" s="78"/>
      <c r="R274" s="11"/>
      <c r="S274" s="11"/>
    </row>
    <row r="275" spans="1:20" x14ac:dyDescent="0.25">
      <c r="A275" s="2" t="s">
        <v>78</v>
      </c>
      <c r="C275" s="2"/>
      <c r="D275" s="6">
        <v>19679</v>
      </c>
      <c r="E275" s="6">
        <v>7492</v>
      </c>
      <c r="I275" s="47"/>
      <c r="J275" s="11"/>
      <c r="K275" s="11"/>
      <c r="L275" s="46"/>
      <c r="M275" s="76"/>
      <c r="N275" s="77"/>
      <c r="O275" s="80">
        <f>O276</f>
        <v>25070.509807076895</v>
      </c>
      <c r="R275" s="11"/>
      <c r="S275" s="11"/>
    </row>
    <row r="276" spans="1:20" x14ac:dyDescent="0.25">
      <c r="A276" s="9" t="str">
        <f>B276</f>
        <v>Saint Johns (Part)</v>
      </c>
      <c r="B276" t="str">
        <f>_xlfn.CONCAT(H276, " (Part)")</f>
        <v>Saint Johns (Part)</v>
      </c>
      <c r="C276">
        <v>109</v>
      </c>
      <c r="D276" s="1">
        <v>19679</v>
      </c>
      <c r="E276" s="1">
        <v>7492</v>
      </c>
      <c r="G276">
        <v>109</v>
      </c>
      <c r="H276" s="81" t="s">
        <v>190</v>
      </c>
      <c r="I276" s="48">
        <v>273425</v>
      </c>
      <c r="J276" s="10">
        <v>232977</v>
      </c>
      <c r="K276" s="10">
        <v>232977</v>
      </c>
      <c r="L276" s="46">
        <f>D276/I276</f>
        <v>7.1972204443631713E-2</v>
      </c>
      <c r="M276" s="76">
        <f>VLOOKUP(H276,County2025!$A$10:$C$76,2)</f>
        <v>348336</v>
      </c>
      <c r="N276" s="77">
        <f>VLOOKUP(H276,County2025!$A$10:$C$76,3)</f>
        <v>273425</v>
      </c>
      <c r="O276" s="78">
        <f t="shared" si="36"/>
        <v>25070.509807076895</v>
      </c>
      <c r="Q276" s="1">
        <v>119090</v>
      </c>
      <c r="R276" s="10">
        <v>102435</v>
      </c>
      <c r="S276" s="10">
        <v>102435</v>
      </c>
      <c r="T276" s="12">
        <v>6.2910403896212955E-2</v>
      </c>
    </row>
    <row r="277" spans="1:20" x14ac:dyDescent="0.25">
      <c r="D277" s="1"/>
      <c r="E277" s="1"/>
      <c r="I277" s="47"/>
      <c r="J277" s="11"/>
      <c r="K277" s="11"/>
      <c r="L277" s="46"/>
      <c r="M277" s="76"/>
      <c r="N277" s="77"/>
      <c r="O277" s="78"/>
      <c r="R277" s="11"/>
      <c r="S277" s="11"/>
    </row>
    <row r="278" spans="1:20" x14ac:dyDescent="0.25">
      <c r="A278" s="2" t="s">
        <v>79</v>
      </c>
      <c r="C278" s="2"/>
      <c r="D278" s="6">
        <v>55133</v>
      </c>
      <c r="E278" s="6">
        <v>32009</v>
      </c>
      <c r="I278" s="47"/>
      <c r="J278" s="11"/>
      <c r="K278" s="11"/>
      <c r="L278" s="46"/>
      <c r="M278" s="76"/>
      <c r="N278" s="77"/>
      <c r="O278" s="80">
        <f>O279</f>
        <v>63618.260618162596</v>
      </c>
      <c r="R278" s="11"/>
      <c r="S278" s="11"/>
    </row>
    <row r="279" spans="1:20" x14ac:dyDescent="0.25">
      <c r="A279" s="9" t="str">
        <f>B279</f>
        <v>Pasco (Part)</v>
      </c>
      <c r="B279" t="str">
        <f>_xlfn.CONCAT(H279, " (Part)")</f>
        <v>Pasco (Part)</v>
      </c>
      <c r="C279">
        <v>101</v>
      </c>
      <c r="D279" s="1">
        <v>55133</v>
      </c>
      <c r="E279" s="1">
        <v>32009</v>
      </c>
      <c r="G279">
        <v>101</v>
      </c>
      <c r="H279" s="9" t="s">
        <v>121</v>
      </c>
      <c r="I279" s="48">
        <v>561891</v>
      </c>
      <c r="J279" s="10">
        <v>521183</v>
      </c>
      <c r="K279" s="10">
        <v>521183</v>
      </c>
      <c r="L279" s="46">
        <f>D279/I279</f>
        <v>9.8120453967050547E-2</v>
      </c>
      <c r="M279" s="76">
        <f>VLOOKUP(H279,County2025!$A$10:$C$76,2)</f>
        <v>648369</v>
      </c>
      <c r="N279" s="77">
        <f>VLOOKUP(H279,County2025!$A$10:$C$76,3)</f>
        <v>561891</v>
      </c>
      <c r="O279" s="78">
        <f t="shared" si="36"/>
        <v>63618.260618162596</v>
      </c>
      <c r="Q279" s="1">
        <v>256783</v>
      </c>
      <c r="R279" s="10">
        <v>239557</v>
      </c>
      <c r="S279" s="10">
        <v>239557</v>
      </c>
      <c r="T279" s="12">
        <v>0.12465389063917783</v>
      </c>
    </row>
    <row r="280" spans="1:20" x14ac:dyDescent="0.25">
      <c r="D280" s="1"/>
      <c r="E280" s="1"/>
      <c r="J280" s="11"/>
      <c r="K280" s="11"/>
    </row>
    <row r="281" spans="1:20" x14ac:dyDescent="0.25">
      <c r="A281" s="3" t="s">
        <v>80</v>
      </c>
      <c r="C281" s="3"/>
      <c r="D281" s="7">
        <v>19726619</v>
      </c>
      <c r="E281" s="7">
        <v>9089077</v>
      </c>
      <c r="I281" s="1"/>
      <c r="J281" s="1"/>
      <c r="K281" s="1"/>
      <c r="O281" s="62">
        <f>SUM(O2:O280)/2-O196</f>
        <v>21368212.425566342</v>
      </c>
      <c r="Q281" s="1"/>
      <c r="R281" s="1"/>
      <c r="S281" s="1"/>
    </row>
  </sheetData>
  <autoFilter ref="L1:O279" xr:uid="{4E9F3169-7158-483E-816E-0A8AEECB4BB3}"/>
  <mergeCells count="4">
    <mergeCell ref="J1:K1"/>
    <mergeCell ref="R1:S1"/>
    <mergeCell ref="J2:K2"/>
    <mergeCell ref="R2:S2"/>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3CE9-CFB3-401A-AEAD-0A6F7F7A9981}">
  <sheetPr>
    <pageSetUpPr fitToPage="1"/>
  </sheetPr>
  <dimension ref="A1:I94"/>
  <sheetViews>
    <sheetView zoomScaleNormal="100" workbookViewId="0">
      <pane ySplit="6" topLeftCell="A47" activePane="bottomLeft" state="frozen"/>
      <selection activeCell="K26" sqref="K26"/>
      <selection pane="bottomLeft" activeCell="D62" sqref="D62"/>
    </sheetView>
  </sheetViews>
  <sheetFormatPr defaultColWidth="8.85546875" defaultRowHeight="15.75" x14ac:dyDescent="0.25"/>
  <cols>
    <col min="1" max="1" width="30.5703125" style="50" customWidth="1"/>
    <col min="2" max="3" width="20.5703125" style="75" customWidth="1"/>
    <col min="4" max="5" width="20.5703125" style="50" customWidth="1"/>
    <col min="6" max="6" width="18.28515625" style="50" customWidth="1"/>
    <col min="7" max="8" width="18.28515625" style="74" customWidth="1"/>
    <col min="9" max="9" width="18.28515625" style="50" customWidth="1"/>
    <col min="10" max="16384" width="8.85546875" style="50"/>
  </cols>
  <sheetData>
    <row r="1" spans="1:9" ht="17.25" x14ac:dyDescent="0.3">
      <c r="A1" s="121" t="s">
        <v>350</v>
      </c>
      <c r="B1" s="121"/>
      <c r="C1" s="121"/>
      <c r="D1" s="121"/>
      <c r="E1" s="121"/>
      <c r="F1" s="121"/>
      <c r="G1" s="121"/>
      <c r="H1" s="121"/>
      <c r="I1" s="121"/>
    </row>
    <row r="2" spans="1:9" s="52" customFormat="1" x14ac:dyDescent="0.25">
      <c r="A2" s="122"/>
      <c r="B2" s="122"/>
      <c r="C2" s="122"/>
      <c r="D2" s="122"/>
      <c r="E2" s="122"/>
      <c r="F2" s="122"/>
      <c r="G2" s="122"/>
      <c r="H2" s="122"/>
      <c r="I2" s="122"/>
    </row>
    <row r="3" spans="1:9" s="52" customFormat="1" x14ac:dyDescent="0.25">
      <c r="A3" s="51"/>
      <c r="B3" s="51"/>
      <c r="C3" s="51"/>
      <c r="D3" s="51"/>
      <c r="E3" s="51"/>
      <c r="F3" s="51"/>
      <c r="G3" s="51"/>
      <c r="H3" s="51"/>
      <c r="I3" s="51"/>
    </row>
    <row r="4" spans="1:9" s="55" customFormat="1" ht="15" x14ac:dyDescent="0.25">
      <c r="A4" s="53"/>
      <c r="B4" s="54"/>
      <c r="C4" s="54"/>
      <c r="E4" s="56"/>
      <c r="F4" s="56"/>
      <c r="G4" s="123" t="s">
        <v>170</v>
      </c>
      <c r="H4" s="123"/>
      <c r="I4" s="123"/>
    </row>
    <row r="5" spans="1:9" s="55" customFormat="1" ht="15" customHeight="1" x14ac:dyDescent="0.25">
      <c r="A5" s="55" t="s">
        <v>171</v>
      </c>
      <c r="B5" s="124" t="s">
        <v>165</v>
      </c>
      <c r="C5" s="124"/>
      <c r="D5" s="124"/>
      <c r="E5" s="124"/>
      <c r="F5" s="57"/>
      <c r="G5" s="9">
        <v>2020</v>
      </c>
      <c r="H5" s="9">
        <v>2010</v>
      </c>
      <c r="I5" s="58">
        <v>2000</v>
      </c>
    </row>
    <row r="6" spans="1:9" s="55" customFormat="1" ht="15" x14ac:dyDescent="0.25">
      <c r="A6" s="59" t="s">
        <v>172</v>
      </c>
      <c r="B6" s="61">
        <v>2025</v>
      </c>
      <c r="C6" s="61">
        <v>2020</v>
      </c>
      <c r="D6" s="60">
        <v>2010</v>
      </c>
      <c r="E6" s="60">
        <v>2000</v>
      </c>
      <c r="F6" s="60"/>
      <c r="G6" s="60" t="s">
        <v>351</v>
      </c>
      <c r="H6" s="60" t="s">
        <v>173</v>
      </c>
      <c r="I6" s="60" t="s">
        <v>174</v>
      </c>
    </row>
    <row r="7" spans="1:9" s="55" customFormat="1" ht="15" x14ac:dyDescent="0.25">
      <c r="A7" s="62"/>
      <c r="B7" s="63"/>
      <c r="C7" s="63"/>
      <c r="D7" s="62"/>
      <c r="E7" s="62"/>
      <c r="F7" s="62"/>
      <c r="G7" s="62"/>
      <c r="H7" s="62"/>
      <c r="I7" s="62"/>
    </row>
    <row r="8" spans="1:9" s="55" customFormat="1" ht="15" x14ac:dyDescent="0.25">
      <c r="A8" s="64" t="s">
        <v>175</v>
      </c>
      <c r="B8" s="1">
        <v>23379261</v>
      </c>
      <c r="C8" s="1">
        <v>21538187</v>
      </c>
      <c r="D8" s="65">
        <v>18801332</v>
      </c>
      <c r="E8" s="65">
        <v>15982824</v>
      </c>
      <c r="F8" s="66"/>
      <c r="G8" s="103">
        <f>(B8-C8)/C8</f>
        <v>8.5479525272948928E-2</v>
      </c>
      <c r="H8" s="103">
        <f>(C8-D8)/D8</f>
        <v>0.14556708003454225</v>
      </c>
      <c r="I8" s="103">
        <f>(D8-E8)/E8</f>
        <v>0.17634605749271842</v>
      </c>
    </row>
    <row r="9" spans="1:9" s="55" customFormat="1" ht="15" x14ac:dyDescent="0.25">
      <c r="A9" s="67"/>
      <c r="B9" s="1"/>
      <c r="C9" s="68" t="s">
        <v>176</v>
      </c>
      <c r="D9" s="65"/>
      <c r="E9" s="65"/>
      <c r="F9" s="69"/>
      <c r="G9" s="103"/>
      <c r="H9" s="103"/>
      <c r="I9" s="103"/>
    </row>
    <row r="10" spans="1:9" s="55" customFormat="1" ht="15" x14ac:dyDescent="0.25">
      <c r="A10" s="67" t="s">
        <v>83</v>
      </c>
      <c r="B10" s="1">
        <f>_xlfn.XLOOKUP(A10,[1]County2025!$A$9:$A$75,[1]County2025!$B$9:$B$75)</f>
        <v>298485</v>
      </c>
      <c r="C10" s="1">
        <v>278468</v>
      </c>
      <c r="D10" s="65">
        <v>247336</v>
      </c>
      <c r="E10" s="70">
        <v>217955</v>
      </c>
      <c r="F10" s="66"/>
      <c r="G10" s="103">
        <f t="shared" ref="G10:G72" si="0">(B10-C10)/C10</f>
        <v>7.1882586149934646E-2</v>
      </c>
      <c r="H10" s="103">
        <f t="shared" ref="H10:H72" si="1">(C10-D10)/D10</f>
        <v>0.1258692628650904</v>
      </c>
      <c r="I10" s="103">
        <f t="shared" ref="I10:I72" si="2">(D10-E10)/E10</f>
        <v>0.13480305567663051</v>
      </c>
    </row>
    <row r="11" spans="1:9" s="55" customFormat="1" ht="15" x14ac:dyDescent="0.25">
      <c r="A11" s="67" t="s">
        <v>84</v>
      </c>
      <c r="B11" s="1">
        <f>_xlfn.XLOOKUP(A11,[1]County2025!$A$9:$A$75,[1]County2025!$B$9:$B$75)</f>
        <v>29139</v>
      </c>
      <c r="C11" s="1">
        <v>28259</v>
      </c>
      <c r="D11" s="65">
        <v>27115</v>
      </c>
      <c r="E11" s="70">
        <v>22259</v>
      </c>
      <c r="F11" s="66"/>
      <c r="G11" s="103">
        <f t="shared" si="0"/>
        <v>3.1140521603736863E-2</v>
      </c>
      <c r="H11" s="103">
        <f t="shared" si="1"/>
        <v>4.2190669371196754E-2</v>
      </c>
      <c r="I11" s="103">
        <f t="shared" si="2"/>
        <v>0.21815894694280966</v>
      </c>
    </row>
    <row r="12" spans="1:9" s="55" customFormat="1" ht="15" x14ac:dyDescent="0.25">
      <c r="A12" s="67" t="s">
        <v>85</v>
      </c>
      <c r="B12" s="1">
        <f>_xlfn.XLOOKUP(A12,[1]County2025!$A$9:$A$75,[1]County2025!$B$9:$B$75)</f>
        <v>199950</v>
      </c>
      <c r="C12" s="1">
        <v>175216</v>
      </c>
      <c r="D12" s="65">
        <v>168852</v>
      </c>
      <c r="E12" s="70">
        <v>148217</v>
      </c>
      <c r="F12" s="66"/>
      <c r="G12" s="103">
        <f t="shared" si="0"/>
        <v>0.14116290749703223</v>
      </c>
      <c r="H12" s="103">
        <f t="shared" si="1"/>
        <v>3.7689811195603252E-2</v>
      </c>
      <c r="I12" s="103">
        <f t="shared" si="2"/>
        <v>0.13922154678613113</v>
      </c>
    </row>
    <row r="13" spans="1:9" s="55" customFormat="1" ht="15" x14ac:dyDescent="0.25">
      <c r="A13" s="67" t="s">
        <v>86</v>
      </c>
      <c r="B13" s="1">
        <f>_xlfn.XLOOKUP(A13,[1]County2025!$A$9:$A$75,[1]County2025!$B$9:$B$75)</f>
        <v>27668</v>
      </c>
      <c r="C13" s="1">
        <v>28303</v>
      </c>
      <c r="D13" s="65">
        <v>28520</v>
      </c>
      <c r="E13" s="70">
        <v>26088</v>
      </c>
      <c r="F13" s="66"/>
      <c r="G13" s="103">
        <f t="shared" si="0"/>
        <v>-2.2435784192488428E-2</v>
      </c>
      <c r="H13" s="103">
        <f t="shared" si="1"/>
        <v>-7.6086956521739134E-3</v>
      </c>
      <c r="I13" s="103">
        <f t="shared" si="2"/>
        <v>9.3222937749156701E-2</v>
      </c>
    </row>
    <row r="14" spans="1:9" s="55" customFormat="1" ht="15" x14ac:dyDescent="0.25">
      <c r="A14" s="67" t="s">
        <v>87</v>
      </c>
      <c r="B14" s="1">
        <f>_xlfn.XLOOKUP(A14,[1]County2025!$A$9:$A$75,[1]County2025!$B$9:$B$75)</f>
        <v>667900</v>
      </c>
      <c r="C14" s="1">
        <v>606612</v>
      </c>
      <c r="D14" s="65">
        <v>543376</v>
      </c>
      <c r="E14" s="70">
        <v>476230</v>
      </c>
      <c r="F14" s="66"/>
      <c r="G14" s="103">
        <f t="shared" si="0"/>
        <v>0.10103327992192702</v>
      </c>
      <c r="H14" s="103">
        <f t="shared" si="1"/>
        <v>0.11637613733400076</v>
      </c>
      <c r="I14" s="103">
        <f t="shared" si="2"/>
        <v>0.14099489742351384</v>
      </c>
    </row>
    <row r="15" spans="1:9" s="55" customFormat="1" ht="15" x14ac:dyDescent="0.25">
      <c r="A15" s="67" t="s">
        <v>177</v>
      </c>
      <c r="B15" s="1">
        <f>_xlfn.XLOOKUP(A15,[1]County2025!$A$9:$A$75,[1]County2025!$B$9:$B$75)</f>
        <v>1993535</v>
      </c>
      <c r="C15" s="1">
        <v>1944375</v>
      </c>
      <c r="D15" s="65">
        <v>1748066</v>
      </c>
      <c r="E15" s="70">
        <v>1623018</v>
      </c>
      <c r="F15" s="66"/>
      <c r="G15" s="103">
        <f t="shared" si="0"/>
        <v>2.5283188685310189E-2</v>
      </c>
      <c r="H15" s="103">
        <f t="shared" si="1"/>
        <v>0.11230067972261917</v>
      </c>
      <c r="I15" s="103">
        <f t="shared" si="2"/>
        <v>7.7046588515962244E-2</v>
      </c>
    </row>
    <row r="16" spans="1:9" s="55" customFormat="1" ht="15" x14ac:dyDescent="0.25">
      <c r="A16" s="67" t="s">
        <v>178</v>
      </c>
      <c r="B16" s="1">
        <f>_xlfn.XLOOKUP(A16,[1]County2025!$A$9:$A$75,[1]County2025!$B$9:$B$75)</f>
        <v>13655</v>
      </c>
      <c r="C16" s="1">
        <v>13648</v>
      </c>
      <c r="D16" s="65">
        <v>14625</v>
      </c>
      <c r="E16" s="70">
        <v>13017</v>
      </c>
      <c r="F16" s="66"/>
      <c r="G16" s="103">
        <f t="shared" si="0"/>
        <v>5.1289566236811259E-4</v>
      </c>
      <c r="H16" s="103">
        <f t="shared" si="1"/>
        <v>-6.6803418803418807E-2</v>
      </c>
      <c r="I16" s="103">
        <f t="shared" si="2"/>
        <v>0.12353076745793962</v>
      </c>
    </row>
    <row r="17" spans="1:9" s="55" customFormat="1" ht="15" x14ac:dyDescent="0.25">
      <c r="A17" s="67" t="s">
        <v>89</v>
      </c>
      <c r="B17" s="1">
        <f>_xlfn.XLOOKUP(A17,[1]County2025!$A$9:$A$75,[1]County2025!$B$9:$B$75)</f>
        <v>223430</v>
      </c>
      <c r="C17" s="1">
        <v>186847</v>
      </c>
      <c r="D17" s="65">
        <v>159978</v>
      </c>
      <c r="E17" s="70">
        <v>141627</v>
      </c>
      <c r="F17" s="66"/>
      <c r="G17" s="103">
        <f t="shared" si="0"/>
        <v>0.19579120885002169</v>
      </c>
      <c r="H17" s="103">
        <f t="shared" si="1"/>
        <v>0.16795434372226181</v>
      </c>
      <c r="I17" s="103">
        <f t="shared" si="2"/>
        <v>0.12957275095850368</v>
      </c>
    </row>
    <row r="18" spans="1:9" s="55" customFormat="1" ht="15" x14ac:dyDescent="0.25">
      <c r="A18" s="67" t="s">
        <v>90</v>
      </c>
      <c r="B18" s="1">
        <f>_xlfn.XLOOKUP(A18,[1]County2025!$A$9:$A$75,[1]County2025!$B$9:$B$75)</f>
        <v>166500</v>
      </c>
      <c r="C18" s="1">
        <v>153843</v>
      </c>
      <c r="D18" s="65">
        <v>141236</v>
      </c>
      <c r="E18" s="70">
        <v>118085</v>
      </c>
      <c r="F18" s="66"/>
      <c r="G18" s="103">
        <f t="shared" si="0"/>
        <v>8.227218657982488E-2</v>
      </c>
      <c r="H18" s="103">
        <f t="shared" si="1"/>
        <v>8.926194454671614E-2</v>
      </c>
      <c r="I18" s="103">
        <f t="shared" si="2"/>
        <v>0.19605369013845958</v>
      </c>
    </row>
    <row r="19" spans="1:9" s="55" customFormat="1" ht="15" x14ac:dyDescent="0.25">
      <c r="A19" s="67" t="s">
        <v>91</v>
      </c>
      <c r="B19" s="1">
        <f>_xlfn.XLOOKUP(A19,[1]County2025!$A$9:$A$75,[1]County2025!$B$9:$B$75)</f>
        <v>238605</v>
      </c>
      <c r="C19" s="1">
        <v>218245</v>
      </c>
      <c r="D19" s="65">
        <v>190865</v>
      </c>
      <c r="E19" s="70">
        <v>140814</v>
      </c>
      <c r="F19" s="66"/>
      <c r="G19" s="103">
        <f t="shared" si="0"/>
        <v>9.3289651538408666E-2</v>
      </c>
      <c r="H19" s="103">
        <f t="shared" si="1"/>
        <v>0.14345217824116521</v>
      </c>
      <c r="I19" s="103">
        <f t="shared" si="2"/>
        <v>0.35544051017654493</v>
      </c>
    </row>
    <row r="20" spans="1:9" s="55" customFormat="1" ht="15" x14ac:dyDescent="0.25">
      <c r="A20" s="67" t="s">
        <v>92</v>
      </c>
      <c r="B20" s="1">
        <f>_xlfn.XLOOKUP(A20,[1]County2025!$A$9:$A$75,[1]County2025!$B$9:$B$75)</f>
        <v>413314</v>
      </c>
      <c r="C20" s="1">
        <v>375752</v>
      </c>
      <c r="D20" s="65">
        <v>321520</v>
      </c>
      <c r="E20" s="70">
        <v>251377</v>
      </c>
      <c r="F20" s="66"/>
      <c r="G20" s="103">
        <f t="shared" si="0"/>
        <v>9.9964870446464696E-2</v>
      </c>
      <c r="H20" s="103">
        <f t="shared" si="1"/>
        <v>0.16867379945260014</v>
      </c>
      <c r="I20" s="103">
        <f t="shared" si="2"/>
        <v>0.27903507480795775</v>
      </c>
    </row>
    <row r="21" spans="1:9" s="55" customFormat="1" ht="15" x14ac:dyDescent="0.25">
      <c r="A21" s="67" t="s">
        <v>93</v>
      </c>
      <c r="B21" s="1">
        <f>_xlfn.XLOOKUP(A21,[1]County2025!$A$9:$A$75,[1]County2025!$B$9:$B$75)</f>
        <v>72388</v>
      </c>
      <c r="C21" s="1">
        <v>69698</v>
      </c>
      <c r="D21" s="65">
        <v>67531</v>
      </c>
      <c r="E21" s="70">
        <v>56513</v>
      </c>
      <c r="F21" s="66"/>
      <c r="G21" s="103">
        <f t="shared" si="0"/>
        <v>3.8595081637923613E-2</v>
      </c>
      <c r="H21" s="103">
        <f t="shared" si="1"/>
        <v>3.2088966548696155E-2</v>
      </c>
      <c r="I21" s="103">
        <f t="shared" si="2"/>
        <v>0.19496399058623679</v>
      </c>
    </row>
    <row r="22" spans="1:9" s="55" customFormat="1" ht="15" x14ac:dyDescent="0.25">
      <c r="A22" s="67" t="s">
        <v>94</v>
      </c>
      <c r="B22" s="1">
        <f>_xlfn.XLOOKUP(A22,[1]County2025!$A$9:$A$75,[1]County2025!$B$9:$B$75)</f>
        <v>35947</v>
      </c>
      <c r="C22" s="1">
        <v>33976</v>
      </c>
      <c r="D22" s="65">
        <v>34862</v>
      </c>
      <c r="E22" s="70">
        <v>32209</v>
      </c>
      <c r="F22" s="66"/>
      <c r="G22" s="103">
        <f t="shared" si="0"/>
        <v>5.8011537555921824E-2</v>
      </c>
      <c r="H22" s="103">
        <f t="shared" si="1"/>
        <v>-2.5414491423326257E-2</v>
      </c>
      <c r="I22" s="103">
        <f t="shared" si="2"/>
        <v>8.2368282157161035E-2</v>
      </c>
    </row>
    <row r="23" spans="1:9" s="55" customFormat="1" ht="15" x14ac:dyDescent="0.25">
      <c r="A23" s="67" t="s">
        <v>179</v>
      </c>
      <c r="B23" s="1">
        <f>_xlfn.XLOOKUP(A23,[1]County2025!$A$9:$A$75,[1]County2025!$B$9:$B$75)</f>
        <v>17217</v>
      </c>
      <c r="C23" s="1">
        <v>16759</v>
      </c>
      <c r="D23" s="65">
        <v>16422</v>
      </c>
      <c r="E23" s="70">
        <v>13827</v>
      </c>
      <c r="F23" s="66"/>
      <c r="G23" s="103">
        <f t="shared" si="0"/>
        <v>2.7328599558446208E-2</v>
      </c>
      <c r="H23" s="103">
        <f t="shared" si="1"/>
        <v>2.0521251979052489E-2</v>
      </c>
      <c r="I23" s="103">
        <f t="shared" si="2"/>
        <v>0.18767628552831417</v>
      </c>
    </row>
    <row r="24" spans="1:9" s="55" customFormat="1" ht="15" x14ac:dyDescent="0.25">
      <c r="A24" s="67" t="s">
        <v>95</v>
      </c>
      <c r="B24" s="1">
        <f>_xlfn.XLOOKUP(A24,[1]County2025!$A$9:$A$75,[1]County2025!$B$9:$B$75)</f>
        <v>1079044</v>
      </c>
      <c r="C24" s="1">
        <v>995567</v>
      </c>
      <c r="D24" s="65">
        <v>864263</v>
      </c>
      <c r="E24" s="70">
        <v>778879</v>
      </c>
      <c r="F24" s="66"/>
      <c r="G24" s="103">
        <f t="shared" si="0"/>
        <v>8.3848701292831118E-2</v>
      </c>
      <c r="H24" s="103">
        <f t="shared" si="1"/>
        <v>0.15192597623640025</v>
      </c>
      <c r="I24" s="103">
        <f t="shared" si="2"/>
        <v>0.10962421634169107</v>
      </c>
    </row>
    <row r="25" spans="1:9" s="55" customFormat="1" ht="15" x14ac:dyDescent="0.25">
      <c r="A25" s="67" t="s">
        <v>96</v>
      </c>
      <c r="B25" s="1">
        <f>_xlfn.XLOOKUP(A25,[1]County2025!$A$9:$A$75,[1]County2025!$B$9:$B$75)</f>
        <v>337728</v>
      </c>
      <c r="C25" s="1">
        <v>321905</v>
      </c>
      <c r="D25" s="65">
        <v>297619</v>
      </c>
      <c r="E25" s="70">
        <v>294410</v>
      </c>
      <c r="F25" s="66"/>
      <c r="G25" s="103">
        <f t="shared" si="0"/>
        <v>4.9154253584131967E-2</v>
      </c>
      <c r="H25" s="103">
        <f t="shared" si="1"/>
        <v>8.1600973056155685E-2</v>
      </c>
      <c r="I25" s="103">
        <f t="shared" si="2"/>
        <v>1.0899765632960837E-2</v>
      </c>
    </row>
    <row r="26" spans="1:9" s="55" customFormat="1" ht="15" x14ac:dyDescent="0.25">
      <c r="A26" s="67" t="s">
        <v>97</v>
      </c>
      <c r="B26" s="1">
        <f>_xlfn.XLOOKUP(A26,[1]County2025!$A$9:$A$75,[1]County2025!$B$9:$B$75)</f>
        <v>140714</v>
      </c>
      <c r="C26" s="1">
        <v>115378</v>
      </c>
      <c r="D26" s="65">
        <v>95696</v>
      </c>
      <c r="E26" s="70">
        <v>49832</v>
      </c>
      <c r="F26" s="66"/>
      <c r="G26" s="103">
        <f t="shared" si="0"/>
        <v>0.21959125656537642</v>
      </c>
      <c r="H26" s="103">
        <f t="shared" si="1"/>
        <v>0.20567212840662097</v>
      </c>
      <c r="I26" s="103">
        <f t="shared" si="2"/>
        <v>0.92037245143682778</v>
      </c>
    </row>
    <row r="27" spans="1:9" s="55" customFormat="1" ht="15" x14ac:dyDescent="0.25">
      <c r="A27" s="67" t="s">
        <v>180</v>
      </c>
      <c r="B27" s="1">
        <f>_xlfn.XLOOKUP(A27,[1]County2025!$A$9:$A$75,[1]County2025!$B$9:$B$75)</f>
        <v>13383</v>
      </c>
      <c r="C27" s="1">
        <v>12451</v>
      </c>
      <c r="D27" s="65">
        <v>11549</v>
      </c>
      <c r="E27" s="70">
        <v>9829</v>
      </c>
      <c r="F27" s="66"/>
      <c r="G27" s="103">
        <f t="shared" si="0"/>
        <v>7.4853425427676493E-2</v>
      </c>
      <c r="H27" s="103">
        <f t="shared" si="1"/>
        <v>7.8102000173175173E-2</v>
      </c>
      <c r="I27" s="103">
        <f t="shared" si="2"/>
        <v>0.17499236951877098</v>
      </c>
    </row>
    <row r="28" spans="1:9" s="55" customFormat="1" ht="15" x14ac:dyDescent="0.25">
      <c r="A28" s="67" t="s">
        <v>98</v>
      </c>
      <c r="B28" s="1">
        <f>_xlfn.XLOOKUP(A28,[1]County2025!$A$9:$A$75,[1]County2025!$B$9:$B$75)</f>
        <v>44790</v>
      </c>
      <c r="C28" s="1">
        <v>43826</v>
      </c>
      <c r="D28" s="65">
        <v>46389</v>
      </c>
      <c r="E28" s="70">
        <v>45087</v>
      </c>
      <c r="F28" s="66"/>
      <c r="G28" s="103">
        <f t="shared" si="0"/>
        <v>2.1996075389038472E-2</v>
      </c>
      <c r="H28" s="103">
        <f t="shared" si="1"/>
        <v>-5.5250167065468106E-2</v>
      </c>
      <c r="I28" s="103">
        <f t="shared" si="2"/>
        <v>2.887750349324639E-2</v>
      </c>
    </row>
    <row r="29" spans="1:9" s="55" customFormat="1" ht="15" x14ac:dyDescent="0.25">
      <c r="A29" s="67" t="s">
        <v>181</v>
      </c>
      <c r="B29" s="1">
        <f>_xlfn.XLOOKUP(A29,[1]County2025!$A$9:$A$75,[1]County2025!$B$9:$B$75)</f>
        <v>19716</v>
      </c>
      <c r="C29" s="1">
        <v>17864</v>
      </c>
      <c r="D29" s="65">
        <v>16939</v>
      </c>
      <c r="E29" s="70">
        <v>14437</v>
      </c>
      <c r="F29" s="66"/>
      <c r="G29" s="103">
        <f t="shared" si="0"/>
        <v>0.10367218987908643</v>
      </c>
      <c r="H29" s="103">
        <f t="shared" si="1"/>
        <v>5.4607710018300962E-2</v>
      </c>
      <c r="I29" s="103">
        <f t="shared" si="2"/>
        <v>0.17330470319318417</v>
      </c>
    </row>
    <row r="30" spans="1:9" s="55" customFormat="1" ht="15" x14ac:dyDescent="0.25">
      <c r="A30" s="67" t="s">
        <v>99</v>
      </c>
      <c r="B30" s="1">
        <f>_xlfn.XLOOKUP(A30,[1]County2025!$A$9:$A$75,[1]County2025!$B$9:$B$75)</f>
        <v>13055</v>
      </c>
      <c r="C30" s="1">
        <v>12126</v>
      </c>
      <c r="D30" s="65">
        <v>12884</v>
      </c>
      <c r="E30" s="70">
        <v>10576</v>
      </c>
      <c r="F30" s="66"/>
      <c r="G30" s="103">
        <f t="shared" si="0"/>
        <v>7.6612238165924454E-2</v>
      </c>
      <c r="H30" s="103">
        <f t="shared" si="1"/>
        <v>-5.8832660664389941E-2</v>
      </c>
      <c r="I30" s="103">
        <f t="shared" si="2"/>
        <v>0.21822995461422087</v>
      </c>
    </row>
    <row r="31" spans="1:9" s="55" customFormat="1" ht="15" x14ac:dyDescent="0.25">
      <c r="A31" s="67" t="s">
        <v>182</v>
      </c>
      <c r="B31" s="1">
        <f>_xlfn.XLOOKUP(A31,[1]County2025!$A$9:$A$75,[1]County2025!$B$9:$B$75)</f>
        <v>16621</v>
      </c>
      <c r="C31" s="1">
        <v>14192</v>
      </c>
      <c r="D31" s="65">
        <v>15863</v>
      </c>
      <c r="E31" s="70">
        <v>14560</v>
      </c>
      <c r="F31" s="66"/>
      <c r="G31" s="103">
        <f t="shared" si="0"/>
        <v>0.17115276211950395</v>
      </c>
      <c r="H31" s="103">
        <f t="shared" si="1"/>
        <v>-0.1053394692050684</v>
      </c>
      <c r="I31" s="103">
        <f t="shared" si="2"/>
        <v>8.9491758241758243E-2</v>
      </c>
    </row>
    <row r="32" spans="1:9" s="55" customFormat="1" ht="15" x14ac:dyDescent="0.25">
      <c r="A32" s="67" t="s">
        <v>183</v>
      </c>
      <c r="B32" s="1">
        <f>_xlfn.XLOOKUP(A32,[1]County2025!$A$9:$A$75,[1]County2025!$B$9:$B$75)</f>
        <v>14155</v>
      </c>
      <c r="C32" s="1">
        <v>14004</v>
      </c>
      <c r="D32" s="65">
        <v>14799</v>
      </c>
      <c r="E32" s="70">
        <v>13327</v>
      </c>
      <c r="F32" s="66"/>
      <c r="G32" s="103">
        <f t="shared" si="0"/>
        <v>1.0782633533276206E-2</v>
      </c>
      <c r="H32" s="103">
        <f t="shared" si="1"/>
        <v>-5.3719845935536185E-2</v>
      </c>
      <c r="I32" s="103">
        <f t="shared" si="2"/>
        <v>0.11045246492083739</v>
      </c>
    </row>
    <row r="33" spans="1:9" s="55" customFormat="1" ht="15" x14ac:dyDescent="0.25">
      <c r="A33" s="67" t="s">
        <v>100</v>
      </c>
      <c r="B33" s="1">
        <f>_xlfn.XLOOKUP(A33,[1]County2025!$A$9:$A$75,[1]County2025!$B$9:$B$75)</f>
        <v>26042</v>
      </c>
      <c r="C33" s="1">
        <v>25327</v>
      </c>
      <c r="D33" s="65">
        <v>27731</v>
      </c>
      <c r="E33" s="70">
        <v>26938</v>
      </c>
      <c r="F33" s="66"/>
      <c r="G33" s="103">
        <f t="shared" si="0"/>
        <v>2.8230741896000316E-2</v>
      </c>
      <c r="H33" s="103">
        <f t="shared" si="1"/>
        <v>-8.6689985936316757E-2</v>
      </c>
      <c r="I33" s="103">
        <f t="shared" si="2"/>
        <v>2.9437968668795011E-2</v>
      </c>
    </row>
    <row r="34" spans="1:9" s="55" customFormat="1" ht="15" x14ac:dyDescent="0.25">
      <c r="A34" s="67" t="s">
        <v>101</v>
      </c>
      <c r="B34" s="1">
        <f>_xlfn.XLOOKUP(A34,[1]County2025!$A$9:$A$75,[1]County2025!$B$9:$B$75)</f>
        <v>47085</v>
      </c>
      <c r="C34" s="1">
        <v>39619</v>
      </c>
      <c r="D34" s="65">
        <v>39140</v>
      </c>
      <c r="E34" s="70">
        <v>36210</v>
      </c>
      <c r="F34" s="66"/>
      <c r="G34" s="103">
        <f t="shared" si="0"/>
        <v>0.1884449380347813</v>
      </c>
      <c r="H34" s="103">
        <f t="shared" si="1"/>
        <v>1.2238119570771588E-2</v>
      </c>
      <c r="I34" s="103">
        <f t="shared" si="2"/>
        <v>8.0916873791770233E-2</v>
      </c>
    </row>
    <row r="35" spans="1:9" s="55" customFormat="1" ht="15" x14ac:dyDescent="0.25">
      <c r="A35" s="67" t="s">
        <v>102</v>
      </c>
      <c r="B35" s="1">
        <f>_xlfn.XLOOKUP(A35,[1]County2025!$A$9:$A$75,[1]County2025!$B$9:$B$75)</f>
        <v>212849</v>
      </c>
      <c r="C35" s="1">
        <v>194515</v>
      </c>
      <c r="D35" s="65">
        <v>172778</v>
      </c>
      <c r="E35" s="70">
        <v>130802</v>
      </c>
      <c r="F35" s="66"/>
      <c r="G35" s="103">
        <f t="shared" si="0"/>
        <v>9.4254941778269027E-2</v>
      </c>
      <c r="H35" s="103">
        <f t="shared" si="1"/>
        <v>0.12580884140341941</v>
      </c>
      <c r="I35" s="103">
        <f t="shared" si="2"/>
        <v>0.32091252427332917</v>
      </c>
    </row>
    <row r="36" spans="1:9" s="55" customFormat="1" ht="15" x14ac:dyDescent="0.25">
      <c r="A36" s="67" t="s">
        <v>103</v>
      </c>
      <c r="B36" s="1">
        <f>_xlfn.XLOOKUP(A36,[1]County2025!$A$9:$A$75,[1]County2025!$B$9:$B$75)</f>
        <v>107976</v>
      </c>
      <c r="C36" s="1">
        <v>101235</v>
      </c>
      <c r="D36" s="65">
        <v>98786</v>
      </c>
      <c r="E36" s="70">
        <v>87366</v>
      </c>
      <c r="F36" s="66"/>
      <c r="G36" s="103">
        <f t="shared" si="0"/>
        <v>6.6587642613720549E-2</v>
      </c>
      <c r="H36" s="103">
        <f t="shared" si="1"/>
        <v>2.4790962282104752E-2</v>
      </c>
      <c r="I36" s="103">
        <f t="shared" si="2"/>
        <v>0.13071446558157634</v>
      </c>
    </row>
    <row r="37" spans="1:9" s="55" customFormat="1" ht="15" x14ac:dyDescent="0.25">
      <c r="A37" s="67" t="s">
        <v>104</v>
      </c>
      <c r="B37" s="1">
        <f>_xlfn.XLOOKUP(A37,[1]County2025!$A$9:$A$75,[1]County2025!$B$9:$B$75)</f>
        <v>1575637</v>
      </c>
      <c r="C37" s="1">
        <v>1459762</v>
      </c>
      <c r="D37" s="65">
        <v>1229226</v>
      </c>
      <c r="E37" s="70">
        <v>998948</v>
      </c>
      <c r="F37" s="66"/>
      <c r="G37" s="103">
        <f t="shared" si="0"/>
        <v>7.9379378282213128E-2</v>
      </c>
      <c r="H37" s="103">
        <f t="shared" si="1"/>
        <v>0.18754565881294408</v>
      </c>
      <c r="I37" s="103">
        <f t="shared" si="2"/>
        <v>0.2305205075739678</v>
      </c>
    </row>
    <row r="38" spans="1:9" s="55" customFormat="1" ht="15" x14ac:dyDescent="0.25">
      <c r="A38" s="67" t="s">
        <v>184</v>
      </c>
      <c r="B38" s="1">
        <f>_xlfn.XLOOKUP(A38,[1]County2025!$A$9:$A$75,[1]County2025!$B$9:$B$75)</f>
        <v>20042</v>
      </c>
      <c r="C38" s="1">
        <v>19653</v>
      </c>
      <c r="D38" s="65">
        <v>19927</v>
      </c>
      <c r="E38" s="70">
        <v>18564</v>
      </c>
      <c r="F38" s="66"/>
      <c r="G38" s="103">
        <f t="shared" si="0"/>
        <v>1.9793415763496667E-2</v>
      </c>
      <c r="H38" s="103">
        <f t="shared" si="1"/>
        <v>-1.3750188186882119E-2</v>
      </c>
      <c r="I38" s="103">
        <f t="shared" si="2"/>
        <v>7.3421676362852836E-2</v>
      </c>
    </row>
    <row r="39" spans="1:9" s="55" customFormat="1" ht="15" x14ac:dyDescent="0.25">
      <c r="A39" s="67" t="s">
        <v>105</v>
      </c>
      <c r="B39" s="1">
        <f>_xlfn.XLOOKUP(A39,[1]County2025!$A$9:$A$75,[1]County2025!$B$9:$B$75)</f>
        <v>173013</v>
      </c>
      <c r="C39" s="1">
        <v>159788</v>
      </c>
      <c r="D39" s="65">
        <v>138028</v>
      </c>
      <c r="E39" s="70">
        <v>112947</v>
      </c>
      <c r="F39" s="66"/>
      <c r="G39" s="103">
        <f t="shared" si="0"/>
        <v>8.2765914837159241E-2</v>
      </c>
      <c r="H39" s="103">
        <f t="shared" si="1"/>
        <v>0.15764917263163997</v>
      </c>
      <c r="I39" s="103">
        <f t="shared" si="2"/>
        <v>0.22205990420285621</v>
      </c>
    </row>
    <row r="40" spans="1:9" s="55" customFormat="1" ht="15" x14ac:dyDescent="0.25">
      <c r="A40" s="67" t="s">
        <v>106</v>
      </c>
      <c r="B40" s="1">
        <f>_xlfn.XLOOKUP(A40,[1]County2025!$A$9:$A$75,[1]County2025!$B$9:$B$75)</f>
        <v>49728</v>
      </c>
      <c r="C40" s="1">
        <v>47319</v>
      </c>
      <c r="D40" s="65">
        <v>49746</v>
      </c>
      <c r="E40" s="70">
        <v>46755</v>
      </c>
      <c r="F40" s="66"/>
      <c r="G40" s="103">
        <f t="shared" si="0"/>
        <v>5.0909782539783177E-2</v>
      </c>
      <c r="H40" s="103">
        <f t="shared" si="1"/>
        <v>-4.8787842238571945E-2</v>
      </c>
      <c r="I40" s="103">
        <f t="shared" si="2"/>
        <v>6.3971767725376966E-2</v>
      </c>
    </row>
    <row r="41" spans="1:9" s="55" customFormat="1" ht="15" x14ac:dyDescent="0.25">
      <c r="A41" s="67" t="s">
        <v>185</v>
      </c>
      <c r="B41" s="1">
        <f>_xlfn.XLOOKUP(A41,[1]County2025!$A$9:$A$75,[1]County2025!$B$9:$B$75)</f>
        <v>15761</v>
      </c>
      <c r="C41" s="1">
        <v>14510</v>
      </c>
      <c r="D41" s="65">
        <v>14761</v>
      </c>
      <c r="E41" s="70">
        <v>12902</v>
      </c>
      <c r="F41" s="66"/>
      <c r="G41" s="103">
        <f t="shared" si="0"/>
        <v>8.6216402481047547E-2</v>
      </c>
      <c r="H41" s="103">
        <f t="shared" si="1"/>
        <v>-1.7004268003522796E-2</v>
      </c>
      <c r="I41" s="103">
        <f t="shared" si="2"/>
        <v>0.14408618818787786</v>
      </c>
    </row>
    <row r="42" spans="1:9" s="55" customFormat="1" ht="15" x14ac:dyDescent="0.25">
      <c r="A42" s="67" t="s">
        <v>186</v>
      </c>
      <c r="B42" s="1">
        <f>_xlfn.XLOOKUP(A42,[1]County2025!$A$9:$A$75,[1]County2025!$B$9:$B$75)</f>
        <v>8601</v>
      </c>
      <c r="C42" s="1">
        <v>8226</v>
      </c>
      <c r="D42" s="65">
        <v>8870</v>
      </c>
      <c r="E42" s="70">
        <v>7022</v>
      </c>
      <c r="F42" s="66"/>
      <c r="G42" s="103">
        <f t="shared" si="0"/>
        <v>4.5587162654996356E-2</v>
      </c>
      <c r="H42" s="103">
        <f t="shared" si="1"/>
        <v>-7.2604284103720412E-2</v>
      </c>
      <c r="I42" s="103">
        <f t="shared" si="2"/>
        <v>0.26317288521788662</v>
      </c>
    </row>
    <row r="43" spans="1:9" s="55" customFormat="1" ht="15" x14ac:dyDescent="0.25">
      <c r="A43" s="67" t="s">
        <v>107</v>
      </c>
      <c r="B43" s="1">
        <f>_xlfn.XLOOKUP(A43,[1]County2025!$A$9:$A$75,[1]County2025!$B$9:$B$75)</f>
        <v>445881</v>
      </c>
      <c r="C43" s="1">
        <v>383956</v>
      </c>
      <c r="D43" s="1">
        <v>297047</v>
      </c>
      <c r="E43" s="70">
        <v>210527</v>
      </c>
      <c r="F43" s="66"/>
      <c r="G43" s="103">
        <f t="shared" si="0"/>
        <v>0.16128150100532351</v>
      </c>
      <c r="H43" s="103">
        <f t="shared" si="1"/>
        <v>0.29257659562291488</v>
      </c>
      <c r="I43" s="103">
        <f t="shared" si="2"/>
        <v>0.41096866435184087</v>
      </c>
    </row>
    <row r="44" spans="1:9" s="55" customFormat="1" ht="15" x14ac:dyDescent="0.25">
      <c r="A44" s="67" t="s">
        <v>108</v>
      </c>
      <c r="B44" s="1">
        <f>_xlfn.XLOOKUP(A44,[1]County2025!$A$9:$A$75,[1]County2025!$B$9:$B$75)</f>
        <v>839223</v>
      </c>
      <c r="C44" s="1">
        <v>760822</v>
      </c>
      <c r="D44" s="65">
        <v>618754</v>
      </c>
      <c r="E44" s="70">
        <v>440888</v>
      </c>
      <c r="F44" s="66"/>
      <c r="G44" s="103">
        <f t="shared" si="0"/>
        <v>0.10304775624259026</v>
      </c>
      <c r="H44" s="103">
        <f t="shared" si="1"/>
        <v>0.22960336418027197</v>
      </c>
      <c r="I44" s="103">
        <f t="shared" si="2"/>
        <v>0.40342672061838836</v>
      </c>
    </row>
    <row r="45" spans="1:9" s="55" customFormat="1" ht="15" x14ac:dyDescent="0.25">
      <c r="A45" s="67" t="s">
        <v>109</v>
      </c>
      <c r="B45" s="1">
        <f>_xlfn.XLOOKUP(A45,[1]County2025!$A$9:$A$75,[1]County2025!$B$9:$B$75)</f>
        <v>305866</v>
      </c>
      <c r="C45" s="1">
        <v>292198</v>
      </c>
      <c r="D45" s="65">
        <v>275487</v>
      </c>
      <c r="E45" s="70">
        <v>239452</v>
      </c>
      <c r="F45" s="66"/>
      <c r="G45" s="103">
        <f t="shared" si="0"/>
        <v>4.6776500865851237E-2</v>
      </c>
      <c r="H45" s="103">
        <f t="shared" si="1"/>
        <v>6.0659849648077767E-2</v>
      </c>
      <c r="I45" s="103">
        <f t="shared" si="2"/>
        <v>0.15048945091291782</v>
      </c>
    </row>
    <row r="46" spans="1:9" s="55" customFormat="1" ht="15" x14ac:dyDescent="0.25">
      <c r="A46" s="67" t="s">
        <v>187</v>
      </c>
      <c r="B46" s="1">
        <f>_xlfn.XLOOKUP(A46,[1]County2025!$A$9:$A$75,[1]County2025!$B$9:$B$75)</f>
        <v>46270</v>
      </c>
      <c r="C46" s="1">
        <v>42915</v>
      </c>
      <c r="D46" s="65">
        <v>40801</v>
      </c>
      <c r="E46" s="70">
        <v>34450</v>
      </c>
      <c r="F46" s="66"/>
      <c r="G46" s="103">
        <f t="shared" si="0"/>
        <v>7.8177793312361646E-2</v>
      </c>
      <c r="H46" s="103">
        <f t="shared" si="1"/>
        <v>5.1812455577069191E-2</v>
      </c>
      <c r="I46" s="103">
        <f t="shared" si="2"/>
        <v>0.18435413642960813</v>
      </c>
    </row>
    <row r="47" spans="1:9" s="55" customFormat="1" ht="15" x14ac:dyDescent="0.25">
      <c r="A47" s="67" t="s">
        <v>188</v>
      </c>
      <c r="B47" s="1">
        <f>_xlfn.XLOOKUP(A47,[1]County2025!$A$9:$A$75,[1]County2025!$B$9:$B$75)</f>
        <v>8140</v>
      </c>
      <c r="C47" s="1">
        <v>7974</v>
      </c>
      <c r="D47" s="65">
        <v>8365</v>
      </c>
      <c r="E47" s="70">
        <v>7021</v>
      </c>
      <c r="F47" s="66"/>
      <c r="G47" s="103">
        <f t="shared" si="0"/>
        <v>2.0817657386506146E-2</v>
      </c>
      <c r="H47" s="103">
        <f t="shared" si="1"/>
        <v>-4.6742378959952181E-2</v>
      </c>
      <c r="I47" s="103">
        <f t="shared" si="2"/>
        <v>0.1914257228315055</v>
      </c>
    </row>
    <row r="48" spans="1:9" s="55" customFormat="1" ht="15" x14ac:dyDescent="0.25">
      <c r="A48" s="67" t="s">
        <v>189</v>
      </c>
      <c r="B48" s="1">
        <f>_xlfn.XLOOKUP(A48,[1]County2025!$A$9:$A$75,[1]County2025!$B$9:$B$75)</f>
        <v>18859</v>
      </c>
      <c r="C48" s="1">
        <v>17968</v>
      </c>
      <c r="D48" s="65">
        <v>19224</v>
      </c>
      <c r="E48" s="70">
        <v>18733</v>
      </c>
      <c r="F48" s="66"/>
      <c r="G48" s="103">
        <f t="shared" si="0"/>
        <v>4.9588156723063222E-2</v>
      </c>
      <c r="H48" s="103">
        <f t="shared" si="1"/>
        <v>-6.5334997919267584E-2</v>
      </c>
      <c r="I48" s="103">
        <f t="shared" si="2"/>
        <v>2.6210430790583463E-2</v>
      </c>
    </row>
    <row r="49" spans="1:9" s="55" customFormat="1" ht="15" x14ac:dyDescent="0.25">
      <c r="A49" s="67" t="s">
        <v>110</v>
      </c>
      <c r="B49" s="1">
        <f>_xlfn.XLOOKUP(A49,[1]County2025!$A$9:$A$75,[1]County2025!$B$9:$B$75)</f>
        <v>466845</v>
      </c>
      <c r="C49" s="1">
        <v>399710</v>
      </c>
      <c r="D49" s="65">
        <v>322833</v>
      </c>
      <c r="E49" s="70">
        <v>264002</v>
      </c>
      <c r="F49" s="66"/>
      <c r="G49" s="103">
        <f t="shared" si="0"/>
        <v>0.16795927047109155</v>
      </c>
      <c r="H49" s="103">
        <f t="shared" si="1"/>
        <v>0.23813240901642646</v>
      </c>
      <c r="I49" s="103">
        <f t="shared" si="2"/>
        <v>0.22284300876508512</v>
      </c>
    </row>
    <row r="50" spans="1:9" s="55" customFormat="1" ht="15" x14ac:dyDescent="0.25">
      <c r="A50" s="67" t="s">
        <v>111</v>
      </c>
      <c r="B50" s="1">
        <f>_xlfn.XLOOKUP(A50,[1]County2025!$A$9:$A$75,[1]County2025!$B$9:$B$75)</f>
        <v>433765</v>
      </c>
      <c r="C50" s="1">
        <v>375908</v>
      </c>
      <c r="D50" s="1">
        <v>331303</v>
      </c>
      <c r="E50" s="70">
        <v>258916</v>
      </c>
      <c r="F50" s="66"/>
      <c r="G50" s="103">
        <f t="shared" si="0"/>
        <v>0.15391265948051119</v>
      </c>
      <c r="H50" s="103">
        <f t="shared" si="1"/>
        <v>0.13463506216363871</v>
      </c>
      <c r="I50" s="103">
        <f t="shared" si="2"/>
        <v>0.27957716016005191</v>
      </c>
    </row>
    <row r="51" spans="1:9" s="55" customFormat="1" ht="15" x14ac:dyDescent="0.25">
      <c r="A51" s="67" t="s">
        <v>112</v>
      </c>
      <c r="B51" s="1">
        <f>_xlfn.XLOOKUP(A51,[1]County2025!$A$9:$A$75,[1]County2025!$B$9:$B$75)</f>
        <v>166281</v>
      </c>
      <c r="C51" s="1">
        <v>158431</v>
      </c>
      <c r="D51" s="65">
        <v>146318</v>
      </c>
      <c r="E51" s="70">
        <v>126731</v>
      </c>
      <c r="F51" s="66"/>
      <c r="G51" s="103">
        <f t="shared" si="0"/>
        <v>4.9548383839021402E-2</v>
      </c>
      <c r="H51" s="103">
        <f t="shared" si="1"/>
        <v>8.2785439932202456E-2</v>
      </c>
      <c r="I51" s="103">
        <f t="shared" si="2"/>
        <v>0.15455571249339151</v>
      </c>
    </row>
    <row r="52" spans="1:9" s="55" customFormat="1" ht="15" x14ac:dyDescent="0.25">
      <c r="A52" s="67" t="s">
        <v>113</v>
      </c>
      <c r="B52" s="1">
        <f>_xlfn.XLOOKUP(A52,[1]County2025!$A$9:$A$75,[1]County2025!$B$9:$B$75)</f>
        <v>2814927</v>
      </c>
      <c r="C52" s="1">
        <v>2701767</v>
      </c>
      <c r="D52" s="65">
        <v>2496457</v>
      </c>
      <c r="E52" s="70">
        <v>2253779</v>
      </c>
      <c r="F52" s="66"/>
      <c r="G52" s="103">
        <f t="shared" si="0"/>
        <v>4.1883700555969482E-2</v>
      </c>
      <c r="H52" s="103">
        <f t="shared" si="1"/>
        <v>8.2240551309315568E-2</v>
      </c>
      <c r="I52" s="103">
        <f t="shared" si="2"/>
        <v>0.10767604099603377</v>
      </c>
    </row>
    <row r="53" spans="1:9" s="55" customFormat="1" ht="15" x14ac:dyDescent="0.25">
      <c r="A53" s="67" t="s">
        <v>114</v>
      </c>
      <c r="B53" s="1">
        <f>_xlfn.XLOOKUP(A53,[1]County2025!$A$9:$A$75,[1]County2025!$B$9:$B$75)</f>
        <v>84707</v>
      </c>
      <c r="C53" s="1">
        <v>82874</v>
      </c>
      <c r="D53" s="65">
        <v>73090</v>
      </c>
      <c r="E53" s="70">
        <v>79589</v>
      </c>
      <c r="F53" s="66"/>
      <c r="G53" s="103">
        <f t="shared" si="0"/>
        <v>2.2117913941646354E-2</v>
      </c>
      <c r="H53" s="103">
        <f t="shared" si="1"/>
        <v>0.1338623614721576</v>
      </c>
      <c r="I53" s="103">
        <f t="shared" si="2"/>
        <v>-8.1657012903793236E-2</v>
      </c>
    </row>
    <row r="54" spans="1:9" s="55" customFormat="1" ht="15" x14ac:dyDescent="0.25">
      <c r="A54" s="67" t="s">
        <v>115</v>
      </c>
      <c r="B54" s="1">
        <f>_xlfn.XLOOKUP(A54,[1]County2025!$A$9:$A$75,[1]County2025!$B$9:$B$75)</f>
        <v>107053</v>
      </c>
      <c r="C54" s="1">
        <v>90352</v>
      </c>
      <c r="D54" s="65">
        <v>73314</v>
      </c>
      <c r="E54" s="70">
        <v>57663</v>
      </c>
      <c r="F54" s="66"/>
      <c r="G54" s="103">
        <f t="shared" si="0"/>
        <v>0.18484372233044094</v>
      </c>
      <c r="H54" s="103">
        <f t="shared" si="1"/>
        <v>0.23239763210300898</v>
      </c>
      <c r="I54" s="103">
        <f t="shared" si="2"/>
        <v>0.27142188231621661</v>
      </c>
    </row>
    <row r="55" spans="1:9" s="55" customFormat="1" ht="15" x14ac:dyDescent="0.25">
      <c r="A55" s="67" t="s">
        <v>116</v>
      </c>
      <c r="B55" s="1">
        <f>_xlfn.XLOOKUP(A55,[1]County2025!$A$9:$A$75,[1]County2025!$B$9:$B$75)</f>
        <v>226193</v>
      </c>
      <c r="C55" s="1">
        <v>211668</v>
      </c>
      <c r="D55" s="65">
        <v>180822</v>
      </c>
      <c r="E55" s="70">
        <v>170498</v>
      </c>
      <c r="F55" s="66"/>
      <c r="G55" s="103">
        <f t="shared" si="0"/>
        <v>6.8621614981952864E-2</v>
      </c>
      <c r="H55" s="103">
        <f t="shared" si="1"/>
        <v>0.17058764973288648</v>
      </c>
      <c r="I55" s="103">
        <f t="shared" si="2"/>
        <v>6.0552029935835028E-2</v>
      </c>
    </row>
    <row r="56" spans="1:9" s="55" customFormat="1" ht="15" x14ac:dyDescent="0.25">
      <c r="A56" s="67" t="s">
        <v>117</v>
      </c>
      <c r="B56" s="1">
        <f>_xlfn.XLOOKUP(A56,[1]County2025!$A$9:$A$75,[1]County2025!$B$9:$B$75)</f>
        <v>40314</v>
      </c>
      <c r="C56" s="1">
        <v>39644</v>
      </c>
      <c r="D56" s="65">
        <v>39996</v>
      </c>
      <c r="E56" s="70">
        <v>35910</v>
      </c>
      <c r="F56" s="66"/>
      <c r="G56" s="103">
        <f t="shared" si="0"/>
        <v>1.6900413681767732E-2</v>
      </c>
      <c r="H56" s="103">
        <f t="shared" si="1"/>
        <v>-8.8008800880088004E-3</v>
      </c>
      <c r="I56" s="103">
        <f t="shared" si="2"/>
        <v>0.11378446115288221</v>
      </c>
    </row>
    <row r="57" spans="1:9" s="55" customFormat="1" ht="15" x14ac:dyDescent="0.25">
      <c r="A57" s="67" t="s">
        <v>118</v>
      </c>
      <c r="B57" s="1">
        <f>_xlfn.XLOOKUP(A57,[1]County2025!$A$9:$A$75,[1]County2025!$B$9:$B$75)</f>
        <v>1536045</v>
      </c>
      <c r="C57" s="1">
        <v>1429908</v>
      </c>
      <c r="D57" s="65">
        <v>1145956</v>
      </c>
      <c r="E57" s="70">
        <v>896344</v>
      </c>
      <c r="F57" s="66"/>
      <c r="G57" s="103">
        <f t="shared" si="0"/>
        <v>7.4226453729890313E-2</v>
      </c>
      <c r="H57" s="103">
        <f t="shared" si="1"/>
        <v>0.24778612791416074</v>
      </c>
      <c r="I57" s="103">
        <f t="shared" si="2"/>
        <v>0.27847790580402165</v>
      </c>
    </row>
    <row r="58" spans="1:9" s="55" customFormat="1" ht="15" x14ac:dyDescent="0.25">
      <c r="A58" s="67" t="s">
        <v>119</v>
      </c>
      <c r="B58" s="1">
        <f>_xlfn.XLOOKUP(A58,[1]County2025!$A$9:$A$75,[1]County2025!$B$9:$B$75)</f>
        <v>484915</v>
      </c>
      <c r="C58" s="1">
        <v>388656</v>
      </c>
      <c r="D58" s="65">
        <v>268685</v>
      </c>
      <c r="E58" s="70">
        <v>172493</v>
      </c>
      <c r="F58" s="66"/>
      <c r="G58" s="103">
        <f t="shared" si="0"/>
        <v>0.24767146268165163</v>
      </c>
      <c r="H58" s="103">
        <f t="shared" si="1"/>
        <v>0.44651171446117199</v>
      </c>
      <c r="I58" s="103">
        <f t="shared" si="2"/>
        <v>0.55765741218484233</v>
      </c>
    </row>
    <row r="59" spans="1:9" s="55" customFormat="1" ht="15" x14ac:dyDescent="0.25">
      <c r="A59" s="67" t="s">
        <v>120</v>
      </c>
      <c r="B59" s="1">
        <f>_xlfn.XLOOKUP(A59,[1]County2025!$A$9:$A$75,[1]County2025!$B$9:$B$75)</f>
        <v>1556161</v>
      </c>
      <c r="C59" s="1">
        <v>1492191</v>
      </c>
      <c r="D59" s="65">
        <v>1320134</v>
      </c>
      <c r="E59" s="70">
        <v>1131191</v>
      </c>
      <c r="F59" s="66"/>
      <c r="G59" s="103">
        <f t="shared" si="0"/>
        <v>4.2869847090620437E-2</v>
      </c>
      <c r="H59" s="103">
        <f t="shared" si="1"/>
        <v>0.13033298134886306</v>
      </c>
      <c r="I59" s="103">
        <f t="shared" si="2"/>
        <v>0.16703014787069559</v>
      </c>
    </row>
    <row r="60" spans="1:9" s="55" customFormat="1" ht="15" x14ac:dyDescent="0.25">
      <c r="A60" s="67" t="s">
        <v>121</v>
      </c>
      <c r="B60" s="1">
        <f>_xlfn.XLOOKUP(A60,[1]County2025!$A$9:$A$75,[1]County2025!$B$9:$B$75)</f>
        <v>648369</v>
      </c>
      <c r="C60" s="1">
        <v>561891</v>
      </c>
      <c r="D60" s="65">
        <v>464697</v>
      </c>
      <c r="E60" s="70">
        <v>344768</v>
      </c>
      <c r="F60" s="66"/>
      <c r="G60" s="103">
        <f t="shared" si="0"/>
        <v>0.15390529479916923</v>
      </c>
      <c r="H60" s="103">
        <f t="shared" si="1"/>
        <v>0.2091556433547021</v>
      </c>
      <c r="I60" s="103">
        <f t="shared" si="2"/>
        <v>0.34785420920735105</v>
      </c>
    </row>
    <row r="61" spans="1:9" s="55" customFormat="1" ht="15" x14ac:dyDescent="0.25">
      <c r="A61" s="67" t="s">
        <v>122</v>
      </c>
      <c r="B61" s="1">
        <f>_xlfn.XLOOKUP(A61,[1]County2025!$A$9:$A$75,[1]County2025!$B$9:$B$75)</f>
        <v>966933</v>
      </c>
      <c r="C61" s="1">
        <v>959107</v>
      </c>
      <c r="D61" s="65">
        <v>916542</v>
      </c>
      <c r="E61" s="70">
        <v>921495</v>
      </c>
      <c r="F61" s="66"/>
      <c r="G61" s="103">
        <f t="shared" si="0"/>
        <v>8.1596735296478907E-3</v>
      </c>
      <c r="H61" s="103">
        <f t="shared" si="1"/>
        <v>4.6440861411697447E-2</v>
      </c>
      <c r="I61" s="103">
        <f t="shared" si="2"/>
        <v>-5.3749613399964192E-3</v>
      </c>
    </row>
    <row r="62" spans="1:9" s="55" customFormat="1" ht="15" x14ac:dyDescent="0.25">
      <c r="A62" s="67" t="s">
        <v>123</v>
      </c>
      <c r="B62" s="1">
        <f>_xlfn.XLOOKUP(A62,[1]County2025!$A$9:$A$75,[1]County2025!$B$9:$B$75)</f>
        <v>846896</v>
      </c>
      <c r="C62" s="1">
        <v>725046</v>
      </c>
      <c r="D62" s="65">
        <v>602095</v>
      </c>
      <c r="E62" s="70">
        <v>483924</v>
      </c>
      <c r="F62" s="66"/>
      <c r="G62" s="103">
        <f t="shared" si="0"/>
        <v>0.16805830250770296</v>
      </c>
      <c r="H62" s="103">
        <f t="shared" si="1"/>
        <v>0.20420531643677492</v>
      </c>
      <c r="I62" s="103">
        <f t="shared" si="2"/>
        <v>0.24419330308064902</v>
      </c>
    </row>
    <row r="63" spans="1:9" s="55" customFormat="1" ht="15" x14ac:dyDescent="0.25">
      <c r="A63" s="67" t="s">
        <v>124</v>
      </c>
      <c r="B63" s="1">
        <f>_xlfn.XLOOKUP(A63,[1]County2025!$A$9:$A$75,[1]County2025!$B$9:$B$75)</f>
        <v>76600</v>
      </c>
      <c r="C63" s="1">
        <v>73321</v>
      </c>
      <c r="D63" s="65">
        <v>74364</v>
      </c>
      <c r="E63" s="70">
        <v>70423</v>
      </c>
      <c r="F63" s="66"/>
      <c r="G63" s="103">
        <f t="shared" si="0"/>
        <v>4.4721157649241006E-2</v>
      </c>
      <c r="H63" s="103">
        <f t="shared" si="1"/>
        <v>-1.4025603786778548E-2</v>
      </c>
      <c r="I63" s="103">
        <f t="shared" si="2"/>
        <v>5.5961830651917698E-2</v>
      </c>
    </row>
    <row r="64" spans="1:9" s="55" customFormat="1" ht="15" x14ac:dyDescent="0.25">
      <c r="A64" s="67" t="s">
        <v>190</v>
      </c>
      <c r="B64" s="1">
        <f>_xlfn.XLOOKUP(A64,[1]County2025!$A$9:$A$75,[1]County2025!$B$9:$B$75)</f>
        <v>348336</v>
      </c>
      <c r="C64" s="1">
        <v>273425</v>
      </c>
      <c r="D64" s="65">
        <v>190039</v>
      </c>
      <c r="E64" s="70">
        <v>123135</v>
      </c>
      <c r="F64" s="66"/>
      <c r="G64" s="103">
        <f t="shared" si="0"/>
        <v>0.27397275304013896</v>
      </c>
      <c r="H64" s="103">
        <f t="shared" si="1"/>
        <v>0.43878361809944277</v>
      </c>
      <c r="I64" s="103">
        <f t="shared" si="2"/>
        <v>0.54333861209241885</v>
      </c>
    </row>
    <row r="65" spans="1:9" s="55" customFormat="1" ht="15" x14ac:dyDescent="0.25">
      <c r="A65" s="67" t="s">
        <v>191</v>
      </c>
      <c r="B65" s="1">
        <f>_xlfn.XLOOKUP(A65,[1]County2025!$A$9:$A$75,[1]County2025!$B$9:$B$75)</f>
        <v>394074</v>
      </c>
      <c r="C65" s="1">
        <v>329226</v>
      </c>
      <c r="D65" s="65">
        <v>277789</v>
      </c>
      <c r="E65" s="70">
        <v>192695</v>
      </c>
      <c r="F65" s="66"/>
      <c r="G65" s="103">
        <f t="shared" si="0"/>
        <v>0.19697107761841409</v>
      </c>
      <c r="H65" s="103">
        <f t="shared" si="1"/>
        <v>0.18516571930494008</v>
      </c>
      <c r="I65" s="103">
        <f t="shared" si="2"/>
        <v>0.441599418770596</v>
      </c>
    </row>
    <row r="66" spans="1:9" s="55" customFormat="1" ht="15" x14ac:dyDescent="0.25">
      <c r="A66" s="67" t="s">
        <v>127</v>
      </c>
      <c r="B66" s="1">
        <f>_xlfn.XLOOKUP(A66,[1]County2025!$A$9:$A$75,[1]County2025!$B$9:$B$75)</f>
        <v>211445</v>
      </c>
      <c r="C66" s="1">
        <v>188000</v>
      </c>
      <c r="D66" s="65">
        <v>151372</v>
      </c>
      <c r="E66" s="70">
        <v>117743</v>
      </c>
      <c r="F66" s="66"/>
      <c r="G66" s="103">
        <f t="shared" si="0"/>
        <v>0.12470744680851063</v>
      </c>
      <c r="H66" s="103">
        <f t="shared" si="1"/>
        <v>0.24197341648389398</v>
      </c>
      <c r="I66" s="103">
        <f t="shared" si="2"/>
        <v>0.28561358212377808</v>
      </c>
    </row>
    <row r="67" spans="1:9" s="55" customFormat="1" ht="15" x14ac:dyDescent="0.25">
      <c r="A67" s="67" t="s">
        <v>128</v>
      </c>
      <c r="B67" s="1">
        <f>_xlfn.XLOOKUP(A67,[1]County2025!$A$9:$A$75,[1]County2025!$B$9:$B$75)</f>
        <v>487640</v>
      </c>
      <c r="C67" s="1">
        <v>434006</v>
      </c>
      <c r="D67" s="65">
        <v>379448</v>
      </c>
      <c r="E67" s="70">
        <v>325961</v>
      </c>
      <c r="F67" s="66"/>
      <c r="G67" s="103">
        <f t="shared" si="0"/>
        <v>0.12357893669672769</v>
      </c>
      <c r="H67" s="103">
        <f t="shared" si="1"/>
        <v>0.14378254727920559</v>
      </c>
      <c r="I67" s="103">
        <f t="shared" si="2"/>
        <v>0.16409018256785321</v>
      </c>
    </row>
    <row r="68" spans="1:9" s="55" customFormat="1" ht="15" x14ac:dyDescent="0.25">
      <c r="A68" s="67" t="s">
        <v>129</v>
      </c>
      <c r="B68" s="1">
        <f>_xlfn.XLOOKUP(A68,[1]County2025!$A$9:$A$75,[1]County2025!$B$9:$B$75)</f>
        <v>495106</v>
      </c>
      <c r="C68" s="1">
        <v>470856</v>
      </c>
      <c r="D68" s="65">
        <v>422718</v>
      </c>
      <c r="E68" s="70">
        <v>365199</v>
      </c>
      <c r="F68" s="66"/>
      <c r="G68" s="103">
        <f t="shared" si="0"/>
        <v>5.150194539307134E-2</v>
      </c>
      <c r="H68" s="103">
        <f t="shared" si="1"/>
        <v>0.11387733666415908</v>
      </c>
      <c r="I68" s="103">
        <f t="shared" si="2"/>
        <v>0.15750043127171762</v>
      </c>
    </row>
    <row r="69" spans="1:9" s="55" customFormat="1" ht="15" x14ac:dyDescent="0.25">
      <c r="A69" s="67" t="s">
        <v>130</v>
      </c>
      <c r="B69" s="1">
        <f>_xlfn.XLOOKUP(A69,[1]County2025!$A$9:$A$75,[1]County2025!$B$9:$B$75)</f>
        <v>162493</v>
      </c>
      <c r="C69" s="1">
        <v>129752</v>
      </c>
      <c r="D69" s="65">
        <v>93420</v>
      </c>
      <c r="E69" s="70">
        <v>53345</v>
      </c>
      <c r="F69" s="66"/>
      <c r="G69" s="103">
        <f t="shared" si="0"/>
        <v>0.25233522411985942</v>
      </c>
      <c r="H69" s="103">
        <f t="shared" si="1"/>
        <v>0.3889102975808178</v>
      </c>
      <c r="I69" s="103">
        <f t="shared" si="2"/>
        <v>0.75124191583091193</v>
      </c>
    </row>
    <row r="70" spans="1:9" s="55" customFormat="1" ht="15" x14ac:dyDescent="0.25">
      <c r="A70" s="67" t="s">
        <v>131</v>
      </c>
      <c r="B70" s="1">
        <f>_xlfn.XLOOKUP(A70,[1]County2025!$A$9:$A$75,[1]County2025!$B$9:$B$75)</f>
        <v>47274</v>
      </c>
      <c r="C70" s="1">
        <v>43474</v>
      </c>
      <c r="D70" s="65">
        <v>41551</v>
      </c>
      <c r="E70" s="70">
        <v>34844</v>
      </c>
      <c r="F70" s="66"/>
      <c r="G70" s="103">
        <f t="shared" si="0"/>
        <v>8.7408566039471863E-2</v>
      </c>
      <c r="H70" s="103">
        <f t="shared" si="1"/>
        <v>4.6280474597482614E-2</v>
      </c>
      <c r="I70" s="103">
        <f t="shared" si="2"/>
        <v>0.19248651130754219</v>
      </c>
    </row>
    <row r="71" spans="1:9" s="55" customFormat="1" ht="15" x14ac:dyDescent="0.25">
      <c r="A71" s="67" t="s">
        <v>132</v>
      </c>
      <c r="B71" s="1">
        <f>_xlfn.XLOOKUP(A71,[1]County2025!$A$9:$A$75,[1]County2025!$B$9:$B$75)</f>
        <v>22011</v>
      </c>
      <c r="C71" s="1">
        <v>21796</v>
      </c>
      <c r="D71" s="65">
        <v>22570</v>
      </c>
      <c r="E71" s="70">
        <v>19256</v>
      </c>
      <c r="F71" s="66"/>
      <c r="G71" s="103">
        <f t="shared" si="0"/>
        <v>9.8641952651862732E-3</v>
      </c>
      <c r="H71" s="103">
        <f t="shared" si="1"/>
        <v>-3.4293309703145772E-2</v>
      </c>
      <c r="I71" s="103">
        <f t="shared" si="2"/>
        <v>0.17210220191109266</v>
      </c>
    </row>
    <row r="72" spans="1:9" s="55" customFormat="1" ht="15" x14ac:dyDescent="0.25">
      <c r="A72" s="67" t="s">
        <v>192</v>
      </c>
      <c r="B72" s="1">
        <f>_xlfn.XLOOKUP(A72,[1]County2025!$A$9:$A$75,[1]County2025!$B$9:$B$75)</f>
        <v>16821</v>
      </c>
      <c r="C72" s="1">
        <v>16147</v>
      </c>
      <c r="D72" s="65">
        <v>15535</v>
      </c>
      <c r="E72" s="70">
        <v>13442</v>
      </c>
      <c r="F72" s="66"/>
      <c r="G72" s="103">
        <f t="shared" si="0"/>
        <v>4.1741499969034493E-2</v>
      </c>
      <c r="H72" s="103">
        <f t="shared" si="1"/>
        <v>3.9394914708722237E-2</v>
      </c>
      <c r="I72" s="103">
        <f t="shared" si="2"/>
        <v>0.15570599613152805</v>
      </c>
    </row>
    <row r="73" spans="1:9" s="55" customFormat="1" ht="15" x14ac:dyDescent="0.25">
      <c r="A73" s="67" t="s">
        <v>133</v>
      </c>
      <c r="B73" s="1">
        <f>_xlfn.XLOOKUP(A73,[1]County2025!$A$9:$A$75,[1]County2025!$B$9:$B$75)</f>
        <v>604533</v>
      </c>
      <c r="C73" s="1">
        <v>553543</v>
      </c>
      <c r="D73" s="65">
        <v>494593</v>
      </c>
      <c r="E73" s="70">
        <v>443343</v>
      </c>
      <c r="F73" s="66"/>
      <c r="G73" s="103">
        <f t="shared" ref="G73:I76" si="3">(B73-C73)/C73</f>
        <v>9.2115698328765788E-2</v>
      </c>
      <c r="H73" s="103">
        <f t="shared" si="3"/>
        <v>0.11918890886041654</v>
      </c>
      <c r="I73" s="103">
        <f t="shared" si="3"/>
        <v>0.11559898318006599</v>
      </c>
    </row>
    <row r="74" spans="1:9" s="55" customFormat="1" ht="15" x14ac:dyDescent="0.25">
      <c r="A74" s="67" t="s">
        <v>134</v>
      </c>
      <c r="B74" s="1">
        <f>_xlfn.XLOOKUP(A74,[1]County2025!$A$9:$A$75,[1]County2025!$B$9:$B$75)</f>
        <v>38189</v>
      </c>
      <c r="C74" s="1">
        <v>33764</v>
      </c>
      <c r="D74" s="65">
        <v>30776</v>
      </c>
      <c r="E74" s="70">
        <v>22863</v>
      </c>
      <c r="F74" s="66"/>
      <c r="G74" s="103">
        <f t="shared" si="3"/>
        <v>0.1310567468309442</v>
      </c>
      <c r="H74" s="103">
        <f t="shared" si="3"/>
        <v>9.7088640499090204E-2</v>
      </c>
      <c r="I74" s="103">
        <f t="shared" si="3"/>
        <v>0.34610506057822682</v>
      </c>
    </row>
    <row r="75" spans="1:9" s="55" customFormat="1" ht="15" x14ac:dyDescent="0.25">
      <c r="A75" s="67" t="s">
        <v>135</v>
      </c>
      <c r="B75" s="1">
        <f>_xlfn.XLOOKUP(A75,[1]County2025!$A$9:$A$75,[1]County2025!$B$9:$B$75)</f>
        <v>90547</v>
      </c>
      <c r="C75" s="1">
        <v>75305</v>
      </c>
      <c r="D75" s="65">
        <v>55043</v>
      </c>
      <c r="E75" s="70">
        <v>40601</v>
      </c>
      <c r="F75" s="66"/>
      <c r="G75" s="103">
        <f t="shared" si="3"/>
        <v>0.20240355886063344</v>
      </c>
      <c r="H75" s="103">
        <f t="shared" si="3"/>
        <v>0.36811220318659954</v>
      </c>
      <c r="I75" s="103">
        <f t="shared" si="3"/>
        <v>0.35570552449447057</v>
      </c>
    </row>
    <row r="76" spans="1:9" s="55" customFormat="1" ht="15" x14ac:dyDescent="0.25">
      <c r="A76" s="67" t="s">
        <v>193</v>
      </c>
      <c r="B76" s="1">
        <f>_xlfn.XLOOKUP(A76,[1]County2025!$A$9:$A$75,[1]County2025!$B$9:$B$75)</f>
        <v>26876</v>
      </c>
      <c r="C76" s="1">
        <v>25318</v>
      </c>
      <c r="D76" s="65">
        <v>24896</v>
      </c>
      <c r="E76" s="70">
        <v>20973</v>
      </c>
      <c r="F76" s="66"/>
      <c r="G76" s="103">
        <f t="shared" si="3"/>
        <v>6.153724622798009E-2</v>
      </c>
      <c r="H76" s="103">
        <f t="shared" si="3"/>
        <v>1.6950514138817482E-2</v>
      </c>
      <c r="I76" s="103">
        <f t="shared" si="3"/>
        <v>0.18705001668812282</v>
      </c>
    </row>
    <row r="77" spans="1:9" s="73" customFormat="1" ht="15" x14ac:dyDescent="0.25">
      <c r="A77" s="71"/>
      <c r="B77" s="79">
        <f>SUM(B10:B76)</f>
        <v>23379261</v>
      </c>
      <c r="C77" s="72">
        <f t="shared" ref="C77:E77" si="4">SUM(C10:C76)</f>
        <v>21538187</v>
      </c>
      <c r="D77" s="72">
        <f t="shared" si="4"/>
        <v>18801332</v>
      </c>
      <c r="E77" s="72">
        <f t="shared" si="4"/>
        <v>15982824</v>
      </c>
      <c r="F77" s="71"/>
      <c r="G77" s="71"/>
      <c r="H77" s="71"/>
      <c r="I77" s="71"/>
    </row>
    <row r="78" spans="1:9" s="73" customFormat="1" ht="13.5" x14ac:dyDescent="0.25">
      <c r="A78" s="71"/>
      <c r="B78" s="72"/>
      <c r="C78" s="72"/>
      <c r="D78" s="72"/>
      <c r="E78" s="72"/>
      <c r="F78" s="71"/>
      <c r="G78" s="71"/>
      <c r="H78" s="71"/>
      <c r="I78" s="71"/>
    </row>
    <row r="79" spans="1:9" s="73" customFormat="1" ht="13.5" x14ac:dyDescent="0.25">
      <c r="A79" s="71"/>
      <c r="B79" s="72"/>
      <c r="C79" s="72"/>
      <c r="D79" s="72"/>
      <c r="E79" s="72"/>
      <c r="F79" s="71"/>
      <c r="G79" s="71"/>
      <c r="H79" s="71"/>
      <c r="I79" s="71"/>
    </row>
    <row r="80" spans="1:9" s="73" customFormat="1" ht="13.5" x14ac:dyDescent="0.25">
      <c r="A80" s="71"/>
      <c r="B80" s="72"/>
      <c r="C80" s="72"/>
      <c r="D80" s="72"/>
      <c r="E80" s="72"/>
      <c r="F80" s="71"/>
      <c r="G80" s="71"/>
      <c r="H80" s="71"/>
      <c r="I80" s="71"/>
    </row>
    <row r="81" spans="1:9" x14ac:dyDescent="0.25">
      <c r="A81" s="125" t="s">
        <v>353</v>
      </c>
      <c r="B81" s="125"/>
      <c r="C81" s="125"/>
      <c r="D81" s="125"/>
      <c r="E81" s="125"/>
      <c r="F81" s="125"/>
      <c r="G81" s="125"/>
      <c r="H81" s="125"/>
      <c r="I81" s="125"/>
    </row>
    <row r="82" spans="1:9" x14ac:dyDescent="0.25">
      <c r="A82" s="125"/>
      <c r="B82" s="125"/>
      <c r="C82" s="125"/>
      <c r="D82" s="125"/>
      <c r="E82" s="125"/>
      <c r="F82" s="125"/>
      <c r="G82" s="125"/>
      <c r="H82" s="125"/>
      <c r="I82" s="125"/>
    </row>
    <row r="84" spans="1:9" x14ac:dyDescent="0.25">
      <c r="B84" s="50"/>
      <c r="C84" s="50"/>
    </row>
    <row r="85" spans="1:9" x14ac:dyDescent="0.25">
      <c r="B85" s="50"/>
      <c r="C85" s="50"/>
    </row>
    <row r="86" spans="1:9" x14ac:dyDescent="0.25">
      <c r="B86" s="50"/>
      <c r="C86" s="50"/>
    </row>
    <row r="87" spans="1:9" x14ac:dyDescent="0.25">
      <c r="B87" s="50"/>
      <c r="C87" s="50"/>
    </row>
    <row r="88" spans="1:9" x14ac:dyDescent="0.25">
      <c r="B88" s="50"/>
      <c r="C88" s="50"/>
    </row>
    <row r="89" spans="1:9" x14ac:dyDescent="0.25">
      <c r="B89" s="50"/>
      <c r="C89" s="50"/>
    </row>
    <row r="90" spans="1:9" x14ac:dyDescent="0.25">
      <c r="B90" s="50"/>
      <c r="C90" s="50"/>
    </row>
    <row r="91" spans="1:9" x14ac:dyDescent="0.25">
      <c r="B91" s="50"/>
      <c r="C91" s="50"/>
    </row>
    <row r="92" spans="1:9" x14ac:dyDescent="0.25">
      <c r="B92" s="50"/>
      <c r="C92" s="50"/>
    </row>
    <row r="93" spans="1:9" x14ac:dyDescent="0.25">
      <c r="B93" s="50"/>
      <c r="C93" s="50"/>
    </row>
    <row r="94" spans="1:9" x14ac:dyDescent="0.25">
      <c r="B94" s="50"/>
      <c r="C94" s="50"/>
    </row>
  </sheetData>
  <mergeCells count="5">
    <mergeCell ref="A1:I1"/>
    <mergeCell ref="A2:I2"/>
    <mergeCell ref="G4:I4"/>
    <mergeCell ref="B5:E5"/>
    <mergeCell ref="A81:I82"/>
  </mergeCells>
  <conditionalFormatting sqref="B8:B9">
    <cfRule type="expression" dxfId="2" priority="1" stopIfTrue="1">
      <formula>NOT(ISERROR(SEARCH("County",B8)))</formula>
    </cfRule>
  </conditionalFormatting>
  <conditionalFormatting sqref="C9:C76">
    <cfRule type="expression" dxfId="1" priority="2" stopIfTrue="1">
      <formula>NOT(ISERROR(SEARCH("County",C9)))</formula>
    </cfRule>
  </conditionalFormatting>
  <conditionalFormatting sqref="D8">
    <cfRule type="expression" dxfId="0" priority="3" stopIfTrue="1">
      <formula>NOT(ISERROR(SEARCH("County",D8)))</formula>
    </cfRule>
  </conditionalFormatting>
  <pageMargins left="0.7" right="0.7" top="0.75" bottom="0.75" header="0.3" footer="0.3"/>
  <pageSetup scale="48" orientation="portrait" r:id="rId1"/>
  <headerFooter>
    <oddHeader>&amp;C&amp;"-,Bold"&amp;13Table 3. Population and Population Change for Florida Counties, 2000 to 2023</oddHeader>
    <oddFooter>&amp;L&amp;10Bureau of Economic and Business Research, University of Florida&amp;R&amp;10Florida Estimates of Population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D127A-3F40-4D79-9C9B-D4F081DE2B06}">
  <dimension ref="A1:P281"/>
  <sheetViews>
    <sheetView topLeftCell="A16" workbookViewId="0">
      <selection activeCell="J22" sqref="J22"/>
    </sheetView>
  </sheetViews>
  <sheetFormatPr defaultRowHeight="15" x14ac:dyDescent="0.25"/>
  <cols>
    <col min="1" max="1" width="45.5703125" bestFit="1" customWidth="1"/>
    <col min="2" max="2" width="10.140625" bestFit="1" customWidth="1"/>
    <col min="3" max="3" width="15.42578125" bestFit="1" customWidth="1"/>
    <col min="4" max="4" width="15.7109375" customWidth="1"/>
    <col min="5" max="5" width="3.140625" customWidth="1"/>
    <col min="6" max="11" width="16.5703125" customWidth="1"/>
    <col min="12" max="12" width="2.42578125" customWidth="1"/>
    <col min="13" max="16" width="16.5703125" customWidth="1"/>
    <col min="17" max="17" width="2.7109375" customWidth="1"/>
    <col min="18" max="18" width="5.85546875" bestFit="1" customWidth="1"/>
    <col min="19" max="21" width="6.85546875" bestFit="1" customWidth="1"/>
    <col min="22" max="24" width="4.85546875" bestFit="1" customWidth="1"/>
    <col min="25" max="25" width="5.85546875" bestFit="1" customWidth="1"/>
    <col min="26" max="26" width="6.85546875" bestFit="1" customWidth="1"/>
    <col min="27" max="27" width="5.85546875" bestFit="1" customWidth="1"/>
    <col min="28" max="28" width="7.85546875" bestFit="1" customWidth="1"/>
    <col min="29" max="29" width="6.85546875" bestFit="1" customWidth="1"/>
    <col min="30" max="30" width="4.85546875" bestFit="1" customWidth="1"/>
    <col min="31" max="36" width="6.85546875" bestFit="1" customWidth="1"/>
    <col min="37" max="37" width="7.85546875" bestFit="1" customWidth="1"/>
    <col min="38" max="39" width="5.85546875" bestFit="1" customWidth="1"/>
    <col min="40" max="40" width="6.85546875" bestFit="1" customWidth="1"/>
    <col min="41" max="41" width="5.85546875" bestFit="1" customWidth="1"/>
    <col min="42" max="42" width="7.85546875" bestFit="1" customWidth="1"/>
    <col min="43" max="43" width="6.85546875" bestFit="1" customWidth="1"/>
    <col min="44" max="44" width="7.85546875" bestFit="1" customWidth="1"/>
    <col min="45" max="47" width="6.85546875" bestFit="1" customWidth="1"/>
    <col min="48" max="48" width="5.85546875" bestFit="1" customWidth="1"/>
    <col min="49" max="54" width="6.85546875" bestFit="1" customWidth="1"/>
    <col min="55" max="56" width="4.85546875" bestFit="1" customWidth="1"/>
    <col min="57" max="57" width="6.85546875" bestFit="1" customWidth="1"/>
    <col min="58" max="59" width="5.85546875" bestFit="1" customWidth="1"/>
    <col min="60" max="60" width="15.7109375" bestFit="1" customWidth="1"/>
    <col min="61" max="62" width="5.85546875" bestFit="1" customWidth="1"/>
    <col min="63" max="63" width="4.85546875" bestFit="1" customWidth="1"/>
    <col min="64" max="66" width="6.85546875" bestFit="1" customWidth="1"/>
    <col min="67" max="68" width="5.85546875" bestFit="1" customWidth="1"/>
    <col min="69" max="69" width="6.85546875" bestFit="1" customWidth="1"/>
    <col min="70" max="70" width="5.85546875" bestFit="1" customWidth="1"/>
    <col min="71" max="71" width="4.85546875" bestFit="1" customWidth="1"/>
    <col min="72" max="73" width="6.85546875" bestFit="1" customWidth="1"/>
    <col min="74" max="74" width="5.85546875" bestFit="1" customWidth="1"/>
    <col min="75" max="78" width="4.85546875" bestFit="1" customWidth="1"/>
    <col min="79" max="80" width="5.85546875" bestFit="1" customWidth="1"/>
    <col min="81" max="81" width="6.85546875" bestFit="1" customWidth="1"/>
    <col min="82" max="82" width="5.85546875" bestFit="1" customWidth="1"/>
    <col min="83" max="83" width="4.85546875" bestFit="1" customWidth="1"/>
    <col min="84" max="88" width="6.85546875" bestFit="1" customWidth="1"/>
    <col min="89" max="89" width="5.85546875" bestFit="1" customWidth="1"/>
    <col min="90" max="90" width="7.85546875" bestFit="1" customWidth="1"/>
    <col min="91" max="94" width="5.85546875" bestFit="1" customWidth="1"/>
    <col min="95" max="100" width="6.85546875" bestFit="1" customWidth="1"/>
    <col min="101" max="101" width="4.85546875" bestFit="1" customWidth="1"/>
    <col min="102" max="103" width="6.85546875" bestFit="1" customWidth="1"/>
    <col min="104" max="104" width="5.85546875" bestFit="1" customWidth="1"/>
    <col min="105" max="106" width="6.85546875" bestFit="1" customWidth="1"/>
    <col min="107" max="107" width="5.85546875" bestFit="1" customWidth="1"/>
    <col min="108" max="109" width="4.85546875" bestFit="1" customWidth="1"/>
    <col min="110" max="110" width="6.85546875" bestFit="1" customWidth="1"/>
    <col min="111" max="111" width="4.85546875" bestFit="1" customWidth="1"/>
    <col min="112" max="112" width="5.85546875" bestFit="1" customWidth="1"/>
    <col min="113" max="113" width="16" bestFit="1" customWidth="1"/>
    <col min="114" max="114" width="8.85546875" bestFit="1" customWidth="1"/>
    <col min="115" max="115" width="9.85546875" bestFit="1" customWidth="1"/>
    <col min="116" max="116" width="8.85546875" bestFit="1" customWidth="1"/>
    <col min="117" max="122" width="9.85546875" bestFit="1" customWidth="1"/>
    <col min="123" max="124" width="8.85546875" bestFit="1" customWidth="1"/>
    <col min="125" max="125" width="10.85546875" bestFit="1" customWidth="1"/>
    <col min="126" max="127" width="9.85546875" bestFit="1" customWidth="1"/>
    <col min="128" max="128" width="8.85546875" bestFit="1" customWidth="1"/>
    <col min="129" max="129" width="7.85546875" bestFit="1" customWidth="1"/>
    <col min="130" max="131" width="8.85546875" bestFit="1" customWidth="1"/>
    <col min="132" max="133" width="9.85546875" bestFit="1" customWidth="1"/>
    <col min="134" max="134" width="10.85546875" bestFit="1" customWidth="1"/>
    <col min="135" max="135" width="9.85546875" bestFit="1" customWidth="1"/>
    <col min="136" max="136" width="8.85546875" bestFit="1" customWidth="1"/>
    <col min="137" max="137" width="9.85546875" bestFit="1" customWidth="1"/>
    <col min="138" max="138" width="10.85546875" bestFit="1" customWidth="1"/>
    <col min="139" max="142" width="9.85546875" bestFit="1" customWidth="1"/>
    <col min="143" max="143" width="10.85546875" bestFit="1" customWidth="1"/>
    <col min="144" max="144" width="8.85546875" bestFit="1" customWidth="1"/>
    <col min="145" max="146" width="9.85546875" bestFit="1" customWidth="1"/>
    <col min="147" max="147" width="8.85546875" bestFit="1" customWidth="1"/>
    <col min="148" max="148" width="10.85546875" bestFit="1" customWidth="1"/>
    <col min="149" max="149" width="9.85546875" bestFit="1" customWidth="1"/>
    <col min="150" max="150" width="10.85546875" bestFit="1" customWidth="1"/>
    <col min="151" max="153" width="9.85546875" bestFit="1" customWidth="1"/>
    <col min="154" max="154" width="8.85546875" bestFit="1" customWidth="1"/>
    <col min="155" max="160" width="9.85546875" bestFit="1" customWidth="1"/>
    <col min="161" max="162" width="8.85546875" bestFit="1" customWidth="1"/>
    <col min="163" max="163" width="9.85546875" bestFit="1" customWidth="1"/>
    <col min="164" max="164" width="8.85546875" bestFit="1" customWidth="1"/>
    <col min="165" max="165" width="9.85546875" bestFit="1" customWidth="1"/>
    <col min="166" max="166" width="19.85546875" bestFit="1" customWidth="1"/>
    <col min="167" max="167" width="20.28515625" bestFit="1" customWidth="1"/>
    <col min="168" max="168" width="20.5703125" bestFit="1" customWidth="1"/>
  </cols>
  <sheetData>
    <row r="1" spans="1:16" x14ac:dyDescent="0.25">
      <c r="A1" s="5" t="s">
        <v>1</v>
      </c>
      <c r="B1" s="5" t="s">
        <v>0</v>
      </c>
      <c r="C1" s="5" t="s">
        <v>139</v>
      </c>
      <c r="D1" s="5" t="s">
        <v>140</v>
      </c>
      <c r="F1" s="8" t="s">
        <v>141</v>
      </c>
      <c r="G1" s="8" t="s">
        <v>81</v>
      </c>
      <c r="H1" s="8" t="s">
        <v>142</v>
      </c>
      <c r="I1" s="119" t="s">
        <v>82</v>
      </c>
      <c r="J1" s="119"/>
      <c r="K1" s="8" t="s">
        <v>145</v>
      </c>
      <c r="L1" s="8"/>
      <c r="M1" s="8" t="s">
        <v>143</v>
      </c>
      <c r="N1" s="119" t="s">
        <v>144</v>
      </c>
      <c r="O1" s="119"/>
      <c r="P1" s="8" t="s">
        <v>146</v>
      </c>
    </row>
    <row r="2" spans="1:16" x14ac:dyDescent="0.25">
      <c r="A2" s="2" t="s">
        <v>2</v>
      </c>
      <c r="B2" s="2"/>
      <c r="C2" s="6">
        <v>16128</v>
      </c>
      <c r="D2" s="6">
        <v>7287</v>
      </c>
      <c r="I2" s="120" t="s">
        <v>147</v>
      </c>
      <c r="J2" s="120"/>
      <c r="N2" s="120" t="s">
        <v>147</v>
      </c>
      <c r="O2" s="120"/>
    </row>
    <row r="3" spans="1:16" x14ac:dyDescent="0.25">
      <c r="B3">
        <v>27</v>
      </c>
      <c r="C3" s="1">
        <v>16128</v>
      </c>
      <c r="D3" s="1">
        <v>7287</v>
      </c>
      <c r="F3">
        <v>27</v>
      </c>
      <c r="G3" s="9" t="s">
        <v>94</v>
      </c>
      <c r="H3" s="1">
        <v>33976</v>
      </c>
      <c r="I3" s="10">
        <v>17342</v>
      </c>
      <c r="J3" s="10">
        <v>17342</v>
      </c>
      <c r="K3" s="12">
        <v>0.47468801506946079</v>
      </c>
      <c r="M3" s="1">
        <v>15548</v>
      </c>
      <c r="N3" s="10">
        <v>8249</v>
      </c>
      <c r="O3" s="10">
        <v>8249</v>
      </c>
      <c r="P3" s="12">
        <v>0.46867764342680729</v>
      </c>
    </row>
    <row r="4" spans="1:16" x14ac:dyDescent="0.25">
      <c r="C4" s="1"/>
      <c r="D4" s="1"/>
      <c r="J4" s="11"/>
      <c r="N4" s="11"/>
      <c r="O4" s="11"/>
    </row>
    <row r="5" spans="1:16" x14ac:dyDescent="0.25">
      <c r="A5" s="2" t="s">
        <v>3</v>
      </c>
      <c r="B5" s="2"/>
      <c r="C5" s="6">
        <v>23649</v>
      </c>
      <c r="D5" s="6">
        <v>8746</v>
      </c>
      <c r="I5" s="11"/>
      <c r="J5" s="11"/>
      <c r="N5" s="11"/>
      <c r="O5" s="11"/>
    </row>
    <row r="6" spans="1:16" x14ac:dyDescent="0.25">
      <c r="B6">
        <v>19</v>
      </c>
      <c r="C6" s="1">
        <v>23649</v>
      </c>
      <c r="D6" s="1">
        <v>8746</v>
      </c>
      <c r="F6">
        <v>19</v>
      </c>
      <c r="G6" s="9" t="s">
        <v>91</v>
      </c>
      <c r="H6" s="1">
        <v>218245</v>
      </c>
      <c r="I6" s="10">
        <v>186762</v>
      </c>
      <c r="J6" s="10">
        <v>186762</v>
      </c>
      <c r="K6" s="12">
        <v>0.10835987078741781</v>
      </c>
      <c r="M6" s="1">
        <v>85049</v>
      </c>
      <c r="N6" s="10">
        <v>71878</v>
      </c>
      <c r="O6" s="10">
        <v>71878</v>
      </c>
      <c r="P6" s="12">
        <v>0.10283483638843491</v>
      </c>
    </row>
    <row r="7" spans="1:16" x14ac:dyDescent="0.25">
      <c r="C7" s="1"/>
      <c r="D7" s="1"/>
      <c r="I7" s="11"/>
      <c r="J7" s="11"/>
      <c r="N7" s="11"/>
      <c r="O7" s="11"/>
    </row>
    <row r="8" spans="1:16" x14ac:dyDescent="0.25">
      <c r="A8" s="2" t="s">
        <v>4</v>
      </c>
      <c r="B8" s="2"/>
      <c r="C8" s="6">
        <v>16948</v>
      </c>
      <c r="D8" s="6">
        <v>7166</v>
      </c>
      <c r="I8" s="11"/>
      <c r="J8" s="11"/>
      <c r="N8" s="11"/>
      <c r="O8" s="11"/>
    </row>
    <row r="9" spans="1:16" x14ac:dyDescent="0.25">
      <c r="B9">
        <v>105</v>
      </c>
      <c r="C9" s="1">
        <v>16948</v>
      </c>
      <c r="D9" s="1">
        <v>7166</v>
      </c>
      <c r="F9">
        <v>105</v>
      </c>
      <c r="G9" s="9" t="s">
        <v>123</v>
      </c>
      <c r="H9" s="1">
        <v>725046</v>
      </c>
      <c r="I9" s="10">
        <v>646127</v>
      </c>
      <c r="J9" s="10">
        <v>646127</v>
      </c>
      <c r="K9" s="12">
        <v>2.3375068616336068E-2</v>
      </c>
      <c r="M9" s="1">
        <v>316381</v>
      </c>
      <c r="N9" s="10">
        <v>281372</v>
      </c>
      <c r="O9" s="10">
        <v>281372</v>
      </c>
      <c r="P9" s="12">
        <v>2.2649906283879247E-2</v>
      </c>
    </row>
    <row r="10" spans="1:16" x14ac:dyDescent="0.25">
      <c r="C10" s="1"/>
      <c r="D10" s="1"/>
      <c r="I10" s="11"/>
      <c r="J10" s="11"/>
      <c r="N10" s="11"/>
      <c r="O10" s="11"/>
    </row>
    <row r="11" spans="1:16" x14ac:dyDescent="0.25">
      <c r="A11" s="2" t="s">
        <v>5</v>
      </c>
      <c r="B11" s="2"/>
      <c r="C11" s="6">
        <v>23009</v>
      </c>
      <c r="D11" s="6">
        <v>7996</v>
      </c>
      <c r="I11" s="11"/>
      <c r="J11" s="11"/>
      <c r="N11" s="11"/>
      <c r="O11" s="11"/>
    </row>
    <row r="12" spans="1:16" x14ac:dyDescent="0.25">
      <c r="B12">
        <v>99</v>
      </c>
      <c r="C12" s="1">
        <v>23009</v>
      </c>
      <c r="D12" s="1">
        <v>7996</v>
      </c>
      <c r="F12">
        <v>99</v>
      </c>
      <c r="G12" s="9" t="s">
        <v>120</v>
      </c>
      <c r="H12" s="1">
        <v>1492191</v>
      </c>
      <c r="I12" s="10">
        <v>1479525</v>
      </c>
      <c r="J12" s="10">
        <v>1479525</v>
      </c>
      <c r="K12" s="12">
        <v>1.5419607811600526E-2</v>
      </c>
      <c r="M12" s="1">
        <v>705988</v>
      </c>
      <c r="N12" s="10">
        <v>701008</v>
      </c>
      <c r="O12" s="10">
        <v>701008</v>
      </c>
      <c r="P12" s="12">
        <v>1.1325971546258577E-2</v>
      </c>
    </row>
    <row r="13" spans="1:16" x14ac:dyDescent="0.25">
      <c r="C13" s="1"/>
      <c r="D13" s="1"/>
      <c r="I13" s="11"/>
      <c r="J13" s="11"/>
      <c r="N13" s="11"/>
      <c r="O13" s="11"/>
    </row>
    <row r="14" spans="1:16" x14ac:dyDescent="0.25">
      <c r="A14" s="2" t="s">
        <v>6</v>
      </c>
      <c r="B14" s="2"/>
      <c r="C14" s="6">
        <v>96729</v>
      </c>
      <c r="D14" s="6">
        <v>50309</v>
      </c>
      <c r="I14" s="11"/>
      <c r="J14" s="11"/>
      <c r="N14" s="11"/>
      <c r="O14" s="11"/>
    </row>
    <row r="15" spans="1:16" x14ac:dyDescent="0.25">
      <c r="B15">
        <v>17</v>
      </c>
      <c r="C15" s="1">
        <v>94750</v>
      </c>
      <c r="D15" s="1">
        <v>48995</v>
      </c>
      <c r="F15">
        <v>17</v>
      </c>
      <c r="G15" s="9" t="s">
        <v>90</v>
      </c>
      <c r="H15" s="1">
        <v>153843</v>
      </c>
      <c r="I15" s="10">
        <v>115422</v>
      </c>
      <c r="J15" s="10">
        <v>115422</v>
      </c>
      <c r="K15" s="12">
        <v>0.61588762569632682</v>
      </c>
      <c r="M15" s="1">
        <v>81687</v>
      </c>
      <c r="N15" s="10">
        <v>60897</v>
      </c>
      <c r="O15" s="10">
        <v>60897</v>
      </c>
      <c r="P15" s="12">
        <v>0.59978944018020008</v>
      </c>
    </row>
    <row r="16" spans="1:16" x14ac:dyDescent="0.25">
      <c r="B16">
        <v>83</v>
      </c>
      <c r="C16" s="1">
        <v>1979</v>
      </c>
      <c r="D16" s="1">
        <v>1314</v>
      </c>
      <c r="F16">
        <v>83</v>
      </c>
      <c r="G16" s="9" t="s">
        <v>111</v>
      </c>
      <c r="H16" s="1">
        <v>375908</v>
      </c>
      <c r="I16" s="10">
        <v>265597</v>
      </c>
      <c r="J16" s="10">
        <v>265597</v>
      </c>
      <c r="K16" s="12">
        <v>5.2645860157272528E-3</v>
      </c>
      <c r="M16" s="1">
        <v>177380</v>
      </c>
      <c r="N16" s="10">
        <v>125449</v>
      </c>
      <c r="O16" s="10">
        <v>125449</v>
      </c>
      <c r="P16" s="12">
        <v>7.4078250084564212E-3</v>
      </c>
    </row>
    <row r="17" spans="1:16" x14ac:dyDescent="0.25">
      <c r="C17" s="1"/>
      <c r="D17" s="1"/>
      <c r="I17" s="11"/>
      <c r="J17" s="11"/>
      <c r="N17" s="11"/>
      <c r="O17" s="11"/>
    </row>
    <row r="18" spans="1:16" x14ac:dyDescent="0.25">
      <c r="A18" s="2" t="s">
        <v>7</v>
      </c>
      <c r="B18" s="2"/>
      <c r="C18" s="6">
        <v>8441</v>
      </c>
      <c r="D18" s="6">
        <v>6099</v>
      </c>
      <c r="I18" s="11"/>
      <c r="J18" s="11"/>
      <c r="N18" s="11"/>
      <c r="O18" s="11"/>
    </row>
    <row r="19" spans="1:16" x14ac:dyDescent="0.25">
      <c r="B19">
        <v>87</v>
      </c>
      <c r="C19" s="1">
        <v>8441</v>
      </c>
      <c r="D19" s="1">
        <v>6099</v>
      </c>
      <c r="F19">
        <v>87</v>
      </c>
      <c r="G19" s="9" t="s">
        <v>114</v>
      </c>
      <c r="H19" s="1">
        <v>82874</v>
      </c>
      <c r="I19" s="10">
        <v>72007</v>
      </c>
      <c r="J19" s="10">
        <v>72007</v>
      </c>
      <c r="K19" s="12">
        <v>0.1018534160291527</v>
      </c>
      <c r="M19" s="1">
        <v>53961</v>
      </c>
      <c r="N19" s="10">
        <v>46163</v>
      </c>
      <c r="O19" s="10">
        <v>46163</v>
      </c>
      <c r="P19" s="12">
        <v>0.11302607438705732</v>
      </c>
    </row>
    <row r="20" spans="1:16" x14ac:dyDescent="0.25">
      <c r="C20" s="1"/>
      <c r="D20" s="1"/>
      <c r="I20" s="11"/>
      <c r="J20" s="11"/>
      <c r="N20" s="11"/>
      <c r="O20" s="11"/>
    </row>
    <row r="21" spans="1:16" x14ac:dyDescent="0.25">
      <c r="A21" s="2" t="s">
        <v>8</v>
      </c>
      <c r="B21" s="2"/>
      <c r="C21" s="6">
        <v>425675</v>
      </c>
      <c r="D21" s="6">
        <v>280947</v>
      </c>
      <c r="I21" s="11"/>
      <c r="J21" s="11"/>
      <c r="N21" s="11"/>
      <c r="O21" s="11"/>
    </row>
    <row r="22" spans="1:16" x14ac:dyDescent="0.25">
      <c r="B22">
        <v>21</v>
      </c>
      <c r="C22" s="1">
        <v>298803</v>
      </c>
      <c r="D22" s="1">
        <v>201507</v>
      </c>
      <c r="F22">
        <v>21</v>
      </c>
      <c r="G22" s="9" t="s">
        <v>92</v>
      </c>
      <c r="H22" s="1">
        <v>375752</v>
      </c>
      <c r="I22" s="10">
        <v>332079</v>
      </c>
      <c r="J22" s="10">
        <v>332079</v>
      </c>
      <c r="K22" s="12">
        <v>0.79521333219783263</v>
      </c>
      <c r="M22" s="1">
        <v>228390</v>
      </c>
      <c r="N22" s="10">
        <v>211867</v>
      </c>
      <c r="O22" s="10">
        <v>211867</v>
      </c>
      <c r="P22" s="12">
        <v>0.88229344542230392</v>
      </c>
    </row>
    <row r="23" spans="1:16" x14ac:dyDescent="0.25">
      <c r="B23">
        <v>71</v>
      </c>
      <c r="C23" s="1">
        <v>126872</v>
      </c>
      <c r="D23" s="1">
        <v>79440</v>
      </c>
      <c r="F23">
        <v>71</v>
      </c>
      <c r="G23" s="9" t="s">
        <v>108</v>
      </c>
      <c r="H23" s="1">
        <v>760822</v>
      </c>
      <c r="I23" s="10">
        <v>730937</v>
      </c>
      <c r="J23" s="10">
        <v>730937</v>
      </c>
      <c r="K23" s="12">
        <v>0.16675648180520541</v>
      </c>
      <c r="M23" s="1">
        <v>416332</v>
      </c>
      <c r="N23" s="10">
        <v>401318</v>
      </c>
      <c r="O23" s="10">
        <v>401318</v>
      </c>
      <c r="P23" s="12">
        <v>0.19080925799602241</v>
      </c>
    </row>
    <row r="24" spans="1:16" x14ac:dyDescent="0.25">
      <c r="C24" s="1"/>
      <c r="D24" s="1"/>
      <c r="I24" s="11"/>
      <c r="J24" s="11"/>
      <c r="N24" s="11"/>
      <c r="O24" s="11"/>
    </row>
    <row r="25" spans="1:16" x14ac:dyDescent="0.25">
      <c r="A25" s="2" t="s">
        <v>9</v>
      </c>
      <c r="B25" s="2"/>
      <c r="C25" s="6">
        <v>779075</v>
      </c>
      <c r="D25" s="6">
        <v>447842</v>
      </c>
      <c r="I25" s="11"/>
      <c r="J25" s="11"/>
      <c r="N25" s="11"/>
      <c r="O25" s="11"/>
    </row>
    <row r="26" spans="1:16" x14ac:dyDescent="0.25">
      <c r="B26">
        <v>15</v>
      </c>
      <c r="C26" s="1">
        <v>44519</v>
      </c>
      <c r="D26" s="1">
        <v>30860</v>
      </c>
      <c r="F26">
        <v>15</v>
      </c>
      <c r="G26" s="9" t="s">
        <v>89</v>
      </c>
      <c r="H26" s="1">
        <v>186847</v>
      </c>
      <c r="I26" s="10">
        <v>174702</v>
      </c>
      <c r="J26" s="10">
        <v>174702</v>
      </c>
      <c r="K26" s="12">
        <v>0.23826446236760557</v>
      </c>
      <c r="M26" s="1">
        <v>110046</v>
      </c>
      <c r="N26" s="10">
        <v>103997</v>
      </c>
      <c r="O26" s="10">
        <v>103997</v>
      </c>
      <c r="P26" s="12">
        <v>0.28042818457735857</v>
      </c>
    </row>
    <row r="27" spans="1:16" x14ac:dyDescent="0.25">
      <c r="B27">
        <v>71</v>
      </c>
      <c r="C27" s="1">
        <v>973</v>
      </c>
      <c r="D27" s="1">
        <v>1184</v>
      </c>
      <c r="F27">
        <v>71</v>
      </c>
      <c r="G27" s="9" t="s">
        <v>108</v>
      </c>
      <c r="H27" s="1">
        <v>760822</v>
      </c>
      <c r="I27" s="10">
        <v>730937</v>
      </c>
      <c r="J27" s="10">
        <v>730937</v>
      </c>
      <c r="K27" s="12">
        <v>1.2788799482664802E-3</v>
      </c>
      <c r="M27" s="1">
        <v>416332</v>
      </c>
      <c r="N27" s="10">
        <v>401318</v>
      </c>
      <c r="O27" s="10">
        <v>401318</v>
      </c>
      <c r="P27" s="12">
        <v>2.8438842077957013E-3</v>
      </c>
    </row>
    <row r="28" spans="1:16" x14ac:dyDescent="0.25">
      <c r="B28">
        <v>81</v>
      </c>
      <c r="C28" s="1">
        <v>380958</v>
      </c>
      <c r="D28" s="1">
        <v>199705</v>
      </c>
      <c r="F28">
        <v>81</v>
      </c>
      <c r="G28" s="9" t="s">
        <v>110</v>
      </c>
      <c r="H28" s="1">
        <v>399710</v>
      </c>
      <c r="I28" s="10">
        <v>380958</v>
      </c>
      <c r="J28" s="10">
        <v>380958</v>
      </c>
      <c r="K28" s="12">
        <v>0.95308598734082206</v>
      </c>
      <c r="M28" s="1">
        <v>206633</v>
      </c>
      <c r="N28" s="10">
        <v>199705</v>
      </c>
      <c r="O28" s="10">
        <v>199705</v>
      </c>
      <c r="P28" s="12">
        <v>0.96647195752856518</v>
      </c>
    </row>
    <row r="29" spans="1:16" x14ac:dyDescent="0.25">
      <c r="B29">
        <v>115</v>
      </c>
      <c r="C29" s="1">
        <v>352625</v>
      </c>
      <c r="D29" s="1">
        <v>216093</v>
      </c>
      <c r="F29">
        <v>115</v>
      </c>
      <c r="G29" s="9" t="s">
        <v>128</v>
      </c>
      <c r="H29" s="1">
        <v>434006</v>
      </c>
      <c r="I29" s="10">
        <v>423544</v>
      </c>
      <c r="J29" s="10">
        <v>423544</v>
      </c>
      <c r="K29" s="12">
        <v>0.81248876743639487</v>
      </c>
      <c r="M29" s="1">
        <v>253231</v>
      </c>
      <c r="N29" s="10">
        <v>248993</v>
      </c>
      <c r="O29" s="10">
        <v>248993</v>
      </c>
      <c r="P29" s="12">
        <v>0.85334339002728732</v>
      </c>
    </row>
    <row r="30" spans="1:16" x14ac:dyDescent="0.25">
      <c r="C30" s="1"/>
      <c r="D30" s="1"/>
      <c r="I30" s="11"/>
      <c r="J30" s="11"/>
      <c r="N30" s="11"/>
      <c r="O30" s="11"/>
    </row>
    <row r="31" spans="1:16" x14ac:dyDescent="0.25">
      <c r="A31" s="2" t="s">
        <v>10</v>
      </c>
      <c r="B31" s="2"/>
      <c r="C31" s="6">
        <v>12128</v>
      </c>
      <c r="D31" s="6">
        <v>6436</v>
      </c>
      <c r="I31" s="11"/>
      <c r="J31" s="11"/>
      <c r="N31" s="11"/>
      <c r="O31" s="11"/>
    </row>
    <row r="32" spans="1:16" x14ac:dyDescent="0.25">
      <c r="B32">
        <v>53</v>
      </c>
      <c r="C32" s="1">
        <v>12128</v>
      </c>
      <c r="D32" s="1">
        <v>6436</v>
      </c>
      <c r="F32">
        <v>53</v>
      </c>
      <c r="G32" s="9" t="s">
        <v>102</v>
      </c>
      <c r="H32" s="1">
        <v>194515</v>
      </c>
      <c r="I32" s="10">
        <v>155499</v>
      </c>
      <c r="J32" s="10">
        <v>155499</v>
      </c>
      <c r="K32" s="12">
        <v>6.2349947304835104E-2</v>
      </c>
      <c r="M32" s="1">
        <v>89165</v>
      </c>
      <c r="N32" s="10">
        <v>70493</v>
      </c>
      <c r="O32" s="10">
        <v>70493</v>
      </c>
      <c r="P32" s="12">
        <v>7.2180788425951881E-2</v>
      </c>
    </row>
    <row r="33" spans="1:16" x14ac:dyDescent="0.25">
      <c r="C33" s="1"/>
      <c r="D33" s="1"/>
      <c r="I33" s="11"/>
      <c r="J33" s="11"/>
      <c r="N33" s="11"/>
      <c r="O33" s="11"/>
    </row>
    <row r="34" spans="1:16" x14ac:dyDescent="0.25">
      <c r="A34" s="2" t="s">
        <v>11</v>
      </c>
      <c r="B34" s="2"/>
      <c r="C34" s="6">
        <v>4191</v>
      </c>
      <c r="D34" s="6">
        <v>3220</v>
      </c>
      <c r="I34" s="11"/>
      <c r="J34" s="11"/>
      <c r="N34" s="11"/>
      <c r="O34" s="11"/>
    </row>
    <row r="35" spans="1:16" x14ac:dyDescent="0.25">
      <c r="B35">
        <v>15</v>
      </c>
      <c r="C35" s="1">
        <v>2115</v>
      </c>
      <c r="D35" s="1">
        <v>1221</v>
      </c>
      <c r="F35">
        <v>15</v>
      </c>
      <c r="G35" s="9" t="s">
        <v>89</v>
      </c>
      <c r="H35" s="1">
        <v>186847</v>
      </c>
      <c r="I35" s="10">
        <v>174702</v>
      </c>
      <c r="J35" s="10">
        <v>174702</v>
      </c>
      <c r="K35" s="12">
        <v>1.1319421772894401E-2</v>
      </c>
      <c r="M35" s="1">
        <v>110046</v>
      </c>
      <c r="N35" s="10">
        <v>103997</v>
      </c>
      <c r="O35" s="10">
        <v>103997</v>
      </c>
      <c r="P35" s="12">
        <v>1.1095360122130745E-2</v>
      </c>
    </row>
    <row r="36" spans="1:16" x14ac:dyDescent="0.25">
      <c r="B36">
        <v>71</v>
      </c>
      <c r="C36" s="1">
        <v>2076</v>
      </c>
      <c r="D36" s="1">
        <v>1999</v>
      </c>
      <c r="F36">
        <v>71</v>
      </c>
      <c r="G36" s="9" t="s">
        <v>108</v>
      </c>
      <c r="H36" s="1">
        <v>760822</v>
      </c>
      <c r="I36" s="10">
        <v>730937</v>
      </c>
      <c r="J36" s="10">
        <v>730937</v>
      </c>
      <c r="K36" s="12">
        <v>2.7286277210701059E-3</v>
      </c>
      <c r="M36" s="1">
        <v>416332</v>
      </c>
      <c r="N36" s="10">
        <v>401318</v>
      </c>
      <c r="O36" s="10">
        <v>401318</v>
      </c>
      <c r="P36" s="12">
        <v>4.8014565298848035E-3</v>
      </c>
    </row>
    <row r="37" spans="1:16" x14ac:dyDescent="0.25">
      <c r="C37" s="1"/>
      <c r="D37" s="1"/>
      <c r="I37" s="11"/>
      <c r="J37" s="11"/>
      <c r="N37" s="11"/>
      <c r="O37" s="11"/>
    </row>
    <row r="38" spans="1:16" x14ac:dyDescent="0.25">
      <c r="A38" s="2" t="s">
        <v>12</v>
      </c>
      <c r="B38" s="2"/>
      <c r="C38" s="6">
        <v>3664</v>
      </c>
      <c r="D38" s="6">
        <v>2061</v>
      </c>
      <c r="I38" s="11"/>
      <c r="J38" s="11"/>
      <c r="N38" s="11"/>
      <c r="O38" s="11"/>
    </row>
    <row r="39" spans="1:16" x14ac:dyDescent="0.25">
      <c r="B39">
        <v>119</v>
      </c>
      <c r="C39" s="1">
        <v>3664</v>
      </c>
      <c r="D39" s="1">
        <v>2061</v>
      </c>
      <c r="F39">
        <v>119</v>
      </c>
      <c r="G39" s="9" t="s">
        <v>130</v>
      </c>
      <c r="H39" s="1">
        <v>129752</v>
      </c>
      <c r="I39" s="10">
        <v>101755</v>
      </c>
      <c r="J39" s="10">
        <v>101755</v>
      </c>
      <c r="K39" s="12">
        <v>2.823848572661693E-2</v>
      </c>
      <c r="M39" s="1">
        <v>75304</v>
      </c>
      <c r="N39" s="10">
        <v>62718</v>
      </c>
      <c r="O39" s="10">
        <v>62718</v>
      </c>
      <c r="P39" s="12">
        <v>2.7369064060342081E-2</v>
      </c>
    </row>
    <row r="40" spans="1:16" x14ac:dyDescent="0.25">
      <c r="C40" s="1"/>
      <c r="D40" s="1"/>
      <c r="I40" s="11"/>
      <c r="J40" s="11"/>
      <c r="N40" s="11"/>
      <c r="O40" s="11"/>
    </row>
    <row r="41" spans="1:16" x14ac:dyDescent="0.25">
      <c r="A41" s="2" t="s">
        <v>13</v>
      </c>
      <c r="B41" s="2"/>
      <c r="C41" s="6">
        <v>599242</v>
      </c>
      <c r="D41" s="6">
        <v>316907</v>
      </c>
      <c r="I41" s="11"/>
      <c r="J41" s="11"/>
      <c r="N41" s="11"/>
      <c r="O41" s="11"/>
    </row>
    <row r="42" spans="1:16" x14ac:dyDescent="0.25">
      <c r="B42">
        <v>15</v>
      </c>
      <c r="C42" s="1">
        <v>203</v>
      </c>
      <c r="D42" s="1">
        <v>191</v>
      </c>
      <c r="F42">
        <v>15</v>
      </c>
      <c r="G42" s="9" t="s">
        <v>89</v>
      </c>
      <c r="H42" s="1">
        <v>186847</v>
      </c>
      <c r="I42" s="10">
        <v>174702</v>
      </c>
      <c r="J42" s="10">
        <v>174702</v>
      </c>
      <c r="K42" s="12">
        <v>1.0864504112990843E-3</v>
      </c>
      <c r="M42" s="1">
        <v>110046</v>
      </c>
      <c r="N42" s="10">
        <v>103997</v>
      </c>
      <c r="O42" s="10">
        <v>103997</v>
      </c>
      <c r="P42" s="12">
        <v>1.7356378241826145E-3</v>
      </c>
    </row>
    <row r="43" spans="1:16" x14ac:dyDescent="0.25">
      <c r="B43">
        <v>51</v>
      </c>
      <c r="C43" s="1">
        <v>78</v>
      </c>
      <c r="D43" s="1">
        <v>21</v>
      </c>
      <c r="F43">
        <v>51</v>
      </c>
      <c r="G43" s="9" t="s">
        <v>101</v>
      </c>
      <c r="H43" s="1">
        <v>39619</v>
      </c>
      <c r="I43" s="10">
        <v>25356</v>
      </c>
      <c r="J43" s="10">
        <v>25356</v>
      </c>
      <c r="K43" s="12">
        <v>1.9687523662889018E-3</v>
      </c>
      <c r="M43" s="1">
        <v>14971</v>
      </c>
      <c r="N43" s="10">
        <v>9301</v>
      </c>
      <c r="O43" s="10">
        <v>9301</v>
      </c>
      <c r="P43" s="12">
        <v>1.4027119096920713E-3</v>
      </c>
    </row>
    <row r="44" spans="1:16" x14ac:dyDescent="0.25">
      <c r="B44">
        <v>71</v>
      </c>
      <c r="C44" s="1">
        <v>598961</v>
      </c>
      <c r="D44" s="1">
        <v>316695</v>
      </c>
      <c r="F44">
        <v>71</v>
      </c>
      <c r="G44" s="9" t="s">
        <v>108</v>
      </c>
      <c r="H44" s="1">
        <v>760822</v>
      </c>
      <c r="I44" s="10">
        <v>730937</v>
      </c>
      <c r="J44" s="10">
        <v>730937</v>
      </c>
      <c r="K44" s="12">
        <v>0.78725510040456248</v>
      </c>
      <c r="M44" s="1">
        <v>416332</v>
      </c>
      <c r="N44" s="10">
        <v>401318</v>
      </c>
      <c r="O44" s="10">
        <v>401318</v>
      </c>
      <c r="P44" s="12">
        <v>0.76067897735461121</v>
      </c>
    </row>
    <row r="45" spans="1:16" x14ac:dyDescent="0.25">
      <c r="C45" s="1"/>
      <c r="D45" s="1"/>
      <c r="I45" s="11"/>
      <c r="J45" s="11"/>
      <c r="N45" s="11"/>
      <c r="O45" s="11"/>
    </row>
    <row r="46" spans="1:16" x14ac:dyDescent="0.25">
      <c r="A46" s="2" t="s">
        <v>14</v>
      </c>
      <c r="B46" s="2"/>
      <c r="C46" s="6">
        <v>12849</v>
      </c>
      <c r="D46" s="6">
        <v>4761</v>
      </c>
      <c r="I46" s="11"/>
      <c r="J46" s="11"/>
      <c r="N46" s="11"/>
      <c r="O46" s="11"/>
    </row>
    <row r="47" spans="1:16" x14ac:dyDescent="0.25">
      <c r="B47">
        <v>51</v>
      </c>
      <c r="C47" s="1">
        <v>12849</v>
      </c>
      <c r="D47" s="1">
        <v>4761</v>
      </c>
      <c r="F47">
        <v>51</v>
      </c>
      <c r="G47" s="9" t="s">
        <v>101</v>
      </c>
      <c r="H47" s="1">
        <v>39619</v>
      </c>
      <c r="I47" s="10">
        <v>25356</v>
      </c>
      <c r="J47" s="10">
        <v>25356</v>
      </c>
      <c r="K47" s="12">
        <v>0.32431409172366793</v>
      </c>
      <c r="M47" s="1">
        <v>14971</v>
      </c>
      <c r="N47" s="10">
        <v>9301</v>
      </c>
      <c r="O47" s="10">
        <v>9301</v>
      </c>
      <c r="P47" s="12">
        <v>0.31801482866875957</v>
      </c>
    </row>
    <row r="48" spans="1:16" x14ac:dyDescent="0.25">
      <c r="C48" s="1"/>
      <c r="D48" s="1"/>
      <c r="I48" s="11"/>
      <c r="J48" s="11"/>
      <c r="N48" s="11"/>
      <c r="O48" s="11"/>
      <c r="P48" s="12"/>
    </row>
    <row r="49" spans="1:16" x14ac:dyDescent="0.25">
      <c r="A49" s="2" t="s">
        <v>15</v>
      </c>
      <c r="B49" s="2"/>
      <c r="C49" s="6">
        <v>10124</v>
      </c>
      <c r="D49" s="6">
        <v>3912</v>
      </c>
      <c r="I49" s="11"/>
      <c r="J49" s="11"/>
      <c r="N49" s="11"/>
      <c r="O49" s="11"/>
    </row>
    <row r="50" spans="1:16" x14ac:dyDescent="0.25">
      <c r="B50">
        <v>129</v>
      </c>
      <c r="C50" s="1">
        <v>10124</v>
      </c>
      <c r="D50" s="1">
        <v>3912</v>
      </c>
      <c r="F50">
        <v>129</v>
      </c>
      <c r="G50" s="9" t="s">
        <v>134</v>
      </c>
      <c r="H50" s="1">
        <v>33764</v>
      </c>
      <c r="I50" s="10">
        <v>10124</v>
      </c>
      <c r="J50" s="10">
        <v>10124</v>
      </c>
      <c r="K50" s="12">
        <v>0.29984598981163368</v>
      </c>
      <c r="M50" s="1">
        <v>13633</v>
      </c>
      <c r="N50" s="10">
        <v>3912</v>
      </c>
      <c r="O50" s="10">
        <v>3912</v>
      </c>
      <c r="P50" s="12">
        <v>0.28695078119269418</v>
      </c>
    </row>
    <row r="51" spans="1:16" x14ac:dyDescent="0.25">
      <c r="C51" s="1"/>
      <c r="D51" s="1"/>
      <c r="I51" s="11"/>
      <c r="J51" s="11"/>
      <c r="N51" s="11"/>
      <c r="O51" s="11"/>
    </row>
    <row r="52" spans="1:16" x14ac:dyDescent="0.25">
      <c r="A52" s="2" t="s">
        <v>16</v>
      </c>
      <c r="B52" s="2"/>
      <c r="C52" s="6">
        <v>46816</v>
      </c>
      <c r="D52" s="6">
        <v>18409</v>
      </c>
      <c r="I52" s="11"/>
      <c r="J52" s="11"/>
      <c r="N52" s="11"/>
      <c r="O52" s="11"/>
    </row>
    <row r="53" spans="1:16" x14ac:dyDescent="0.25">
      <c r="B53">
        <v>91</v>
      </c>
      <c r="C53" s="1">
        <v>46816</v>
      </c>
      <c r="D53" s="1">
        <v>18409</v>
      </c>
      <c r="F53">
        <v>91</v>
      </c>
      <c r="G53" s="9" t="s">
        <v>116</v>
      </c>
      <c r="H53" s="1">
        <v>211668</v>
      </c>
      <c r="I53" s="10">
        <v>189144</v>
      </c>
      <c r="J53" s="10">
        <v>189144</v>
      </c>
      <c r="K53" s="12">
        <v>0.22117655951773532</v>
      </c>
      <c r="M53" s="1">
        <v>101197</v>
      </c>
      <c r="N53" s="10">
        <v>92377</v>
      </c>
      <c r="O53" s="10">
        <v>92377</v>
      </c>
      <c r="P53" s="12">
        <v>0.18191250728776545</v>
      </c>
    </row>
    <row r="54" spans="1:16" x14ac:dyDescent="0.25">
      <c r="C54" s="1"/>
      <c r="D54" s="1"/>
      <c r="I54" s="11"/>
      <c r="J54" s="11"/>
      <c r="N54" s="11"/>
      <c r="O54" s="11"/>
    </row>
    <row r="55" spans="1:16" x14ac:dyDescent="0.25">
      <c r="A55" s="2" t="s">
        <v>17</v>
      </c>
      <c r="B55" s="2"/>
      <c r="C55" s="6">
        <v>7834</v>
      </c>
      <c r="D55" s="6">
        <v>4847</v>
      </c>
      <c r="I55" s="11"/>
      <c r="J55" s="11"/>
      <c r="N55" s="11"/>
      <c r="O55" s="11"/>
    </row>
    <row r="56" spans="1:16" x14ac:dyDescent="0.25">
      <c r="B56">
        <v>17</v>
      </c>
      <c r="C56" s="1">
        <v>7834</v>
      </c>
      <c r="D56" s="1">
        <v>4847</v>
      </c>
      <c r="F56">
        <v>17</v>
      </c>
      <c r="G56" s="9" t="s">
        <v>90</v>
      </c>
      <c r="H56" s="1">
        <v>153843</v>
      </c>
      <c r="I56" s="10">
        <v>115422</v>
      </c>
      <c r="J56" s="10">
        <v>115422</v>
      </c>
      <c r="K56" s="12">
        <v>5.0922043901899992E-2</v>
      </c>
      <c r="M56" s="1">
        <v>81687</v>
      </c>
      <c r="N56" s="10">
        <v>60897</v>
      </c>
      <c r="O56" s="10">
        <v>60897</v>
      </c>
      <c r="P56" s="12">
        <v>5.9336246893630568E-2</v>
      </c>
    </row>
    <row r="57" spans="1:16" x14ac:dyDescent="0.25">
      <c r="C57" s="1"/>
      <c r="D57" s="1"/>
      <c r="I57" s="11"/>
      <c r="J57" s="11"/>
      <c r="N57" s="11"/>
      <c r="O57" s="11"/>
    </row>
    <row r="58" spans="1:16" x14ac:dyDescent="0.25">
      <c r="A58" s="2" t="s">
        <v>18</v>
      </c>
      <c r="B58" s="2"/>
      <c r="C58" s="6">
        <v>20304</v>
      </c>
      <c r="D58" s="6">
        <v>7856</v>
      </c>
      <c r="I58" s="11"/>
      <c r="J58" s="11"/>
      <c r="N58" s="11"/>
      <c r="O58" s="11"/>
    </row>
    <row r="59" spans="1:16" x14ac:dyDescent="0.25">
      <c r="B59">
        <v>101</v>
      </c>
      <c r="C59" s="1">
        <v>20304</v>
      </c>
      <c r="D59" s="1">
        <v>7856</v>
      </c>
      <c r="F59">
        <v>101</v>
      </c>
      <c r="G59" s="9" t="s">
        <v>121</v>
      </c>
      <c r="H59" s="1">
        <v>561891</v>
      </c>
      <c r="I59" s="10">
        <v>521183</v>
      </c>
      <c r="J59" s="10">
        <v>521183</v>
      </c>
      <c r="K59" s="12">
        <v>3.6135122292401907E-2</v>
      </c>
      <c r="M59" s="1">
        <v>256783</v>
      </c>
      <c r="N59" s="10">
        <v>239557</v>
      </c>
      <c r="O59" s="10">
        <v>239557</v>
      </c>
      <c r="P59" s="12">
        <v>3.0593925610340248E-2</v>
      </c>
    </row>
    <row r="60" spans="1:16" x14ac:dyDescent="0.25">
      <c r="C60" s="1"/>
      <c r="D60" s="1"/>
      <c r="I60" s="11"/>
      <c r="J60" s="11"/>
      <c r="N60" s="11"/>
      <c r="O60" s="11"/>
    </row>
    <row r="61" spans="1:16" x14ac:dyDescent="0.25">
      <c r="A61" s="2" t="s">
        <v>19</v>
      </c>
      <c r="B61" s="2"/>
      <c r="C61" s="6">
        <v>402126</v>
      </c>
      <c r="D61" s="6">
        <v>216962</v>
      </c>
      <c r="I61" s="11"/>
      <c r="J61" s="11"/>
      <c r="N61" s="11"/>
      <c r="O61" s="11"/>
    </row>
    <row r="62" spans="1:16" x14ac:dyDescent="0.25">
      <c r="B62">
        <v>35</v>
      </c>
      <c r="C62" s="1">
        <v>106548</v>
      </c>
      <c r="D62" s="1">
        <v>51568</v>
      </c>
      <c r="F62">
        <v>35</v>
      </c>
      <c r="G62" s="9" t="s">
        <v>97</v>
      </c>
      <c r="H62" s="1">
        <v>115378</v>
      </c>
      <c r="I62" s="10">
        <v>106548</v>
      </c>
      <c r="J62" s="10">
        <v>106548</v>
      </c>
      <c r="K62" s="12">
        <v>0.9234689455528784</v>
      </c>
      <c r="M62" s="1">
        <v>55565</v>
      </c>
      <c r="N62" s="10">
        <v>51568</v>
      </c>
      <c r="O62" s="10">
        <v>51568</v>
      </c>
      <c r="P62" s="12">
        <v>0.928066228741114</v>
      </c>
    </row>
    <row r="63" spans="1:16" x14ac:dyDescent="0.25">
      <c r="B63">
        <v>109</v>
      </c>
      <c r="C63" s="1">
        <v>3</v>
      </c>
      <c r="D63" s="1">
        <v>1</v>
      </c>
      <c r="F63">
        <v>109</v>
      </c>
      <c r="G63" s="9" t="s">
        <v>125</v>
      </c>
      <c r="H63" s="1">
        <v>273425</v>
      </c>
      <c r="I63" s="10">
        <v>232977</v>
      </c>
      <c r="J63" s="10">
        <v>232977</v>
      </c>
      <c r="K63" s="12">
        <v>1.0971930145378075E-5</v>
      </c>
      <c r="M63" s="1">
        <v>119090</v>
      </c>
      <c r="N63" s="10">
        <v>102435</v>
      </c>
      <c r="O63" s="10">
        <v>102435</v>
      </c>
      <c r="P63" s="12">
        <v>8.3970106642035437E-6</v>
      </c>
    </row>
    <row r="64" spans="1:16" x14ac:dyDescent="0.25">
      <c r="B64">
        <v>127</v>
      </c>
      <c r="C64" s="1">
        <v>295575</v>
      </c>
      <c r="D64" s="1">
        <v>165393</v>
      </c>
      <c r="F64">
        <v>127</v>
      </c>
      <c r="G64" s="9" t="s">
        <v>133</v>
      </c>
      <c r="H64" s="1">
        <v>553543</v>
      </c>
      <c r="I64" s="10">
        <v>506287</v>
      </c>
      <c r="J64" s="10">
        <v>506287</v>
      </c>
      <c r="K64" s="12">
        <v>0.5339693573940959</v>
      </c>
      <c r="M64" s="1">
        <v>272325</v>
      </c>
      <c r="N64" s="10">
        <v>251497</v>
      </c>
      <c r="O64" s="10">
        <v>251497</v>
      </c>
      <c r="P64" s="12">
        <v>0.60733682181217297</v>
      </c>
    </row>
    <row r="65" spans="1:16" x14ac:dyDescent="0.25">
      <c r="C65" s="1"/>
      <c r="D65" s="1"/>
      <c r="I65" s="11"/>
      <c r="J65" s="11"/>
      <c r="N65" s="11"/>
      <c r="O65" s="11"/>
    </row>
    <row r="66" spans="1:16" x14ac:dyDescent="0.25">
      <c r="A66" s="2" t="s">
        <v>20</v>
      </c>
      <c r="B66" s="2"/>
      <c r="C66" s="6">
        <v>6977</v>
      </c>
      <c r="D66" s="6">
        <v>3065</v>
      </c>
      <c r="I66" s="11"/>
      <c r="J66" s="11"/>
      <c r="N66" s="11"/>
      <c r="O66" s="11"/>
    </row>
    <row r="67" spans="1:16" x14ac:dyDescent="0.25">
      <c r="B67">
        <v>131</v>
      </c>
      <c r="C67" s="1">
        <v>6977</v>
      </c>
      <c r="D67" s="1">
        <v>3065</v>
      </c>
      <c r="F67">
        <v>131</v>
      </c>
      <c r="G67" s="9" t="s">
        <v>135</v>
      </c>
      <c r="H67" s="1">
        <v>75305</v>
      </c>
      <c r="I67" s="10">
        <v>33023</v>
      </c>
      <c r="J67" s="10">
        <v>33023</v>
      </c>
      <c r="K67" s="12">
        <v>9.2649890445521549E-2</v>
      </c>
      <c r="M67" s="1">
        <v>56197</v>
      </c>
      <c r="N67" s="10">
        <v>36738</v>
      </c>
      <c r="O67" s="10">
        <v>36738</v>
      </c>
      <c r="P67" s="12">
        <v>5.4540277950780293E-2</v>
      </c>
    </row>
    <row r="68" spans="1:16" x14ac:dyDescent="0.25">
      <c r="C68" s="1"/>
      <c r="D68" s="1"/>
      <c r="I68" s="11"/>
      <c r="J68" s="11"/>
      <c r="N68" s="11"/>
      <c r="O68" s="11"/>
    </row>
    <row r="69" spans="1:16" x14ac:dyDescent="0.25">
      <c r="A69" s="2" t="s">
        <v>21</v>
      </c>
      <c r="B69" s="2"/>
      <c r="C69" s="6">
        <v>210712</v>
      </c>
      <c r="D69" s="6">
        <v>86104</v>
      </c>
      <c r="I69" s="11"/>
      <c r="J69" s="11"/>
      <c r="N69" s="11"/>
      <c r="O69" s="11"/>
    </row>
    <row r="70" spans="1:16" x14ac:dyDescent="0.25">
      <c r="B70">
        <v>127</v>
      </c>
      <c r="C70" s="1">
        <v>210712</v>
      </c>
      <c r="D70" s="1">
        <v>86104</v>
      </c>
      <c r="F70">
        <v>127</v>
      </c>
      <c r="G70" s="9" t="s">
        <v>133</v>
      </c>
      <c r="H70" s="1">
        <v>553543</v>
      </c>
      <c r="I70" s="10">
        <v>506287</v>
      </c>
      <c r="J70" s="10">
        <v>506287</v>
      </c>
      <c r="K70" s="12">
        <v>0.38066058102080597</v>
      </c>
      <c r="M70" s="1">
        <v>272325</v>
      </c>
      <c r="N70" s="10">
        <v>251497</v>
      </c>
      <c r="O70" s="10">
        <v>251497</v>
      </c>
      <c r="P70" s="12">
        <v>0.31618103369136141</v>
      </c>
    </row>
    <row r="71" spans="1:16" x14ac:dyDescent="0.25">
      <c r="C71" s="1"/>
      <c r="D71" s="1"/>
      <c r="I71" s="11"/>
      <c r="J71" s="11"/>
      <c r="N71" s="11"/>
      <c r="O71" s="11"/>
    </row>
    <row r="72" spans="1:16" x14ac:dyDescent="0.25">
      <c r="A72" s="2" t="s">
        <v>22</v>
      </c>
      <c r="B72" s="2"/>
      <c r="C72" s="6">
        <v>50805</v>
      </c>
      <c r="D72" s="6">
        <v>26223</v>
      </c>
      <c r="I72" s="11"/>
      <c r="J72" s="11"/>
      <c r="N72" s="11"/>
      <c r="O72" s="11"/>
    </row>
    <row r="73" spans="1:16" x14ac:dyDescent="0.25">
      <c r="B73">
        <v>89</v>
      </c>
      <c r="C73" s="1">
        <v>50805</v>
      </c>
      <c r="D73" s="1">
        <v>26223</v>
      </c>
      <c r="F73">
        <v>89</v>
      </c>
      <c r="G73" s="9" t="s">
        <v>115</v>
      </c>
      <c r="H73" s="1">
        <v>90352</v>
      </c>
      <c r="I73" s="10">
        <v>50805</v>
      </c>
      <c r="J73" s="10">
        <v>50805</v>
      </c>
      <c r="K73" s="12">
        <v>0.56230077917478305</v>
      </c>
      <c r="M73" s="1">
        <v>41628</v>
      </c>
      <c r="N73" s="10">
        <v>26223</v>
      </c>
      <c r="O73" s="10">
        <v>26223</v>
      </c>
      <c r="P73" s="12">
        <v>0.62993658114730466</v>
      </c>
    </row>
    <row r="74" spans="1:16" x14ac:dyDescent="0.25">
      <c r="C74" s="1"/>
      <c r="D74" s="1"/>
      <c r="I74" s="11"/>
      <c r="J74" s="11"/>
      <c r="N74" s="11"/>
      <c r="O74" s="11"/>
    </row>
    <row r="75" spans="1:16" x14ac:dyDescent="0.25">
      <c r="A75" s="2" t="s">
        <v>23</v>
      </c>
      <c r="B75" s="2"/>
      <c r="C75" s="6">
        <v>4874</v>
      </c>
      <c r="D75" s="6">
        <v>2381</v>
      </c>
      <c r="I75" s="11"/>
      <c r="J75" s="11"/>
      <c r="N75" s="11"/>
      <c r="O75" s="11"/>
    </row>
    <row r="76" spans="1:16" x14ac:dyDescent="0.25">
      <c r="B76">
        <v>105</v>
      </c>
      <c r="C76" s="1">
        <v>4874</v>
      </c>
      <c r="D76" s="1">
        <v>2381</v>
      </c>
      <c r="F76">
        <v>105</v>
      </c>
      <c r="G76" s="9" t="s">
        <v>123</v>
      </c>
      <c r="H76" s="1">
        <v>725046</v>
      </c>
      <c r="I76" s="10">
        <v>646127</v>
      </c>
      <c r="J76" s="10">
        <v>646127</v>
      </c>
      <c r="K76" s="12">
        <v>6.7223321003081187E-3</v>
      </c>
      <c r="M76" s="1">
        <v>316381</v>
      </c>
      <c r="N76" s="10">
        <v>281372</v>
      </c>
      <c r="O76" s="10">
        <v>281372</v>
      </c>
      <c r="P76" s="12">
        <v>7.5257363748139107E-3</v>
      </c>
    </row>
    <row r="77" spans="1:16" x14ac:dyDescent="0.25">
      <c r="C77" s="1"/>
      <c r="D77" s="1"/>
      <c r="I77" s="11"/>
      <c r="J77" s="11"/>
      <c r="N77" s="11"/>
      <c r="O77" s="11"/>
    </row>
    <row r="78" spans="1:16" x14ac:dyDescent="0.25">
      <c r="A78" s="2" t="s">
        <v>24</v>
      </c>
      <c r="B78" s="2"/>
      <c r="C78" s="6">
        <v>92396</v>
      </c>
      <c r="D78" s="6">
        <v>50820</v>
      </c>
      <c r="I78" s="11"/>
      <c r="J78" s="11"/>
      <c r="N78" s="11"/>
      <c r="O78" s="11"/>
    </row>
    <row r="79" spans="1:16" x14ac:dyDescent="0.25">
      <c r="B79">
        <v>69</v>
      </c>
      <c r="C79" s="1">
        <v>22452</v>
      </c>
      <c r="D79" s="1">
        <v>9988</v>
      </c>
      <c r="F79">
        <v>69</v>
      </c>
      <c r="G79" s="9" t="s">
        <v>107</v>
      </c>
      <c r="H79" s="1">
        <v>383956</v>
      </c>
      <c r="I79" s="10">
        <v>315106</v>
      </c>
      <c r="J79" s="10">
        <v>315106</v>
      </c>
      <c r="K79" s="12">
        <v>5.8475450312014919E-2</v>
      </c>
      <c r="M79" s="1">
        <v>177628</v>
      </c>
      <c r="N79" s="10">
        <v>147805</v>
      </c>
      <c r="O79" s="10">
        <v>147805</v>
      </c>
      <c r="P79" s="12">
        <v>5.6229873668565765E-2</v>
      </c>
    </row>
    <row r="80" spans="1:16" x14ac:dyDescent="0.25">
      <c r="B80">
        <v>95</v>
      </c>
      <c r="C80" s="1">
        <v>1727</v>
      </c>
      <c r="D80" s="1">
        <v>1046</v>
      </c>
      <c r="F80">
        <v>95</v>
      </c>
      <c r="G80" s="9" t="s">
        <v>118</v>
      </c>
      <c r="H80" s="1">
        <v>1429908</v>
      </c>
      <c r="I80" s="10">
        <v>1396338</v>
      </c>
      <c r="J80" s="10">
        <v>1396338</v>
      </c>
      <c r="K80" s="12">
        <v>1.2077700103782902E-3</v>
      </c>
      <c r="M80" s="1">
        <v>561851</v>
      </c>
      <c r="N80" s="10">
        <v>550152</v>
      </c>
      <c r="O80" s="10">
        <v>550152</v>
      </c>
      <c r="P80" s="12">
        <v>1.8617035477377455E-3</v>
      </c>
    </row>
    <row r="81" spans="1:16" x14ac:dyDescent="0.25">
      <c r="B81">
        <v>97</v>
      </c>
      <c r="C81" s="1">
        <v>19055</v>
      </c>
      <c r="D81" s="1">
        <v>15218</v>
      </c>
      <c r="F81">
        <v>97</v>
      </c>
      <c r="G81" s="9" t="s">
        <v>119</v>
      </c>
      <c r="H81" s="1">
        <v>388656</v>
      </c>
      <c r="I81" s="10">
        <v>364149</v>
      </c>
      <c r="J81" s="10">
        <v>364149</v>
      </c>
      <c r="K81" s="12">
        <v>4.9027932155942533E-2</v>
      </c>
      <c r="M81" s="1">
        <v>154680</v>
      </c>
      <c r="N81" s="10">
        <v>144850</v>
      </c>
      <c r="O81" s="10">
        <v>144850</v>
      </c>
      <c r="P81" s="12">
        <v>9.8383760020687869E-2</v>
      </c>
    </row>
    <row r="82" spans="1:16" x14ac:dyDescent="0.25">
      <c r="B82">
        <v>105</v>
      </c>
      <c r="C82" s="1">
        <v>49162</v>
      </c>
      <c r="D82" s="1">
        <v>24568</v>
      </c>
      <c r="F82">
        <v>105</v>
      </c>
      <c r="G82" s="9" t="s">
        <v>123</v>
      </c>
      <c r="H82" s="1">
        <v>725046</v>
      </c>
      <c r="I82" s="10">
        <v>646127</v>
      </c>
      <c r="J82" s="10">
        <v>646127</v>
      </c>
      <c r="K82" s="12">
        <v>6.7805353039669211E-2</v>
      </c>
      <c r="M82" s="1">
        <v>316381</v>
      </c>
      <c r="N82" s="10">
        <v>281372</v>
      </c>
      <c r="O82" s="10">
        <v>281372</v>
      </c>
      <c r="P82" s="12">
        <v>7.7653209263514558E-2</v>
      </c>
    </row>
    <row r="83" spans="1:16" x14ac:dyDescent="0.25">
      <c r="C83" s="1"/>
      <c r="D83" s="1"/>
      <c r="I83" s="11"/>
      <c r="J83" s="11"/>
      <c r="N83" s="11"/>
      <c r="O83" s="11"/>
    </row>
    <row r="84" spans="1:16" x14ac:dyDescent="0.25">
      <c r="A84" s="2" t="s">
        <v>25</v>
      </c>
      <c r="B84" s="2"/>
      <c r="C84" s="6">
        <v>8092</v>
      </c>
      <c r="D84" s="6">
        <v>3668</v>
      </c>
      <c r="I84" s="11"/>
      <c r="J84" s="11"/>
      <c r="N84" s="11"/>
      <c r="O84" s="11"/>
    </row>
    <row r="85" spans="1:16" x14ac:dyDescent="0.25">
      <c r="B85">
        <v>105</v>
      </c>
      <c r="C85" s="1">
        <v>8092</v>
      </c>
      <c r="D85" s="1">
        <v>3668</v>
      </c>
      <c r="F85">
        <v>105</v>
      </c>
      <c r="G85" s="9" t="s">
        <v>123</v>
      </c>
      <c r="H85" s="1">
        <v>725046</v>
      </c>
      <c r="I85" s="10">
        <v>646127</v>
      </c>
      <c r="J85" s="10">
        <v>646127</v>
      </c>
      <c r="K85" s="12">
        <v>1.1160671185000675E-2</v>
      </c>
      <c r="M85" s="1">
        <v>316381</v>
      </c>
      <c r="N85" s="10">
        <v>281372</v>
      </c>
      <c r="O85" s="10">
        <v>281372</v>
      </c>
      <c r="P85" s="12">
        <v>1.1593616557252174E-2</v>
      </c>
    </row>
    <row r="86" spans="1:16" x14ac:dyDescent="0.25">
      <c r="C86" s="1"/>
      <c r="D86" s="1"/>
      <c r="I86" s="11"/>
      <c r="J86" s="11"/>
      <c r="N86" s="11"/>
      <c r="O86" s="11"/>
    </row>
    <row r="87" spans="1:16" x14ac:dyDescent="0.25">
      <c r="A87" s="2" t="s">
        <v>26</v>
      </c>
      <c r="B87" s="2"/>
      <c r="C87" s="6">
        <v>213748</v>
      </c>
      <c r="D87" s="6">
        <v>95632</v>
      </c>
      <c r="I87" s="11"/>
      <c r="J87" s="11"/>
      <c r="N87" s="11"/>
      <c r="O87" s="11"/>
    </row>
    <row r="88" spans="1:16" x14ac:dyDescent="0.25">
      <c r="B88">
        <v>1</v>
      </c>
      <c r="C88" s="1">
        <v>213748</v>
      </c>
      <c r="D88" s="1">
        <v>95632</v>
      </c>
      <c r="F88">
        <v>1</v>
      </c>
      <c r="G88" s="9" t="s">
        <v>83</v>
      </c>
      <c r="H88" s="1">
        <v>278468</v>
      </c>
      <c r="I88" s="10">
        <v>213748</v>
      </c>
      <c r="J88" s="10">
        <v>213748</v>
      </c>
      <c r="K88" s="12">
        <v>0.76758550354080179</v>
      </c>
      <c r="M88" s="1">
        <v>123359</v>
      </c>
      <c r="N88" s="10">
        <v>95632</v>
      </c>
      <c r="O88" s="10">
        <v>95632</v>
      </c>
      <c r="P88" s="12">
        <v>0.7752332622670417</v>
      </c>
    </row>
    <row r="89" spans="1:16" x14ac:dyDescent="0.25">
      <c r="C89" s="1"/>
      <c r="D89" s="1"/>
      <c r="I89" s="11"/>
      <c r="J89" s="11"/>
      <c r="N89" s="11"/>
      <c r="O89" s="11"/>
    </row>
    <row r="90" spans="1:16" x14ac:dyDescent="0.25">
      <c r="A90" s="2" t="s">
        <v>27</v>
      </c>
      <c r="B90" s="2"/>
      <c r="C90" s="6">
        <v>23485</v>
      </c>
      <c r="D90" s="6">
        <v>6928</v>
      </c>
      <c r="I90" s="11"/>
      <c r="J90" s="11"/>
      <c r="N90" s="11"/>
      <c r="O90" s="11"/>
    </row>
    <row r="91" spans="1:16" x14ac:dyDescent="0.25">
      <c r="B91">
        <v>21</v>
      </c>
      <c r="C91" s="1">
        <v>23485</v>
      </c>
      <c r="D91" s="1">
        <v>6928</v>
      </c>
      <c r="F91">
        <v>21</v>
      </c>
      <c r="G91" s="9" t="s">
        <v>92</v>
      </c>
      <c r="H91" s="1">
        <v>375752</v>
      </c>
      <c r="I91" s="10">
        <v>332079</v>
      </c>
      <c r="J91" s="10">
        <v>332079</v>
      </c>
      <c r="K91" s="12">
        <v>6.2501330664906637E-2</v>
      </c>
      <c r="M91" s="1">
        <v>228390</v>
      </c>
      <c r="N91" s="10">
        <v>211867</v>
      </c>
      <c r="O91" s="10">
        <v>211867</v>
      </c>
      <c r="P91" s="12">
        <v>3.0334077674153859E-2</v>
      </c>
    </row>
    <row r="92" spans="1:16" x14ac:dyDescent="0.25">
      <c r="C92" s="1"/>
      <c r="D92" s="1"/>
      <c r="I92" s="11"/>
      <c r="J92" s="11"/>
      <c r="N92" s="11"/>
      <c r="O92" s="11"/>
    </row>
    <row r="93" spans="1:16" x14ac:dyDescent="0.25">
      <c r="A93" s="2" t="s">
        <v>28</v>
      </c>
      <c r="B93" s="2"/>
      <c r="C93" s="6">
        <v>5496</v>
      </c>
      <c r="D93" s="6">
        <v>1618</v>
      </c>
      <c r="I93" s="11"/>
      <c r="J93" s="11"/>
      <c r="N93" s="11"/>
      <c r="O93" s="11"/>
    </row>
    <row r="94" spans="1:16" x14ac:dyDescent="0.25">
      <c r="B94">
        <v>85</v>
      </c>
      <c r="C94" s="1">
        <v>5496</v>
      </c>
      <c r="D94" s="1">
        <v>1618</v>
      </c>
      <c r="F94">
        <v>85</v>
      </c>
      <c r="G94" s="9" t="s">
        <v>112</v>
      </c>
      <c r="H94" s="1">
        <v>158431</v>
      </c>
      <c r="I94" s="10">
        <v>146830</v>
      </c>
      <c r="J94" s="10">
        <v>146830</v>
      </c>
      <c r="K94" s="12">
        <v>3.4690180583345429E-2</v>
      </c>
      <c r="M94" s="1">
        <v>81371</v>
      </c>
      <c r="N94" s="10">
        <v>77496</v>
      </c>
      <c r="O94" s="10">
        <v>77496</v>
      </c>
      <c r="P94" s="12">
        <v>1.9884233940838873E-2</v>
      </c>
    </row>
    <row r="95" spans="1:16" x14ac:dyDescent="0.25">
      <c r="C95" s="1"/>
      <c r="D95" s="1"/>
      <c r="I95" s="11"/>
      <c r="J95" s="11"/>
      <c r="N95" s="11"/>
      <c r="O95" s="11"/>
    </row>
    <row r="96" spans="1:16" x14ac:dyDescent="0.25">
      <c r="A96" s="2" t="s">
        <v>29</v>
      </c>
      <c r="B96" s="2"/>
      <c r="C96" s="6">
        <v>1247374</v>
      </c>
      <c r="D96" s="6">
        <v>530649</v>
      </c>
      <c r="I96" s="11"/>
      <c r="J96" s="11"/>
      <c r="N96" s="11"/>
      <c r="O96" s="11"/>
    </row>
    <row r="97" spans="1:16" x14ac:dyDescent="0.25">
      <c r="B97">
        <v>19</v>
      </c>
      <c r="C97" s="1">
        <v>156688</v>
      </c>
      <c r="D97" s="1">
        <v>60168</v>
      </c>
      <c r="F97">
        <v>19</v>
      </c>
      <c r="G97" s="9" t="s">
        <v>91</v>
      </c>
      <c r="H97" s="1">
        <v>218245</v>
      </c>
      <c r="I97" s="10">
        <v>186762</v>
      </c>
      <c r="J97" s="10">
        <v>186762</v>
      </c>
      <c r="K97" s="12">
        <v>0.71794542830305386</v>
      </c>
      <c r="M97" s="1">
        <v>85049</v>
      </c>
      <c r="N97" s="10">
        <v>71878</v>
      </c>
      <c r="O97" s="10">
        <v>71878</v>
      </c>
      <c r="P97" s="12">
        <v>0.70745099883596518</v>
      </c>
    </row>
    <row r="98" spans="1:16" x14ac:dyDescent="0.25">
      <c r="B98">
        <v>31</v>
      </c>
      <c r="C98" s="1">
        <v>969177</v>
      </c>
      <c r="D98" s="1">
        <v>424445</v>
      </c>
      <c r="F98">
        <v>31</v>
      </c>
      <c r="G98" s="9" t="s">
        <v>95</v>
      </c>
      <c r="H98" s="1">
        <v>995567</v>
      </c>
      <c r="I98" s="10">
        <v>969177</v>
      </c>
      <c r="J98" s="10">
        <v>969177</v>
      </c>
      <c r="K98" s="12">
        <v>0.97349249221800238</v>
      </c>
      <c r="M98" s="1">
        <v>435033</v>
      </c>
      <c r="N98" s="10">
        <v>424445</v>
      </c>
      <c r="O98" s="10">
        <v>424445</v>
      </c>
      <c r="P98" s="12">
        <v>0.97566161647507199</v>
      </c>
    </row>
    <row r="99" spans="1:16" x14ac:dyDescent="0.25">
      <c r="B99">
        <v>109</v>
      </c>
      <c r="C99" s="1">
        <v>121509</v>
      </c>
      <c r="D99" s="1">
        <v>46036</v>
      </c>
      <c r="F99">
        <v>109</v>
      </c>
      <c r="G99" s="9" t="s">
        <v>125</v>
      </c>
      <c r="H99" s="1">
        <v>273425</v>
      </c>
      <c r="I99" s="10">
        <v>232977</v>
      </c>
      <c r="J99" s="10">
        <v>232977</v>
      </c>
      <c r="K99" s="12">
        <v>0.44439608667824815</v>
      </c>
      <c r="M99" s="1">
        <v>119090</v>
      </c>
      <c r="N99" s="10">
        <v>102435</v>
      </c>
      <c r="O99" s="10">
        <v>102435</v>
      </c>
      <c r="P99" s="12">
        <v>0.38656478293727431</v>
      </c>
    </row>
    <row r="100" spans="1:16" x14ac:dyDescent="0.25">
      <c r="C100" s="1"/>
      <c r="D100" s="1"/>
      <c r="I100" s="11"/>
      <c r="J100" s="11"/>
      <c r="N100" s="11"/>
      <c r="O100" s="11"/>
    </row>
    <row r="101" spans="1:16" x14ac:dyDescent="0.25">
      <c r="A101" s="2" t="s">
        <v>30</v>
      </c>
      <c r="B101" s="2"/>
      <c r="C101" s="6">
        <v>21687</v>
      </c>
      <c r="D101" s="6">
        <v>16322</v>
      </c>
      <c r="I101" s="11"/>
      <c r="J101" s="11"/>
      <c r="N101" s="11"/>
      <c r="O101" s="11"/>
    </row>
    <row r="102" spans="1:16" x14ac:dyDescent="0.25">
      <c r="B102">
        <v>87</v>
      </c>
      <c r="C102" s="1">
        <v>21687</v>
      </c>
      <c r="D102" s="1">
        <v>16322</v>
      </c>
      <c r="F102">
        <v>87</v>
      </c>
      <c r="G102" s="9" t="s">
        <v>114</v>
      </c>
      <c r="H102" s="1">
        <v>82874</v>
      </c>
      <c r="I102" s="10">
        <v>72007</v>
      </c>
      <c r="J102" s="10">
        <v>72007</v>
      </c>
      <c r="K102" s="12">
        <v>0.26168641552235922</v>
      </c>
      <c r="M102" s="1">
        <v>53961</v>
      </c>
      <c r="N102" s="10">
        <v>46163</v>
      </c>
      <c r="O102" s="10">
        <v>46163</v>
      </c>
      <c r="P102" s="12">
        <v>0.30247771538703877</v>
      </c>
    </row>
    <row r="103" spans="1:16" x14ac:dyDescent="0.25">
      <c r="C103" s="1"/>
      <c r="D103" s="1"/>
      <c r="I103" s="11"/>
      <c r="J103" s="11"/>
      <c r="N103" s="11"/>
      <c r="O103" s="11"/>
    </row>
    <row r="104" spans="1:16" x14ac:dyDescent="0.25">
      <c r="A104" s="2" t="s">
        <v>32</v>
      </c>
      <c r="B104" s="2"/>
      <c r="C104" s="6">
        <v>32146</v>
      </c>
      <c r="D104" s="6">
        <v>16779</v>
      </c>
      <c r="I104" s="11"/>
      <c r="J104" s="11"/>
      <c r="N104" s="11"/>
      <c r="O104" s="11"/>
    </row>
    <row r="105" spans="1:16" x14ac:dyDescent="0.25">
      <c r="B105">
        <v>87</v>
      </c>
      <c r="C105" s="1">
        <v>32146</v>
      </c>
      <c r="D105" s="1">
        <v>16779</v>
      </c>
      <c r="F105">
        <v>87</v>
      </c>
      <c r="G105" s="9" t="s">
        <v>114</v>
      </c>
      <c r="H105" s="1">
        <v>82874</v>
      </c>
      <c r="I105" s="10">
        <v>72007</v>
      </c>
      <c r="J105" s="10">
        <v>72007</v>
      </c>
      <c r="K105" s="12">
        <v>0.38789004995535392</v>
      </c>
      <c r="M105" s="1">
        <v>53961</v>
      </c>
      <c r="N105" s="10">
        <v>46163</v>
      </c>
      <c r="O105" s="10">
        <v>46163</v>
      </c>
      <c r="P105" s="12">
        <v>0.31094679490743315</v>
      </c>
    </row>
    <row r="106" spans="1:16" x14ac:dyDescent="0.25">
      <c r="C106" s="1"/>
      <c r="D106" s="1"/>
      <c r="I106" s="11"/>
      <c r="J106" s="11"/>
      <c r="N106" s="11"/>
      <c r="O106" s="11"/>
    </row>
    <row r="107" spans="1:16" x14ac:dyDescent="0.25">
      <c r="A107" s="2" t="s">
        <v>31</v>
      </c>
      <c r="B107" s="2"/>
      <c r="C107" s="6">
        <v>8218</v>
      </c>
      <c r="D107" s="6">
        <v>3760</v>
      </c>
      <c r="I107" s="11"/>
      <c r="J107" s="11"/>
      <c r="N107" s="11"/>
      <c r="O107" s="11"/>
    </row>
    <row r="108" spans="1:16" x14ac:dyDescent="0.25">
      <c r="B108">
        <v>7</v>
      </c>
      <c r="C108" s="1">
        <v>1793</v>
      </c>
      <c r="D108" s="1">
        <v>796</v>
      </c>
      <c r="F108">
        <v>7</v>
      </c>
      <c r="G108" s="9" t="s">
        <v>86</v>
      </c>
      <c r="H108" s="1">
        <v>28303</v>
      </c>
      <c r="I108" s="10">
        <v>8279</v>
      </c>
      <c r="J108" s="10">
        <v>8279</v>
      </c>
      <c r="K108" s="12">
        <v>6.3350174893120864E-2</v>
      </c>
      <c r="M108" s="1">
        <v>10723</v>
      </c>
      <c r="N108" s="10">
        <v>3486</v>
      </c>
      <c r="O108" s="10">
        <v>3486</v>
      </c>
      <c r="P108" s="12">
        <v>7.4232957194814889E-2</v>
      </c>
    </row>
    <row r="109" spans="1:16" x14ac:dyDescent="0.25">
      <c r="B109">
        <v>19</v>
      </c>
      <c r="C109" s="1">
        <v>6425</v>
      </c>
      <c r="D109" s="1">
        <v>2964</v>
      </c>
      <c r="F109">
        <v>19</v>
      </c>
      <c r="G109" s="9" t="s">
        <v>91</v>
      </c>
      <c r="H109" s="1">
        <v>218245</v>
      </c>
      <c r="I109" s="10">
        <v>186762</v>
      </c>
      <c r="J109" s="10">
        <v>186762</v>
      </c>
      <c r="K109" s="12">
        <v>2.9439391509542029E-2</v>
      </c>
      <c r="M109" s="1">
        <v>85049</v>
      </c>
      <c r="N109" s="10">
        <v>71878</v>
      </c>
      <c r="O109" s="10">
        <v>71878</v>
      </c>
      <c r="P109" s="12">
        <v>3.4850497948241604E-2</v>
      </c>
    </row>
    <row r="110" spans="1:16" x14ac:dyDescent="0.25">
      <c r="C110" s="1"/>
      <c r="D110" s="1"/>
      <c r="I110" s="11"/>
      <c r="J110" s="11"/>
      <c r="N110" s="11"/>
      <c r="O110" s="11"/>
    </row>
    <row r="111" spans="1:16" x14ac:dyDescent="0.25">
      <c r="A111" s="2" t="s">
        <v>33</v>
      </c>
      <c r="B111" s="2"/>
      <c r="C111" s="6">
        <v>418404</v>
      </c>
      <c r="D111" s="6">
        <v>153652</v>
      </c>
      <c r="I111" s="11"/>
      <c r="J111" s="11"/>
      <c r="N111" s="11"/>
      <c r="O111" s="11"/>
    </row>
    <row r="112" spans="1:16" x14ac:dyDescent="0.25">
      <c r="B112">
        <v>95</v>
      </c>
      <c r="C112" s="1">
        <v>119743</v>
      </c>
      <c r="D112" s="1">
        <v>41579</v>
      </c>
      <c r="F112">
        <v>95</v>
      </c>
      <c r="G112" s="9" t="s">
        <v>118</v>
      </c>
      <c r="H112" s="1">
        <v>1429908</v>
      </c>
      <c r="I112" s="10">
        <v>1396338</v>
      </c>
      <c r="J112" s="10">
        <v>1396338</v>
      </c>
      <c r="K112" s="12">
        <v>8.3741751217560847E-2</v>
      </c>
      <c r="M112" s="1">
        <v>561851</v>
      </c>
      <c r="N112" s="10">
        <v>550152</v>
      </c>
      <c r="O112" s="10">
        <v>550152</v>
      </c>
      <c r="P112" s="12">
        <v>7.4003605938229175E-2</v>
      </c>
    </row>
    <row r="113" spans="1:16" x14ac:dyDescent="0.25">
      <c r="B113">
        <v>97</v>
      </c>
      <c r="C113" s="1">
        <v>298661</v>
      </c>
      <c r="D113" s="1">
        <v>112073</v>
      </c>
      <c r="F113">
        <v>97</v>
      </c>
      <c r="G113" s="9" t="s">
        <v>119</v>
      </c>
      <c r="H113" s="1">
        <v>388656</v>
      </c>
      <c r="I113" s="10">
        <v>364149</v>
      </c>
      <c r="J113" s="10">
        <v>364149</v>
      </c>
      <c r="K113" s="12">
        <v>0.76844561771849651</v>
      </c>
      <c r="M113" s="1">
        <v>154680</v>
      </c>
      <c r="N113" s="10">
        <v>144850</v>
      </c>
      <c r="O113" s="10">
        <v>144850</v>
      </c>
      <c r="P113" s="12">
        <v>0.72454745280579258</v>
      </c>
    </row>
    <row r="114" spans="1:16" x14ac:dyDescent="0.25">
      <c r="C114" s="1"/>
      <c r="D114" s="1"/>
      <c r="I114" s="11"/>
      <c r="J114" s="11"/>
      <c r="N114" s="11"/>
      <c r="O114" s="11"/>
    </row>
    <row r="115" spans="1:16" x14ac:dyDescent="0.25">
      <c r="A115" s="2" t="s">
        <v>34</v>
      </c>
      <c r="B115" s="2"/>
      <c r="C115" s="6">
        <v>13053</v>
      </c>
      <c r="D115" s="6">
        <v>4759</v>
      </c>
      <c r="I115" s="11"/>
      <c r="J115" s="11"/>
      <c r="N115" s="11"/>
      <c r="O115" s="11"/>
    </row>
    <row r="116" spans="1:16" x14ac:dyDescent="0.25">
      <c r="B116">
        <v>43</v>
      </c>
      <c r="C116" s="1">
        <v>624</v>
      </c>
      <c r="D116" s="1">
        <v>240</v>
      </c>
      <c r="F116">
        <v>43</v>
      </c>
      <c r="G116" s="9" t="s">
        <v>99</v>
      </c>
      <c r="H116" s="1">
        <v>12126</v>
      </c>
      <c r="I116" s="10">
        <v>2099</v>
      </c>
      <c r="J116" s="10">
        <v>2099</v>
      </c>
      <c r="K116" s="12">
        <v>5.1459673428995545E-2</v>
      </c>
      <c r="M116" s="1">
        <v>6491</v>
      </c>
      <c r="N116" s="10">
        <v>1389</v>
      </c>
      <c r="O116" s="10">
        <v>1389</v>
      </c>
      <c r="P116" s="12">
        <v>3.697427206901864E-2</v>
      </c>
    </row>
    <row r="117" spans="1:16" x14ac:dyDescent="0.25">
      <c r="B117">
        <v>51</v>
      </c>
      <c r="C117" s="1">
        <v>12429</v>
      </c>
      <c r="D117" s="1">
        <v>4519</v>
      </c>
      <c r="F117">
        <v>51</v>
      </c>
      <c r="G117" s="9" t="s">
        <v>101</v>
      </c>
      <c r="H117" s="1">
        <v>39619</v>
      </c>
      <c r="I117" s="10">
        <v>25356</v>
      </c>
      <c r="J117" s="10">
        <v>25356</v>
      </c>
      <c r="K117" s="12">
        <v>0.31371311744365077</v>
      </c>
      <c r="M117" s="1">
        <v>14971</v>
      </c>
      <c r="N117" s="10">
        <v>9301</v>
      </c>
      <c r="O117" s="10">
        <v>9301</v>
      </c>
      <c r="P117" s="12">
        <v>0.30185024380468906</v>
      </c>
    </row>
    <row r="118" spans="1:16" x14ac:dyDescent="0.25">
      <c r="C118" s="1"/>
      <c r="D118" s="1"/>
      <c r="I118" s="11"/>
      <c r="J118" s="11"/>
      <c r="N118" s="11"/>
      <c r="O118" s="11"/>
    </row>
    <row r="119" spans="1:16" x14ac:dyDescent="0.25">
      <c r="A119" s="2" t="s">
        <v>35</v>
      </c>
      <c r="B119" s="2"/>
      <c r="C119" s="6">
        <v>3632</v>
      </c>
      <c r="D119" s="6">
        <v>2123</v>
      </c>
      <c r="I119" s="11"/>
      <c r="J119" s="11"/>
      <c r="N119" s="11"/>
      <c r="O119" s="11"/>
    </row>
    <row r="120" spans="1:16" x14ac:dyDescent="0.25">
      <c r="B120">
        <v>83</v>
      </c>
      <c r="C120" s="1">
        <v>3632</v>
      </c>
      <c r="D120" s="1">
        <v>2123</v>
      </c>
      <c r="F120">
        <v>83</v>
      </c>
      <c r="G120" s="9" t="s">
        <v>111</v>
      </c>
      <c r="H120" s="1">
        <v>375908</v>
      </c>
      <c r="I120" s="10">
        <v>265597</v>
      </c>
      <c r="J120" s="10">
        <v>265597</v>
      </c>
      <c r="K120" s="12">
        <v>9.6619385594347556E-3</v>
      </c>
      <c r="M120" s="1">
        <v>177380</v>
      </c>
      <c r="N120" s="10">
        <v>125449</v>
      </c>
      <c r="O120" s="10">
        <v>125449</v>
      </c>
      <c r="P120" s="12">
        <v>1.1968654865261021E-2</v>
      </c>
    </row>
    <row r="121" spans="1:16" x14ac:dyDescent="0.25">
      <c r="C121" s="1"/>
      <c r="D121" s="1"/>
      <c r="I121" s="11"/>
      <c r="J121" s="11"/>
      <c r="N121" s="11"/>
      <c r="O121" s="11"/>
    </row>
    <row r="122" spans="1:16" x14ac:dyDescent="0.25">
      <c r="A122" s="2" t="s">
        <v>36</v>
      </c>
      <c r="B122" s="2"/>
      <c r="C122" s="6">
        <v>25334</v>
      </c>
      <c r="D122" s="6">
        <v>11058</v>
      </c>
      <c r="I122" s="11"/>
      <c r="J122" s="11"/>
      <c r="N122" s="11"/>
      <c r="O122" s="11"/>
    </row>
    <row r="123" spans="1:16" x14ac:dyDescent="0.25">
      <c r="B123">
        <v>23</v>
      </c>
      <c r="C123" s="1">
        <v>25334</v>
      </c>
      <c r="D123" s="1">
        <v>11058</v>
      </c>
      <c r="F123">
        <v>23</v>
      </c>
      <c r="G123" s="9" t="s">
        <v>93</v>
      </c>
      <c r="H123" s="1">
        <v>69698</v>
      </c>
      <c r="I123" s="10">
        <v>25334</v>
      </c>
      <c r="J123" s="10">
        <v>25334</v>
      </c>
      <c r="K123" s="12">
        <v>0.36348245286808806</v>
      </c>
      <c r="M123" s="1">
        <v>29775</v>
      </c>
      <c r="N123" s="10">
        <v>11058</v>
      </c>
      <c r="O123" s="10">
        <v>11058</v>
      </c>
      <c r="P123" s="12">
        <v>0.37138539042821156</v>
      </c>
    </row>
    <row r="124" spans="1:16" x14ac:dyDescent="0.25">
      <c r="C124" s="1"/>
      <c r="D124" s="1"/>
      <c r="I124" s="11"/>
      <c r="J124" s="11"/>
      <c r="N124" s="11"/>
      <c r="O124" s="11"/>
    </row>
    <row r="125" spans="1:16" x14ac:dyDescent="0.25">
      <c r="A125" s="2" t="s">
        <v>38</v>
      </c>
      <c r="B125" s="2"/>
      <c r="C125" s="6">
        <v>17816</v>
      </c>
      <c r="D125" s="6">
        <v>10793</v>
      </c>
      <c r="I125" s="11"/>
      <c r="J125" s="11"/>
      <c r="N125" s="11"/>
      <c r="O125" s="11"/>
    </row>
    <row r="126" spans="1:16" x14ac:dyDescent="0.25">
      <c r="B126">
        <v>55</v>
      </c>
      <c r="C126" s="1">
        <v>17816</v>
      </c>
      <c r="D126" s="1">
        <v>10793</v>
      </c>
      <c r="F126">
        <v>55</v>
      </c>
      <c r="G126" s="9" t="s">
        <v>103</v>
      </c>
      <c r="H126" s="1">
        <v>101235</v>
      </c>
      <c r="I126" s="10">
        <v>81113</v>
      </c>
      <c r="J126" s="10">
        <v>81113</v>
      </c>
      <c r="K126" s="12">
        <v>0.17598656591099915</v>
      </c>
      <c r="M126" s="1">
        <v>57486</v>
      </c>
      <c r="N126" s="10">
        <v>46008</v>
      </c>
      <c r="O126" s="10">
        <v>46008</v>
      </c>
      <c r="P126" s="12">
        <v>0.18775006088438925</v>
      </c>
    </row>
    <row r="127" spans="1:16" x14ac:dyDescent="0.25">
      <c r="C127" s="1"/>
      <c r="D127" s="1"/>
      <c r="I127" s="11"/>
      <c r="J127" s="11"/>
      <c r="N127" s="11"/>
      <c r="O127" s="11"/>
    </row>
    <row r="128" spans="1:16" x14ac:dyDescent="0.25">
      <c r="A128" s="2" t="s">
        <v>37</v>
      </c>
      <c r="B128" s="2"/>
      <c r="C128" s="6">
        <v>277915</v>
      </c>
      <c r="D128" s="6">
        <v>116354</v>
      </c>
      <c r="I128" s="11"/>
      <c r="J128" s="11"/>
      <c r="N128" s="11"/>
      <c r="O128" s="11"/>
    </row>
    <row r="129" spans="1:16" x14ac:dyDescent="0.25">
      <c r="B129">
        <v>57</v>
      </c>
      <c r="C129" s="1">
        <v>347</v>
      </c>
      <c r="D129" s="1">
        <v>261</v>
      </c>
      <c r="F129">
        <v>57</v>
      </c>
      <c r="G129" s="9" t="s">
        <v>104</v>
      </c>
      <c r="H129" s="1">
        <v>1459762</v>
      </c>
      <c r="I129" s="10">
        <v>1406155</v>
      </c>
      <c r="J129" s="10">
        <v>1406155</v>
      </c>
      <c r="K129" s="12">
        <v>2.3770998286021968E-4</v>
      </c>
      <c r="M129" s="1">
        <v>602886</v>
      </c>
      <c r="N129" s="10">
        <v>582686</v>
      </c>
      <c r="O129" s="10">
        <v>582686</v>
      </c>
      <c r="P129" s="12">
        <v>4.3291766602641295E-4</v>
      </c>
    </row>
    <row r="130" spans="1:16" x14ac:dyDescent="0.25">
      <c r="B130">
        <v>105</v>
      </c>
      <c r="C130" s="1">
        <v>277568</v>
      </c>
      <c r="D130" s="1">
        <v>116093</v>
      </c>
      <c r="F130">
        <v>105</v>
      </c>
      <c r="G130" s="9" t="s">
        <v>123</v>
      </c>
      <c r="H130" s="1">
        <v>725046</v>
      </c>
      <c r="I130" s="10">
        <v>646127</v>
      </c>
      <c r="J130" s="10">
        <v>646127</v>
      </c>
      <c r="K130" s="12">
        <v>0.3828281240086836</v>
      </c>
      <c r="M130" s="1">
        <v>316381</v>
      </c>
      <c r="N130" s="10">
        <v>281372</v>
      </c>
      <c r="O130" s="10">
        <v>281372</v>
      </c>
      <c r="P130" s="12">
        <v>0.36694049263388129</v>
      </c>
    </row>
    <row r="131" spans="1:16" x14ac:dyDescent="0.25">
      <c r="C131" s="1"/>
      <c r="D131" s="1"/>
      <c r="I131" s="11"/>
      <c r="J131" s="11"/>
      <c r="N131" s="11"/>
      <c r="O131" s="11"/>
    </row>
    <row r="132" spans="1:16" x14ac:dyDescent="0.25">
      <c r="A132" s="2" t="s">
        <v>39</v>
      </c>
      <c r="B132" s="2"/>
      <c r="C132" s="6">
        <v>151523</v>
      </c>
      <c r="D132" s="6">
        <v>75939</v>
      </c>
      <c r="I132" s="11"/>
      <c r="J132" s="11"/>
      <c r="N132" s="11"/>
      <c r="O132" s="11"/>
    </row>
    <row r="133" spans="1:16" x14ac:dyDescent="0.25">
      <c r="B133">
        <v>69</v>
      </c>
      <c r="C133" s="1">
        <v>150959</v>
      </c>
      <c r="D133" s="1">
        <v>75733</v>
      </c>
      <c r="F133">
        <v>69</v>
      </c>
      <c r="G133" s="9" t="s">
        <v>107</v>
      </c>
      <c r="H133" s="1">
        <v>383956</v>
      </c>
      <c r="I133" s="10">
        <v>315106</v>
      </c>
      <c r="J133" s="10">
        <v>315106</v>
      </c>
      <c r="K133" s="12">
        <v>0.39316744626988509</v>
      </c>
      <c r="M133" s="1">
        <v>177628</v>
      </c>
      <c r="N133" s="10">
        <v>147805</v>
      </c>
      <c r="O133" s="10">
        <v>147805</v>
      </c>
      <c r="P133" s="12">
        <v>0.42635733105141083</v>
      </c>
    </row>
    <row r="134" spans="1:16" x14ac:dyDescent="0.25">
      <c r="B134">
        <v>95</v>
      </c>
      <c r="C134" s="1">
        <v>564</v>
      </c>
      <c r="D134" s="1">
        <v>206</v>
      </c>
      <c r="F134">
        <v>95</v>
      </c>
      <c r="G134" s="9" t="s">
        <v>118</v>
      </c>
      <c r="H134" s="1">
        <v>1429908</v>
      </c>
      <c r="I134" s="10">
        <v>1396338</v>
      </c>
      <c r="J134" s="10">
        <v>1396338</v>
      </c>
      <c r="K134" s="12">
        <v>3.944309703841086E-4</v>
      </c>
      <c r="M134" s="1">
        <v>561851</v>
      </c>
      <c r="N134" s="10">
        <v>550152</v>
      </c>
      <c r="O134" s="10">
        <v>550152</v>
      </c>
      <c r="P134" s="12">
        <v>3.6664524936326536E-4</v>
      </c>
    </row>
    <row r="135" spans="1:16" x14ac:dyDescent="0.25">
      <c r="C135" s="1"/>
      <c r="D135" s="1"/>
      <c r="I135" s="11"/>
      <c r="J135" s="11"/>
      <c r="N135" s="11"/>
      <c r="O135" s="11"/>
    </row>
    <row r="136" spans="1:16" x14ac:dyDescent="0.25">
      <c r="A136" s="2" t="s">
        <v>40</v>
      </c>
      <c r="B136" s="2"/>
      <c r="C136" s="6">
        <v>6668</v>
      </c>
      <c r="D136" s="6">
        <v>2751</v>
      </c>
      <c r="I136" s="11"/>
      <c r="J136" s="11"/>
      <c r="N136" s="11"/>
      <c r="O136" s="11"/>
    </row>
    <row r="137" spans="1:16" x14ac:dyDescent="0.25">
      <c r="B137">
        <v>121</v>
      </c>
      <c r="C137" s="1">
        <v>6668</v>
      </c>
      <c r="D137" s="1">
        <v>2751</v>
      </c>
      <c r="F137">
        <v>121</v>
      </c>
      <c r="G137" s="9" t="s">
        <v>131</v>
      </c>
      <c r="H137" s="1">
        <v>43474</v>
      </c>
      <c r="I137" s="10">
        <v>6668</v>
      </c>
      <c r="J137" s="10">
        <v>6668</v>
      </c>
      <c r="K137" s="12">
        <v>0.15337903114505222</v>
      </c>
      <c r="M137" s="1">
        <v>18859</v>
      </c>
      <c r="N137" s="10">
        <v>2751</v>
      </c>
      <c r="O137" s="10">
        <v>2751</v>
      </c>
      <c r="P137" s="12">
        <v>0.14587199745479612</v>
      </c>
    </row>
    <row r="138" spans="1:16" x14ac:dyDescent="0.25">
      <c r="C138" s="1"/>
      <c r="D138" s="1"/>
      <c r="I138" s="11"/>
      <c r="J138" s="11"/>
      <c r="N138" s="11"/>
      <c r="O138" s="11"/>
    </row>
    <row r="139" spans="1:16" x14ac:dyDescent="0.25">
      <c r="A139" s="2" t="s">
        <v>41</v>
      </c>
      <c r="B139" s="2"/>
      <c r="C139" s="6">
        <v>10881</v>
      </c>
      <c r="D139" s="6">
        <v>3897</v>
      </c>
      <c r="I139" s="11"/>
      <c r="J139" s="11"/>
      <c r="N139" s="11"/>
      <c r="O139" s="11"/>
    </row>
    <row r="140" spans="1:16" x14ac:dyDescent="0.25">
      <c r="B140">
        <v>3</v>
      </c>
      <c r="C140" s="1">
        <v>10881</v>
      </c>
      <c r="D140" s="1">
        <v>3897</v>
      </c>
      <c r="F140">
        <v>3</v>
      </c>
      <c r="G140" s="9" t="s">
        <v>84</v>
      </c>
      <c r="H140" s="1">
        <v>28259</v>
      </c>
      <c r="I140" s="10">
        <v>10881</v>
      </c>
      <c r="J140" s="10">
        <v>22694</v>
      </c>
      <c r="K140" s="12">
        <v>0.38504547223893271</v>
      </c>
      <c r="M140" s="1">
        <v>9809</v>
      </c>
      <c r="N140" s="10">
        <v>3897</v>
      </c>
      <c r="O140" s="10">
        <v>21031</v>
      </c>
      <c r="P140" s="12">
        <v>0.39728820470996024</v>
      </c>
    </row>
    <row r="141" spans="1:16" x14ac:dyDescent="0.25">
      <c r="C141" s="1"/>
      <c r="D141" s="1"/>
      <c r="I141" s="11"/>
      <c r="J141" s="11"/>
      <c r="N141" s="11"/>
      <c r="O141" s="11"/>
    </row>
    <row r="142" spans="1:16" x14ac:dyDescent="0.25">
      <c r="A142" s="2" t="s">
        <v>42</v>
      </c>
      <c r="B142" s="2"/>
      <c r="C142" s="6">
        <v>9733</v>
      </c>
      <c r="D142" s="6">
        <v>6963</v>
      </c>
      <c r="I142" s="11"/>
      <c r="J142" s="11"/>
      <c r="N142" s="11"/>
      <c r="O142" s="11"/>
    </row>
    <row r="143" spans="1:16" x14ac:dyDescent="0.25">
      <c r="B143">
        <v>87</v>
      </c>
      <c r="C143" s="1">
        <v>9733</v>
      </c>
      <c r="D143" s="1">
        <v>6963</v>
      </c>
      <c r="F143">
        <v>87</v>
      </c>
      <c r="G143" s="9" t="s">
        <v>114</v>
      </c>
      <c r="H143" s="1">
        <v>82874</v>
      </c>
      <c r="I143" s="10">
        <v>72007</v>
      </c>
      <c r="J143" s="10">
        <v>72007</v>
      </c>
      <c r="K143" s="12">
        <v>0.11744334773270265</v>
      </c>
      <c r="M143" s="1">
        <v>53961</v>
      </c>
      <c r="N143" s="10">
        <v>46163</v>
      </c>
      <c r="O143" s="10">
        <v>46163</v>
      </c>
      <c r="P143" s="12">
        <v>0.12903763829432369</v>
      </c>
    </row>
    <row r="144" spans="1:16" x14ac:dyDescent="0.25">
      <c r="C144" s="1"/>
      <c r="D144" s="1"/>
      <c r="I144" s="11"/>
      <c r="J144" s="11"/>
      <c r="N144" s="11"/>
      <c r="O144" s="11"/>
    </row>
    <row r="145" spans="1:16" x14ac:dyDescent="0.25">
      <c r="A145" s="2" t="s">
        <v>43</v>
      </c>
      <c r="B145" s="2"/>
      <c r="C145" s="6">
        <v>5560</v>
      </c>
      <c r="D145" s="6">
        <v>2724</v>
      </c>
      <c r="I145" s="11"/>
      <c r="J145" s="11"/>
      <c r="N145" s="11"/>
      <c r="O145" s="11"/>
    </row>
    <row r="146" spans="1:16" x14ac:dyDescent="0.25">
      <c r="B146">
        <v>63</v>
      </c>
      <c r="C146" s="1">
        <v>5560</v>
      </c>
      <c r="D146" s="1">
        <v>2724</v>
      </c>
      <c r="F146">
        <v>63</v>
      </c>
      <c r="G146" s="9" t="s">
        <v>106</v>
      </c>
      <c r="H146" s="1">
        <v>47319</v>
      </c>
      <c r="I146" s="10">
        <v>5560</v>
      </c>
      <c r="J146" s="10">
        <v>5560</v>
      </c>
      <c r="K146" s="12">
        <v>0.11750036983030072</v>
      </c>
      <c r="M146" s="1">
        <v>19882</v>
      </c>
      <c r="N146" s="10">
        <v>2724</v>
      </c>
      <c r="O146" s="10">
        <v>2724</v>
      </c>
      <c r="P146" s="12">
        <v>0.13700834926063776</v>
      </c>
    </row>
    <row r="147" spans="1:16" x14ac:dyDescent="0.25">
      <c r="C147" s="1"/>
      <c r="D147" s="1"/>
      <c r="I147" s="11"/>
      <c r="J147" s="11"/>
      <c r="N147" s="11"/>
      <c r="O147" s="11"/>
    </row>
    <row r="148" spans="1:16" x14ac:dyDescent="0.25">
      <c r="A148" s="2" t="s">
        <v>44</v>
      </c>
      <c r="B148" s="2"/>
      <c r="C148" s="6">
        <v>19077</v>
      </c>
      <c r="D148" s="6">
        <v>7620</v>
      </c>
      <c r="I148" s="11"/>
      <c r="J148" s="11"/>
      <c r="N148" s="11"/>
      <c r="O148" s="11"/>
    </row>
    <row r="149" spans="1:16" x14ac:dyDescent="0.25">
      <c r="B149">
        <v>83</v>
      </c>
      <c r="C149" s="1">
        <v>19077</v>
      </c>
      <c r="D149" s="1">
        <v>7620</v>
      </c>
      <c r="F149">
        <v>83</v>
      </c>
      <c r="G149" s="9" t="s">
        <v>111</v>
      </c>
      <c r="H149" s="1">
        <v>375908</v>
      </c>
      <c r="I149" s="10">
        <v>265597</v>
      </c>
      <c r="J149" s="10">
        <v>265597</v>
      </c>
      <c r="K149" s="12">
        <v>5.0749119465401109E-2</v>
      </c>
      <c r="M149" s="1">
        <v>177380</v>
      </c>
      <c r="N149" s="10">
        <v>125449</v>
      </c>
      <c r="O149" s="10">
        <v>125449</v>
      </c>
      <c r="P149" s="12">
        <v>4.2958619912053221E-2</v>
      </c>
    </row>
    <row r="150" spans="1:16" x14ac:dyDescent="0.25">
      <c r="C150" s="1"/>
      <c r="D150" s="1"/>
      <c r="I150" s="11"/>
      <c r="J150" s="11"/>
      <c r="N150" s="11"/>
      <c r="O150" s="11"/>
    </row>
    <row r="151" spans="1:16" x14ac:dyDescent="0.25">
      <c r="A151" s="2" t="s">
        <v>45</v>
      </c>
      <c r="B151" s="2"/>
      <c r="C151" s="6">
        <v>6077522</v>
      </c>
      <c r="D151" s="6">
        <v>2622231</v>
      </c>
      <c r="I151" s="11"/>
      <c r="J151" s="11"/>
      <c r="N151" s="11"/>
      <c r="O151" s="11"/>
    </row>
    <row r="152" spans="1:16" x14ac:dyDescent="0.25">
      <c r="B152">
        <v>11</v>
      </c>
      <c r="C152" s="1">
        <v>1944223</v>
      </c>
      <c r="D152" s="1">
        <v>860294</v>
      </c>
      <c r="F152">
        <v>11</v>
      </c>
      <c r="G152" s="9" t="s">
        <v>88</v>
      </c>
      <c r="H152" s="1">
        <v>1944375</v>
      </c>
      <c r="I152" s="10">
        <v>1944223</v>
      </c>
      <c r="J152" s="10">
        <v>1944223</v>
      </c>
      <c r="K152" s="12">
        <v>0.99992182577949218</v>
      </c>
      <c r="M152" s="1">
        <v>860329</v>
      </c>
      <c r="N152" s="10">
        <v>860294</v>
      </c>
      <c r="O152" s="10">
        <v>860294</v>
      </c>
      <c r="P152" s="12">
        <v>0.99995931788885417</v>
      </c>
    </row>
    <row r="153" spans="1:16" x14ac:dyDescent="0.25">
      <c r="B153">
        <v>85</v>
      </c>
      <c r="C153" s="1">
        <v>5030</v>
      </c>
      <c r="D153" s="1">
        <v>2866</v>
      </c>
      <c r="F153">
        <v>85</v>
      </c>
      <c r="G153" s="9" t="s">
        <v>112</v>
      </c>
      <c r="H153" s="1">
        <v>158431</v>
      </c>
      <c r="I153" s="10">
        <v>146830</v>
      </c>
      <c r="J153" s="10">
        <v>146830</v>
      </c>
      <c r="K153" s="12">
        <v>3.1748837033156389E-2</v>
      </c>
      <c r="M153" s="1">
        <v>81371</v>
      </c>
      <c r="N153" s="10">
        <v>77496</v>
      </c>
      <c r="O153" s="10">
        <v>77496</v>
      </c>
      <c r="P153" s="12">
        <v>3.5221393371102729E-2</v>
      </c>
    </row>
    <row r="154" spans="1:16" x14ac:dyDescent="0.25">
      <c r="B154">
        <v>86</v>
      </c>
      <c r="C154" s="1">
        <v>2678436</v>
      </c>
      <c r="D154" s="1">
        <v>1068588</v>
      </c>
      <c r="F154">
        <v>86</v>
      </c>
      <c r="G154" s="9" t="s">
        <v>113</v>
      </c>
      <c r="H154" s="1">
        <v>2701767</v>
      </c>
      <c r="I154" s="10">
        <v>2678436</v>
      </c>
      <c r="J154" s="10">
        <v>2678436</v>
      </c>
      <c r="K154" s="12">
        <v>0.99136454031750332</v>
      </c>
      <c r="M154" s="1">
        <v>1074685</v>
      </c>
      <c r="N154" s="10">
        <v>1068588</v>
      </c>
      <c r="O154" s="10">
        <v>1068588</v>
      </c>
      <c r="P154" s="12">
        <v>0.99432670968702452</v>
      </c>
    </row>
    <row r="155" spans="1:16" x14ac:dyDescent="0.25">
      <c r="B155">
        <v>99</v>
      </c>
      <c r="C155" s="1">
        <v>1449833</v>
      </c>
      <c r="D155" s="1">
        <v>690483</v>
      </c>
      <c r="F155">
        <v>99</v>
      </c>
      <c r="G155" s="9" t="s">
        <v>120</v>
      </c>
      <c r="H155" s="1">
        <v>1492191</v>
      </c>
      <c r="I155" s="10">
        <v>1479525</v>
      </c>
      <c r="J155" s="10">
        <v>1479525</v>
      </c>
      <c r="K155" s="12">
        <v>0.97161355349281697</v>
      </c>
      <c r="M155" s="1">
        <v>705988</v>
      </c>
      <c r="N155" s="10">
        <v>701008</v>
      </c>
      <c r="O155" s="10">
        <v>701008</v>
      </c>
      <c r="P155" s="12">
        <v>0.97803787033207368</v>
      </c>
    </row>
    <row r="156" spans="1:16" x14ac:dyDescent="0.25">
      <c r="C156" s="1"/>
      <c r="D156" s="1"/>
      <c r="I156" s="11"/>
      <c r="J156" s="11"/>
      <c r="N156" s="11"/>
      <c r="O156" s="11"/>
    </row>
    <row r="157" spans="1:16" x14ac:dyDescent="0.25">
      <c r="A157" s="2" t="s">
        <v>46</v>
      </c>
      <c r="B157" s="2"/>
      <c r="C157" s="6">
        <v>6165</v>
      </c>
      <c r="D157" s="6">
        <v>2378</v>
      </c>
      <c r="I157" s="11"/>
      <c r="J157" s="11"/>
      <c r="N157" s="11"/>
      <c r="O157" s="11"/>
    </row>
    <row r="158" spans="1:16" x14ac:dyDescent="0.25">
      <c r="B158">
        <v>69</v>
      </c>
      <c r="C158" s="1">
        <v>6057</v>
      </c>
      <c r="D158" s="1">
        <v>2352</v>
      </c>
      <c r="F158">
        <v>69</v>
      </c>
      <c r="G158" s="9" t="s">
        <v>107</v>
      </c>
      <c r="H158" s="1">
        <v>383956</v>
      </c>
      <c r="I158" s="10">
        <v>315106</v>
      </c>
      <c r="J158" s="10">
        <v>315106</v>
      </c>
      <c r="K158" s="12">
        <v>1.5775245080165437E-2</v>
      </c>
      <c r="M158" s="1">
        <v>177628</v>
      </c>
      <c r="N158" s="10">
        <v>147805</v>
      </c>
      <c r="O158" s="10">
        <v>147805</v>
      </c>
      <c r="P158" s="12">
        <v>1.3241155673655055E-2</v>
      </c>
    </row>
    <row r="159" spans="1:16" x14ac:dyDescent="0.25">
      <c r="B159">
        <v>95</v>
      </c>
      <c r="C159" s="1">
        <v>108</v>
      </c>
      <c r="D159" s="1">
        <v>26</v>
      </c>
      <c r="F159">
        <v>95</v>
      </c>
      <c r="G159" s="9" t="s">
        <v>118</v>
      </c>
      <c r="H159" s="1">
        <v>1429908</v>
      </c>
      <c r="I159" s="10">
        <v>1396338</v>
      </c>
      <c r="J159" s="10">
        <v>1396338</v>
      </c>
      <c r="K159" s="12">
        <v>7.5529334754403777E-5</v>
      </c>
      <c r="M159" s="1">
        <v>561851</v>
      </c>
      <c r="N159" s="10">
        <v>550152</v>
      </c>
      <c r="O159" s="10">
        <v>550152</v>
      </c>
      <c r="P159" s="12">
        <v>4.6275613997305337E-5</v>
      </c>
    </row>
    <row r="160" spans="1:16" x14ac:dyDescent="0.25">
      <c r="C160" s="1"/>
      <c r="D160" s="1"/>
      <c r="I160" s="11"/>
      <c r="J160" s="11"/>
      <c r="N160" s="11"/>
      <c r="O160" s="11"/>
    </row>
    <row r="161" spans="1:16" x14ac:dyDescent="0.25">
      <c r="A161" s="2" t="s">
        <v>47</v>
      </c>
      <c r="B161" s="2"/>
      <c r="C161" s="6">
        <v>226213</v>
      </c>
      <c r="D161" s="6">
        <v>121681</v>
      </c>
      <c r="I161" s="11"/>
      <c r="J161" s="11"/>
      <c r="N161" s="11"/>
      <c r="O161" s="11"/>
    </row>
    <row r="162" spans="1:16" x14ac:dyDescent="0.25">
      <c r="B162">
        <v>91</v>
      </c>
      <c r="C162" s="1">
        <v>142328</v>
      </c>
      <c r="D162" s="1">
        <v>73968</v>
      </c>
      <c r="F162">
        <v>91</v>
      </c>
      <c r="G162" s="9" t="s">
        <v>116</v>
      </c>
      <c r="H162" s="1">
        <v>211668</v>
      </c>
      <c r="I162" s="10">
        <v>189144</v>
      </c>
      <c r="J162" s="10">
        <v>189144</v>
      </c>
      <c r="K162" s="12">
        <v>0.672411512368426</v>
      </c>
      <c r="M162" s="1">
        <v>101197</v>
      </c>
      <c r="N162" s="10">
        <v>92377</v>
      </c>
      <c r="O162" s="10">
        <v>92377</v>
      </c>
      <c r="P162" s="12">
        <v>0.73093075881696101</v>
      </c>
    </row>
    <row r="163" spans="1:16" x14ac:dyDescent="0.25">
      <c r="B163">
        <v>113</v>
      </c>
      <c r="C163" s="1">
        <v>69580</v>
      </c>
      <c r="D163" s="1">
        <v>29689</v>
      </c>
      <c r="F163">
        <v>113</v>
      </c>
      <c r="G163" s="9" t="s">
        <v>127</v>
      </c>
      <c r="H163" s="1">
        <v>188000</v>
      </c>
      <c r="I163" s="10">
        <v>150583</v>
      </c>
      <c r="J163" s="10">
        <v>150583</v>
      </c>
      <c r="K163" s="12">
        <v>0.37010638297872339</v>
      </c>
      <c r="M163" s="1">
        <v>75854</v>
      </c>
      <c r="N163" s="10">
        <v>61074</v>
      </c>
      <c r="O163" s="10">
        <v>61074</v>
      </c>
      <c r="P163" s="12">
        <v>0.39139663036886652</v>
      </c>
    </row>
    <row r="164" spans="1:16" x14ac:dyDescent="0.25">
      <c r="B164">
        <v>131</v>
      </c>
      <c r="C164" s="1">
        <v>14305</v>
      </c>
      <c r="D164" s="1">
        <v>18024</v>
      </c>
      <c r="F164">
        <v>131</v>
      </c>
      <c r="G164" s="9" t="s">
        <v>135</v>
      </c>
      <c r="H164" s="1">
        <v>75305</v>
      </c>
      <c r="I164" s="10">
        <v>33023</v>
      </c>
      <c r="J164" s="10">
        <v>33023</v>
      </c>
      <c r="K164" s="12">
        <v>0.18996082597437089</v>
      </c>
      <c r="M164" s="1">
        <v>56197</v>
      </c>
      <c r="N164" s="10">
        <v>36738</v>
      </c>
      <c r="O164" s="10">
        <v>36738</v>
      </c>
      <c r="P164" s="12">
        <v>0.32072886453013505</v>
      </c>
    </row>
    <row r="165" spans="1:16" x14ac:dyDescent="0.25">
      <c r="C165" s="1"/>
      <c r="D165" s="1"/>
      <c r="I165" s="11"/>
      <c r="J165" s="11"/>
      <c r="N165" s="11"/>
      <c r="O165" s="11"/>
    </row>
    <row r="166" spans="1:16" x14ac:dyDescent="0.25">
      <c r="A166" s="2" t="s">
        <v>48</v>
      </c>
      <c r="B166" s="2"/>
      <c r="C166" s="6">
        <v>182647</v>
      </c>
      <c r="D166" s="6">
        <v>83908</v>
      </c>
      <c r="I166" s="11"/>
      <c r="J166" s="11"/>
      <c r="N166" s="11"/>
      <c r="O166" s="11"/>
    </row>
    <row r="167" spans="1:16" x14ac:dyDescent="0.25">
      <c r="B167">
        <v>83</v>
      </c>
      <c r="C167" s="1">
        <v>182647</v>
      </c>
      <c r="D167" s="1">
        <v>83908</v>
      </c>
      <c r="F167">
        <v>83</v>
      </c>
      <c r="G167" s="9" t="s">
        <v>111</v>
      </c>
      <c r="H167" s="1">
        <v>375908</v>
      </c>
      <c r="I167" s="10">
        <v>265597</v>
      </c>
      <c r="J167" s="10">
        <v>265597</v>
      </c>
      <c r="K167" s="12">
        <v>0.48588218393862326</v>
      </c>
      <c r="M167" s="1">
        <v>177380</v>
      </c>
      <c r="N167" s="10">
        <v>125449</v>
      </c>
      <c r="O167" s="10">
        <v>125449</v>
      </c>
      <c r="P167" s="12">
        <v>0.47304092907881384</v>
      </c>
    </row>
    <row r="168" spans="1:16" x14ac:dyDescent="0.25">
      <c r="C168" s="1"/>
      <c r="D168" s="1"/>
      <c r="I168" s="11"/>
      <c r="J168" s="11"/>
      <c r="N168" s="11"/>
      <c r="O168" s="11"/>
    </row>
    <row r="169" spans="1:16" x14ac:dyDescent="0.25">
      <c r="A169" s="2" t="s">
        <v>49</v>
      </c>
      <c r="B169" s="2"/>
      <c r="C169" s="6">
        <v>26670</v>
      </c>
      <c r="D169" s="6">
        <v>14345</v>
      </c>
      <c r="I169" s="11"/>
      <c r="J169" s="11"/>
      <c r="N169" s="11"/>
      <c r="O169" s="11"/>
    </row>
    <row r="170" spans="1:16" x14ac:dyDescent="0.25">
      <c r="B170">
        <v>43</v>
      </c>
      <c r="C170" s="1">
        <v>1475</v>
      </c>
      <c r="D170" s="1">
        <v>1149</v>
      </c>
      <c r="F170">
        <v>43</v>
      </c>
      <c r="G170" s="9" t="s">
        <v>99</v>
      </c>
      <c r="H170" s="1">
        <v>12126</v>
      </c>
      <c r="I170" s="10">
        <v>2099</v>
      </c>
      <c r="J170" s="10">
        <v>2099</v>
      </c>
      <c r="K170" s="12">
        <v>0.12163945241629556</v>
      </c>
      <c r="M170" s="1">
        <v>6491</v>
      </c>
      <c r="N170" s="10">
        <v>1389</v>
      </c>
      <c r="O170" s="10">
        <v>1389</v>
      </c>
      <c r="P170" s="12">
        <v>0.17701432753042676</v>
      </c>
    </row>
    <row r="171" spans="1:16" x14ac:dyDescent="0.25">
      <c r="B171">
        <v>93</v>
      </c>
      <c r="C171" s="1">
        <v>25195</v>
      </c>
      <c r="D171" s="1">
        <v>13196</v>
      </c>
      <c r="F171">
        <v>93</v>
      </c>
      <c r="G171" s="9" t="s">
        <v>117</v>
      </c>
      <c r="H171" s="1">
        <v>39644</v>
      </c>
      <c r="I171" s="10">
        <v>25195</v>
      </c>
      <c r="J171" s="10">
        <v>25195</v>
      </c>
      <c r="K171" s="12">
        <v>0.6355312279285642</v>
      </c>
      <c r="M171" s="1">
        <v>18484</v>
      </c>
      <c r="N171" s="10">
        <v>13196</v>
      </c>
      <c r="O171" s="10">
        <v>13196</v>
      </c>
      <c r="P171" s="12">
        <v>0.71391473706989828</v>
      </c>
    </row>
    <row r="172" spans="1:16" x14ac:dyDescent="0.25">
      <c r="C172" s="1"/>
      <c r="D172" s="1"/>
      <c r="I172" s="11"/>
      <c r="J172" s="11"/>
      <c r="N172" s="11"/>
      <c r="O172" s="11"/>
    </row>
    <row r="173" spans="1:16" x14ac:dyDescent="0.25">
      <c r="A173" s="2" t="s">
        <v>50</v>
      </c>
      <c r="B173" s="2"/>
      <c r="C173" s="6">
        <v>9791</v>
      </c>
      <c r="D173" s="6">
        <v>3432</v>
      </c>
      <c r="I173" s="11"/>
      <c r="J173" s="11"/>
      <c r="N173" s="11"/>
      <c r="O173" s="11"/>
    </row>
    <row r="174" spans="1:16" x14ac:dyDescent="0.25">
      <c r="B174">
        <v>21</v>
      </c>
      <c r="C174" s="1">
        <v>9791</v>
      </c>
      <c r="D174" s="1">
        <v>3432</v>
      </c>
      <c r="F174">
        <v>21</v>
      </c>
      <c r="G174" s="9" t="s">
        <v>92</v>
      </c>
      <c r="H174" s="1">
        <v>375752</v>
      </c>
      <c r="I174" s="10">
        <v>332079</v>
      </c>
      <c r="J174" s="10">
        <v>332079</v>
      </c>
      <c r="K174" s="12">
        <v>2.6057080201835253E-2</v>
      </c>
      <c r="M174" s="1">
        <v>228390</v>
      </c>
      <c r="N174" s="10">
        <v>211867</v>
      </c>
      <c r="O174" s="10">
        <v>211867</v>
      </c>
      <c r="P174" s="12">
        <v>1.5026927623801393E-2</v>
      </c>
    </row>
    <row r="175" spans="1:16" x14ac:dyDescent="0.25">
      <c r="C175" s="1"/>
      <c r="D175" s="1"/>
      <c r="I175" s="11"/>
      <c r="J175" s="11"/>
      <c r="N175" s="11"/>
      <c r="O175" s="11"/>
    </row>
    <row r="176" spans="1:16" x14ac:dyDescent="0.25">
      <c r="A176" s="2" t="s">
        <v>51</v>
      </c>
      <c r="B176" s="2"/>
      <c r="C176" s="6">
        <v>1853896</v>
      </c>
      <c r="D176" s="6">
        <v>746578</v>
      </c>
      <c r="I176" s="11"/>
      <c r="J176" s="11"/>
      <c r="N176" s="11"/>
      <c r="O176" s="11"/>
    </row>
    <row r="177" spans="1:16" x14ac:dyDescent="0.25">
      <c r="B177">
        <v>69</v>
      </c>
      <c r="C177" s="1">
        <v>111689</v>
      </c>
      <c r="D177" s="1">
        <v>44374</v>
      </c>
      <c r="F177">
        <v>69</v>
      </c>
      <c r="G177" s="9" t="s">
        <v>107</v>
      </c>
      <c r="H177" s="1">
        <v>383956</v>
      </c>
      <c r="I177" s="10">
        <v>315106</v>
      </c>
      <c r="J177" s="10">
        <v>315106</v>
      </c>
      <c r="K177" s="12">
        <v>0.29089010199085313</v>
      </c>
      <c r="M177" s="1">
        <v>177628</v>
      </c>
      <c r="N177" s="10">
        <v>147805</v>
      </c>
      <c r="O177" s="10">
        <v>147805</v>
      </c>
      <c r="P177" s="12">
        <v>0.24981421847906862</v>
      </c>
    </row>
    <row r="178" spans="1:16" x14ac:dyDescent="0.25">
      <c r="B178">
        <v>95</v>
      </c>
      <c r="C178" s="1">
        <v>1274196</v>
      </c>
      <c r="D178" s="1">
        <v>507295</v>
      </c>
      <c r="F178">
        <v>95</v>
      </c>
      <c r="G178" s="9" t="s">
        <v>118</v>
      </c>
      <c r="H178" s="1">
        <v>1429908</v>
      </c>
      <c r="I178" s="10">
        <v>1396338</v>
      </c>
      <c r="J178" s="10">
        <v>1396338</v>
      </c>
      <c r="K178" s="12">
        <v>0.89110348358076186</v>
      </c>
      <c r="M178" s="1">
        <v>561851</v>
      </c>
      <c r="N178" s="10">
        <v>550152</v>
      </c>
      <c r="O178" s="10">
        <v>550152</v>
      </c>
      <c r="P178" s="12">
        <v>0.90289952318319266</v>
      </c>
    </row>
    <row r="179" spans="1:16" x14ac:dyDescent="0.25">
      <c r="B179">
        <v>97</v>
      </c>
      <c r="C179" s="1">
        <v>12432</v>
      </c>
      <c r="D179" s="1">
        <v>6765</v>
      </c>
      <c r="F179">
        <v>97</v>
      </c>
      <c r="G179" s="9" t="s">
        <v>119</v>
      </c>
      <c r="H179" s="1">
        <v>388656</v>
      </c>
      <c r="I179" s="10">
        <v>364149</v>
      </c>
      <c r="J179" s="10">
        <v>364149</v>
      </c>
      <c r="K179" s="12">
        <v>3.1987155736692599E-2</v>
      </c>
      <c r="M179" s="1">
        <v>154680</v>
      </c>
      <c r="N179" s="10">
        <v>144850</v>
      </c>
      <c r="O179" s="10">
        <v>144850</v>
      </c>
      <c r="P179" s="12">
        <v>4.3735453840186192E-2</v>
      </c>
    </row>
    <row r="180" spans="1:16" x14ac:dyDescent="0.25">
      <c r="B180">
        <v>117</v>
      </c>
      <c r="C180" s="1">
        <v>455579</v>
      </c>
      <c r="D180" s="1">
        <v>188144</v>
      </c>
      <c r="F180">
        <v>117</v>
      </c>
      <c r="G180" s="9" t="s">
        <v>129</v>
      </c>
      <c r="H180" s="1">
        <v>470856</v>
      </c>
      <c r="I180" s="10">
        <v>455579</v>
      </c>
      <c r="J180" s="10">
        <v>455579</v>
      </c>
      <c r="K180" s="12">
        <v>0.96755483629814631</v>
      </c>
      <c r="M180" s="1">
        <v>193790</v>
      </c>
      <c r="N180" s="10">
        <v>188144</v>
      </c>
      <c r="O180" s="10">
        <v>188144</v>
      </c>
      <c r="P180" s="12">
        <v>0.97086536973012028</v>
      </c>
    </row>
    <row r="181" spans="1:16" x14ac:dyDescent="0.25">
      <c r="C181" s="1"/>
      <c r="D181" s="1"/>
      <c r="I181" s="11"/>
      <c r="J181" s="11"/>
      <c r="N181" s="11"/>
      <c r="O181" s="11"/>
    </row>
    <row r="182" spans="1:16" x14ac:dyDescent="0.25">
      <c r="A182" s="2" t="s">
        <v>52</v>
      </c>
      <c r="B182" s="2"/>
      <c r="C182" s="6">
        <v>6683</v>
      </c>
      <c r="D182" s="6">
        <v>2529</v>
      </c>
      <c r="I182" s="11"/>
      <c r="J182" s="11"/>
      <c r="N182" s="11"/>
      <c r="O182" s="11"/>
    </row>
    <row r="183" spans="1:16" x14ac:dyDescent="0.25">
      <c r="B183">
        <v>99</v>
      </c>
      <c r="C183" s="1">
        <v>6683</v>
      </c>
      <c r="D183" s="1">
        <v>2529</v>
      </c>
      <c r="F183">
        <v>99</v>
      </c>
      <c r="G183" s="9" t="s">
        <v>120</v>
      </c>
      <c r="H183" s="1">
        <v>1492191</v>
      </c>
      <c r="I183" s="10">
        <v>1479525</v>
      </c>
      <c r="J183" s="10">
        <v>1479525</v>
      </c>
      <c r="K183" s="12">
        <v>4.4786491809694602E-3</v>
      </c>
      <c r="M183" s="1">
        <v>705988</v>
      </c>
      <c r="N183" s="10">
        <v>701008</v>
      </c>
      <c r="O183" s="10">
        <v>701008</v>
      </c>
      <c r="P183" s="12">
        <v>3.5822138619919885E-3</v>
      </c>
    </row>
    <row r="184" spans="1:16" x14ac:dyDescent="0.25">
      <c r="C184" s="1"/>
      <c r="D184" s="1"/>
      <c r="I184" s="11"/>
      <c r="J184" s="11"/>
      <c r="N184" s="11"/>
      <c r="O184" s="11"/>
    </row>
    <row r="185" spans="1:16" x14ac:dyDescent="0.25">
      <c r="A185" s="2" t="s">
        <v>53</v>
      </c>
      <c r="B185" s="2"/>
      <c r="C185" s="6">
        <v>20032</v>
      </c>
      <c r="D185" s="6">
        <v>8830</v>
      </c>
      <c r="I185" s="11"/>
      <c r="J185" s="11"/>
      <c r="N185" s="11"/>
      <c r="O185" s="11"/>
    </row>
    <row r="186" spans="1:16" x14ac:dyDescent="0.25">
      <c r="B186">
        <v>107</v>
      </c>
      <c r="C186" s="1">
        <v>20032</v>
      </c>
      <c r="D186" s="1">
        <v>8830</v>
      </c>
      <c r="F186">
        <v>107</v>
      </c>
      <c r="G186" s="9" t="s">
        <v>124</v>
      </c>
      <c r="H186" s="1">
        <v>73321</v>
      </c>
      <c r="I186" s="10">
        <v>20032</v>
      </c>
      <c r="J186" s="10">
        <v>20032</v>
      </c>
      <c r="K186" s="12">
        <v>0.27320958524842814</v>
      </c>
      <c r="M186" s="1">
        <v>36014</v>
      </c>
      <c r="N186" s="10">
        <v>8830</v>
      </c>
      <c r="O186" s="10">
        <v>8830</v>
      </c>
      <c r="P186" s="12">
        <v>0.24518242905536736</v>
      </c>
    </row>
    <row r="187" spans="1:16" x14ac:dyDescent="0.25">
      <c r="C187" s="1"/>
      <c r="D187" s="1"/>
      <c r="I187" s="11"/>
      <c r="J187" s="11"/>
      <c r="N187" s="11"/>
      <c r="O187" s="11"/>
    </row>
    <row r="188" spans="1:16" x14ac:dyDescent="0.25">
      <c r="A188" s="2" t="s">
        <v>54</v>
      </c>
      <c r="B188" s="2"/>
      <c r="C188" s="6">
        <v>510675</v>
      </c>
      <c r="D188" s="6">
        <v>240941</v>
      </c>
      <c r="I188" s="11"/>
      <c r="J188" s="11"/>
      <c r="N188" s="11"/>
      <c r="O188" s="11"/>
    </row>
    <row r="189" spans="1:16" x14ac:dyDescent="0.25">
      <c r="B189">
        <v>9</v>
      </c>
      <c r="C189" s="1">
        <v>510675</v>
      </c>
      <c r="D189" s="1">
        <v>240941</v>
      </c>
      <c r="F189">
        <v>9</v>
      </c>
      <c r="G189" s="9" t="s">
        <v>87</v>
      </c>
      <c r="H189" s="1">
        <v>606612</v>
      </c>
      <c r="I189" s="10">
        <v>583073</v>
      </c>
      <c r="J189" s="10">
        <v>583073</v>
      </c>
      <c r="K189" s="12">
        <v>0.84184783683804476</v>
      </c>
      <c r="M189" s="1">
        <v>288794</v>
      </c>
      <c r="N189" s="10">
        <v>277769</v>
      </c>
      <c r="O189" s="10">
        <v>277769</v>
      </c>
      <c r="P189" s="12">
        <v>0.83430057411165048</v>
      </c>
    </row>
    <row r="190" spans="1:16" x14ac:dyDescent="0.25">
      <c r="C190" s="1"/>
      <c r="D190" s="1"/>
      <c r="I190" s="11"/>
      <c r="J190" s="11"/>
      <c r="N190" s="11"/>
      <c r="O190" s="11"/>
    </row>
    <row r="191" spans="1:16" x14ac:dyDescent="0.25">
      <c r="A191" s="2" t="s">
        <v>55</v>
      </c>
      <c r="B191" s="2"/>
      <c r="C191" s="6">
        <v>162060</v>
      </c>
      <c r="D191" s="6">
        <v>107507</v>
      </c>
      <c r="I191" s="11"/>
      <c r="J191" s="11"/>
      <c r="N191" s="11"/>
      <c r="O191" s="11"/>
    </row>
    <row r="192" spans="1:16" x14ac:dyDescent="0.25">
      <c r="B192">
        <v>5</v>
      </c>
      <c r="C192" s="1">
        <v>150319</v>
      </c>
      <c r="D192" s="1">
        <v>91858</v>
      </c>
      <c r="F192">
        <v>5</v>
      </c>
      <c r="G192" s="9" t="s">
        <v>85</v>
      </c>
      <c r="H192" s="1">
        <v>175216</v>
      </c>
      <c r="I192" s="10">
        <v>150319</v>
      </c>
      <c r="J192" s="10">
        <v>150319</v>
      </c>
      <c r="K192" s="12">
        <v>0.8579068121632728</v>
      </c>
      <c r="M192" s="1">
        <v>102971</v>
      </c>
      <c r="N192" s="10">
        <v>91858</v>
      </c>
      <c r="O192" s="10">
        <v>91858</v>
      </c>
      <c r="P192" s="12">
        <v>0.8920764098629711</v>
      </c>
    </row>
    <row r="193" spans="1:16" x14ac:dyDescent="0.25">
      <c r="B193">
        <v>131</v>
      </c>
      <c r="C193" s="1">
        <v>11741</v>
      </c>
      <c r="D193" s="1">
        <v>15649</v>
      </c>
      <c r="F193">
        <v>131</v>
      </c>
      <c r="G193" s="9" t="s">
        <v>135</v>
      </c>
      <c r="H193" s="1">
        <v>75305</v>
      </c>
      <c r="I193" s="10">
        <v>33023</v>
      </c>
      <c r="J193" s="10">
        <v>33023</v>
      </c>
      <c r="K193" s="12">
        <v>0.155912622003851</v>
      </c>
      <c r="M193" s="1">
        <v>56197</v>
      </c>
      <c r="N193" s="10">
        <v>36738</v>
      </c>
      <c r="O193" s="10">
        <v>36738</v>
      </c>
      <c r="P193" s="12">
        <v>0.27846682207235263</v>
      </c>
    </row>
    <row r="194" spans="1:16" x14ac:dyDescent="0.25">
      <c r="C194" s="1"/>
      <c r="D194" s="1"/>
      <c r="I194" s="11"/>
      <c r="J194" s="11"/>
      <c r="N194" s="11"/>
      <c r="O194" s="11"/>
    </row>
    <row r="195" spans="1:16" x14ac:dyDescent="0.25">
      <c r="A195" s="2" t="s">
        <v>56</v>
      </c>
      <c r="B195" s="2"/>
      <c r="C195" s="6">
        <v>390172</v>
      </c>
      <c r="D195" s="6">
        <v>184298</v>
      </c>
      <c r="I195" s="11"/>
      <c r="J195" s="11"/>
      <c r="N195" s="11"/>
      <c r="O195" s="11"/>
    </row>
    <row r="196" spans="1:16" x14ac:dyDescent="0.25">
      <c r="A196" t="s">
        <v>148</v>
      </c>
      <c r="B196" s="15">
        <v>3</v>
      </c>
      <c r="C196" s="13">
        <v>11813</v>
      </c>
      <c r="D196" s="13">
        <v>17134</v>
      </c>
      <c r="F196" s="15">
        <v>3</v>
      </c>
      <c r="G196" s="14" t="s">
        <v>149</v>
      </c>
      <c r="H196" s="13">
        <v>231767</v>
      </c>
      <c r="I196" s="10"/>
      <c r="J196" s="10"/>
      <c r="K196" s="16">
        <v>5.096929243593782E-2</v>
      </c>
      <c r="M196" s="13">
        <v>124148</v>
      </c>
      <c r="N196" s="10"/>
      <c r="O196" s="10"/>
      <c r="P196" s="16">
        <v>0.13801269452588846</v>
      </c>
    </row>
    <row r="197" spans="1:16" x14ac:dyDescent="0.25">
      <c r="B197">
        <v>33</v>
      </c>
      <c r="C197" s="1">
        <v>297356</v>
      </c>
      <c r="D197" s="1">
        <v>135779</v>
      </c>
      <c r="F197">
        <v>33</v>
      </c>
      <c r="G197" s="9" t="s">
        <v>96</v>
      </c>
      <c r="H197" s="1">
        <v>321905</v>
      </c>
      <c r="I197" s="10">
        <v>297356</v>
      </c>
      <c r="J197" s="10">
        <v>297356</v>
      </c>
      <c r="K197" s="12">
        <v>0.92373837001599846</v>
      </c>
      <c r="M197" s="1">
        <v>145390</v>
      </c>
      <c r="N197" s="10">
        <v>135779</v>
      </c>
      <c r="O197" s="10">
        <v>135779</v>
      </c>
      <c r="P197" s="12">
        <v>0.93389504092441022</v>
      </c>
    </row>
    <row r="198" spans="1:16" x14ac:dyDescent="0.25">
      <c r="B198">
        <v>113</v>
      </c>
      <c r="C198" s="1">
        <v>81003</v>
      </c>
      <c r="D198" s="1">
        <v>31385</v>
      </c>
      <c r="F198">
        <v>113</v>
      </c>
      <c r="G198" s="9" t="s">
        <v>127</v>
      </c>
      <c r="H198" s="1">
        <v>188000</v>
      </c>
      <c r="I198" s="10">
        <v>150583</v>
      </c>
      <c r="J198" s="10">
        <v>150583</v>
      </c>
      <c r="K198" s="12">
        <v>0.43086702127659576</v>
      </c>
      <c r="M198" s="1">
        <v>75854</v>
      </c>
      <c r="N198" s="10">
        <v>61074</v>
      </c>
      <c r="O198" s="10">
        <v>61074</v>
      </c>
      <c r="P198" s="12">
        <v>0.41375537216231179</v>
      </c>
    </row>
    <row r="199" spans="1:16" x14ac:dyDescent="0.25">
      <c r="C199" s="1"/>
      <c r="D199" s="1"/>
      <c r="I199" s="11"/>
      <c r="J199" s="11"/>
      <c r="N199" s="11"/>
      <c r="O199" s="11"/>
    </row>
    <row r="200" spans="1:16" x14ac:dyDescent="0.25">
      <c r="A200" s="2" t="s">
        <v>57</v>
      </c>
      <c r="B200" s="2"/>
      <c r="C200" s="6">
        <v>6531</v>
      </c>
      <c r="D200" s="6">
        <v>2945</v>
      </c>
      <c r="I200" s="11"/>
      <c r="J200" s="11"/>
      <c r="N200" s="11"/>
      <c r="O200" s="11"/>
    </row>
    <row r="201" spans="1:16" x14ac:dyDescent="0.25">
      <c r="B201">
        <v>123</v>
      </c>
      <c r="C201" s="1">
        <v>6531</v>
      </c>
      <c r="D201" s="1">
        <v>2945</v>
      </c>
      <c r="F201">
        <v>123</v>
      </c>
      <c r="G201" s="9" t="s">
        <v>132</v>
      </c>
      <c r="H201" s="1">
        <v>21796</v>
      </c>
      <c r="I201" s="10">
        <v>6531</v>
      </c>
      <c r="J201" s="10">
        <v>6531</v>
      </c>
      <c r="K201" s="12">
        <v>0.29964213617177465</v>
      </c>
      <c r="M201" s="1">
        <v>11088</v>
      </c>
      <c r="N201" s="10">
        <v>2945</v>
      </c>
      <c r="O201" s="10">
        <v>2945</v>
      </c>
      <c r="P201" s="12">
        <v>0.26560245310245312</v>
      </c>
    </row>
    <row r="202" spans="1:16" x14ac:dyDescent="0.25">
      <c r="C202" s="1"/>
      <c r="D202" s="1"/>
      <c r="I202" s="11"/>
      <c r="J202" s="11"/>
      <c r="N202" s="11"/>
      <c r="O202" s="11"/>
    </row>
    <row r="203" spans="1:16" x14ac:dyDescent="0.25">
      <c r="A203" s="2" t="s">
        <v>59</v>
      </c>
      <c r="B203" s="2"/>
      <c r="C203" s="6">
        <v>16966</v>
      </c>
      <c r="D203" s="6">
        <v>6395</v>
      </c>
      <c r="I203" s="11"/>
      <c r="J203" s="11"/>
      <c r="N203" s="11"/>
      <c r="O203" s="11"/>
    </row>
    <row r="204" spans="1:16" x14ac:dyDescent="0.25">
      <c r="B204">
        <v>105</v>
      </c>
      <c r="C204" s="1">
        <v>16966</v>
      </c>
      <c r="D204" s="1">
        <v>6395</v>
      </c>
      <c r="F204">
        <v>105</v>
      </c>
      <c r="G204" s="9" t="s">
        <v>123</v>
      </c>
      <c r="H204" s="1">
        <v>725046</v>
      </c>
      <c r="I204" s="10">
        <v>646127</v>
      </c>
      <c r="J204" s="10">
        <v>646127</v>
      </c>
      <c r="K204" s="12">
        <v>2.3399894627375368E-2</v>
      </c>
      <c r="M204" s="1">
        <v>316381</v>
      </c>
      <c r="N204" s="10">
        <v>281372</v>
      </c>
      <c r="O204" s="10">
        <v>281372</v>
      </c>
      <c r="P204" s="12">
        <v>2.0212971069691291E-2</v>
      </c>
    </row>
    <row r="205" spans="1:16" x14ac:dyDescent="0.25">
      <c r="C205" s="1"/>
      <c r="D205" s="1"/>
      <c r="I205" s="11"/>
      <c r="J205" s="11"/>
      <c r="N205" s="11"/>
      <c r="O205" s="11"/>
    </row>
    <row r="206" spans="1:16" x14ac:dyDescent="0.25">
      <c r="A206" s="2" t="s">
        <v>58</v>
      </c>
      <c r="B206" s="2"/>
      <c r="C206" s="6">
        <v>53267</v>
      </c>
      <c r="D206" s="6">
        <v>19372</v>
      </c>
      <c r="I206" s="11"/>
      <c r="J206" s="11"/>
      <c r="N206" s="11"/>
      <c r="O206" s="11"/>
    </row>
    <row r="207" spans="1:16" x14ac:dyDescent="0.25">
      <c r="B207">
        <v>97</v>
      </c>
      <c r="C207" s="1">
        <v>34001</v>
      </c>
      <c r="D207" s="1">
        <v>10794</v>
      </c>
      <c r="F207">
        <v>97</v>
      </c>
      <c r="G207" s="9" t="s">
        <v>119</v>
      </c>
      <c r="H207" s="1">
        <v>388656</v>
      </c>
      <c r="I207" s="10">
        <v>364149</v>
      </c>
      <c r="J207" s="10">
        <v>364149</v>
      </c>
      <c r="K207" s="12">
        <v>8.7483532995759741E-2</v>
      </c>
      <c r="M207" s="1">
        <v>154680</v>
      </c>
      <c r="N207" s="10">
        <v>144850</v>
      </c>
      <c r="O207" s="10">
        <v>144850</v>
      </c>
      <c r="P207" s="12">
        <v>6.9782777346780456E-2</v>
      </c>
    </row>
    <row r="208" spans="1:16" x14ac:dyDescent="0.25">
      <c r="B208">
        <v>105</v>
      </c>
      <c r="C208" s="1">
        <v>19266</v>
      </c>
      <c r="D208" s="1">
        <v>8578</v>
      </c>
      <c r="F208">
        <v>105</v>
      </c>
      <c r="G208" s="9" t="s">
        <v>123</v>
      </c>
      <c r="H208" s="1">
        <v>725046</v>
      </c>
      <c r="I208" s="10">
        <v>646127</v>
      </c>
      <c r="J208" s="10">
        <v>646127</v>
      </c>
      <c r="K208" s="12">
        <v>2.6572107149063644E-2</v>
      </c>
      <c r="M208" s="1">
        <v>316381</v>
      </c>
      <c r="N208" s="10">
        <v>281372</v>
      </c>
      <c r="O208" s="10">
        <v>281372</v>
      </c>
      <c r="P208" s="12">
        <v>2.7112879724130085E-2</v>
      </c>
    </row>
    <row r="209" spans="1:16" x14ac:dyDescent="0.25">
      <c r="C209" s="1"/>
      <c r="D209" s="1"/>
      <c r="I209" s="11"/>
      <c r="J209" s="11"/>
      <c r="N209" s="11"/>
      <c r="O209" s="11"/>
    </row>
    <row r="210" spans="1:16" x14ac:dyDescent="0.25">
      <c r="A210" s="2" t="s">
        <v>60</v>
      </c>
      <c r="B210" s="2"/>
      <c r="C210" s="6">
        <v>199998</v>
      </c>
      <c r="D210" s="6">
        <v>105587</v>
      </c>
      <c r="I210" s="11"/>
      <c r="J210" s="11"/>
      <c r="N210" s="11"/>
      <c r="O210" s="11"/>
    </row>
    <row r="211" spans="1:16" x14ac:dyDescent="0.25">
      <c r="B211">
        <v>15</v>
      </c>
      <c r="C211" s="1">
        <v>127865</v>
      </c>
      <c r="D211" s="1">
        <v>71725</v>
      </c>
      <c r="F211">
        <v>15</v>
      </c>
      <c r="G211" s="9" t="s">
        <v>89</v>
      </c>
      <c r="H211" s="1">
        <v>186847</v>
      </c>
      <c r="I211" s="10">
        <v>174702</v>
      </c>
      <c r="J211" s="10">
        <v>174702</v>
      </c>
      <c r="K211" s="12">
        <v>0.68432995980668676</v>
      </c>
      <c r="M211" s="1">
        <v>110046</v>
      </c>
      <c r="N211" s="10">
        <v>103997</v>
      </c>
      <c r="O211" s="10">
        <v>103997</v>
      </c>
      <c r="P211" s="12">
        <v>0.65177289497119384</v>
      </c>
    </row>
    <row r="212" spans="1:16" x14ac:dyDescent="0.25">
      <c r="B212">
        <v>27</v>
      </c>
      <c r="C212" s="1">
        <v>1214</v>
      </c>
      <c r="D212" s="1">
        <v>962</v>
      </c>
      <c r="F212">
        <v>27</v>
      </c>
      <c r="G212" s="9" t="s">
        <v>94</v>
      </c>
      <c r="H212" s="1">
        <v>33976</v>
      </c>
      <c r="I212" s="10">
        <v>17342</v>
      </c>
      <c r="J212" s="10">
        <v>17342</v>
      </c>
      <c r="K212" s="12">
        <v>3.5731104308923949E-2</v>
      </c>
      <c r="M212" s="1">
        <v>15548</v>
      </c>
      <c r="N212" s="10">
        <v>8249</v>
      </c>
      <c r="O212" s="10">
        <v>8249</v>
      </c>
      <c r="P212" s="12">
        <v>6.1872909698996656E-2</v>
      </c>
    </row>
    <row r="213" spans="1:16" x14ac:dyDescent="0.25">
      <c r="B213">
        <v>115</v>
      </c>
      <c r="C213" s="1">
        <v>70919</v>
      </c>
      <c r="D213" s="1">
        <v>32900</v>
      </c>
      <c r="F213">
        <v>115</v>
      </c>
      <c r="G213" s="9" t="s">
        <v>128</v>
      </c>
      <c r="H213" s="1">
        <v>434006</v>
      </c>
      <c r="I213" s="10">
        <v>423544</v>
      </c>
      <c r="J213" s="10">
        <v>423544</v>
      </c>
      <c r="K213" s="12">
        <v>0.16340557503813311</v>
      </c>
      <c r="M213" s="1">
        <v>253231</v>
      </c>
      <c r="N213" s="10">
        <v>248993</v>
      </c>
      <c r="O213" s="10">
        <v>248993</v>
      </c>
      <c r="P213" s="12">
        <v>0.12992090225920208</v>
      </c>
    </row>
    <row r="214" spans="1:16" x14ac:dyDescent="0.25">
      <c r="C214" s="1"/>
      <c r="D214" s="1"/>
      <c r="I214" s="11"/>
      <c r="J214" s="11"/>
      <c r="N214" s="11"/>
      <c r="O214" s="11"/>
    </row>
    <row r="215" spans="1:16" x14ac:dyDescent="0.25">
      <c r="A215" s="2" t="s">
        <v>61</v>
      </c>
      <c r="B215" s="2"/>
      <c r="C215" s="6">
        <v>437745</v>
      </c>
      <c r="D215" s="6">
        <v>205720</v>
      </c>
      <c r="I215" s="11"/>
      <c r="J215" s="11"/>
      <c r="N215" s="11"/>
      <c r="O215" s="11"/>
    </row>
    <row r="216" spans="1:16" x14ac:dyDescent="0.25">
      <c r="B216">
        <v>85</v>
      </c>
      <c r="C216" s="1">
        <v>136304</v>
      </c>
      <c r="D216" s="1">
        <v>73012</v>
      </c>
      <c r="F216">
        <v>85</v>
      </c>
      <c r="G216" s="9" t="s">
        <v>112</v>
      </c>
      <c r="H216" s="1">
        <v>158431</v>
      </c>
      <c r="I216" s="10">
        <v>146830</v>
      </c>
      <c r="J216" s="10">
        <v>146830</v>
      </c>
      <c r="K216" s="12">
        <v>0.86033667653426416</v>
      </c>
      <c r="M216" s="1">
        <v>81371</v>
      </c>
      <c r="N216" s="10">
        <v>77496</v>
      </c>
      <c r="O216" s="10">
        <v>77496</v>
      </c>
      <c r="P216" s="12">
        <v>0.89727298423271185</v>
      </c>
    </row>
    <row r="217" spans="1:16" x14ac:dyDescent="0.25">
      <c r="B217">
        <v>111</v>
      </c>
      <c r="C217" s="1">
        <v>301441</v>
      </c>
      <c r="D217" s="1">
        <v>132708</v>
      </c>
      <c r="F217">
        <v>111</v>
      </c>
      <c r="G217" s="9" t="s">
        <v>126</v>
      </c>
      <c r="H217" s="1">
        <v>329226</v>
      </c>
      <c r="I217" s="10">
        <v>317579</v>
      </c>
      <c r="J217" s="10">
        <v>317579</v>
      </c>
      <c r="K217" s="12">
        <v>0.91560508586806633</v>
      </c>
      <c r="M217" s="1">
        <v>147884</v>
      </c>
      <c r="N217" s="10">
        <v>142318</v>
      </c>
      <c r="O217" s="10">
        <v>142318</v>
      </c>
      <c r="P217" s="12">
        <v>0.89737902680479298</v>
      </c>
    </row>
    <row r="218" spans="1:16" x14ac:dyDescent="0.25">
      <c r="C218" s="1"/>
      <c r="D218" s="1"/>
      <c r="I218" s="11"/>
      <c r="J218" s="11"/>
      <c r="N218" s="11"/>
      <c r="O218" s="11"/>
    </row>
    <row r="219" spans="1:16" x14ac:dyDescent="0.25">
      <c r="A219" s="2" t="s">
        <v>62</v>
      </c>
      <c r="B219" s="2"/>
      <c r="C219" s="6">
        <v>8541</v>
      </c>
      <c r="D219" s="6">
        <v>3584</v>
      </c>
      <c r="I219" s="11"/>
      <c r="J219" s="11"/>
      <c r="N219" s="11"/>
      <c r="O219" s="11"/>
    </row>
    <row r="220" spans="1:16" x14ac:dyDescent="0.25">
      <c r="B220">
        <v>39</v>
      </c>
      <c r="C220" s="1">
        <v>8541</v>
      </c>
      <c r="D220" s="1">
        <v>3584</v>
      </c>
      <c r="F220">
        <v>39</v>
      </c>
      <c r="G220" s="9" t="s">
        <v>98</v>
      </c>
      <c r="H220" s="1">
        <v>43826</v>
      </c>
      <c r="I220" s="10">
        <v>8541</v>
      </c>
      <c r="J220" s="10">
        <v>8541</v>
      </c>
      <c r="K220" s="12">
        <v>0.19488431524665722</v>
      </c>
      <c r="M220" s="1">
        <v>18929</v>
      </c>
      <c r="N220" s="10">
        <v>3584</v>
      </c>
      <c r="O220" s="10">
        <v>3584</v>
      </c>
      <c r="P220" s="12">
        <v>0.18933910930318559</v>
      </c>
    </row>
    <row r="221" spans="1:16" x14ac:dyDescent="0.25">
      <c r="C221" s="1"/>
      <c r="D221" s="1"/>
      <c r="I221" s="11"/>
      <c r="J221" s="11"/>
      <c r="N221" s="11"/>
      <c r="O221" s="11"/>
    </row>
    <row r="222" spans="1:16" x14ac:dyDescent="0.25">
      <c r="A222" s="2" t="s">
        <v>63</v>
      </c>
      <c r="B222" s="2"/>
      <c r="C222" s="6">
        <v>4667</v>
      </c>
      <c r="D222" s="6">
        <v>2540</v>
      </c>
      <c r="I222" s="11"/>
      <c r="J222" s="11"/>
      <c r="N222" s="11"/>
      <c r="O222" s="11"/>
    </row>
    <row r="223" spans="1:16" x14ac:dyDescent="0.25">
      <c r="B223">
        <v>83</v>
      </c>
      <c r="C223" s="1">
        <v>4667</v>
      </c>
      <c r="D223" s="1">
        <v>2540</v>
      </c>
      <c r="F223">
        <v>83</v>
      </c>
      <c r="G223" s="9" t="s">
        <v>111</v>
      </c>
      <c r="H223" s="1">
        <v>375908</v>
      </c>
      <c r="I223" s="10">
        <v>265597</v>
      </c>
      <c r="J223" s="10">
        <v>265597</v>
      </c>
      <c r="K223" s="12">
        <v>1.2415271821828746E-2</v>
      </c>
      <c r="M223" s="1">
        <v>177380</v>
      </c>
      <c r="N223" s="10">
        <v>125449</v>
      </c>
      <c r="O223" s="10">
        <v>125449</v>
      </c>
      <c r="P223" s="12">
        <v>1.4319539970684407E-2</v>
      </c>
    </row>
    <row r="224" spans="1:16" x14ac:dyDescent="0.25">
      <c r="C224" s="1"/>
      <c r="D224" s="1"/>
      <c r="I224" s="11"/>
      <c r="J224" s="11"/>
      <c r="N224" s="11"/>
      <c r="O224" s="11"/>
    </row>
    <row r="225" spans="1:16" x14ac:dyDescent="0.25">
      <c r="A225" s="2" t="s">
        <v>66</v>
      </c>
      <c r="B225" s="2"/>
      <c r="C225" s="6">
        <v>63297</v>
      </c>
      <c r="D225" s="6">
        <v>35215</v>
      </c>
      <c r="I225" s="11"/>
      <c r="J225" s="11"/>
      <c r="N225" s="11"/>
      <c r="O225" s="11"/>
    </row>
    <row r="226" spans="1:16" x14ac:dyDescent="0.25">
      <c r="B226">
        <v>55</v>
      </c>
      <c r="C226" s="1">
        <v>63297</v>
      </c>
      <c r="D226" s="1">
        <v>35215</v>
      </c>
      <c r="F226">
        <v>55</v>
      </c>
      <c r="G226" s="9" t="s">
        <v>103</v>
      </c>
      <c r="H226" s="1">
        <v>101235</v>
      </c>
      <c r="I226" s="10">
        <v>81113</v>
      </c>
      <c r="J226" s="10">
        <v>81113</v>
      </c>
      <c r="K226" s="12">
        <v>0.62524818491628387</v>
      </c>
      <c r="M226" s="1">
        <v>57486</v>
      </c>
      <c r="N226" s="10">
        <v>46008</v>
      </c>
      <c r="O226" s="10">
        <v>46008</v>
      </c>
      <c r="P226" s="12">
        <v>0.61258393347945583</v>
      </c>
    </row>
    <row r="227" spans="1:16" x14ac:dyDescent="0.25">
      <c r="C227" s="1"/>
      <c r="D227" s="1"/>
      <c r="I227" s="11"/>
      <c r="J227" s="11"/>
      <c r="N227" s="11"/>
      <c r="O227" s="11"/>
    </row>
    <row r="228" spans="1:16" x14ac:dyDescent="0.25">
      <c r="A228" s="2" t="s">
        <v>67</v>
      </c>
      <c r="B228" s="2"/>
      <c r="C228" s="6">
        <v>169050</v>
      </c>
      <c r="D228" s="6">
        <v>75458</v>
      </c>
      <c r="I228" s="11"/>
      <c r="J228" s="11"/>
      <c r="N228" s="11"/>
      <c r="O228" s="11"/>
    </row>
    <row r="229" spans="1:16" x14ac:dyDescent="0.25">
      <c r="B229">
        <v>53</v>
      </c>
      <c r="C229" s="1">
        <v>143261</v>
      </c>
      <c r="D229" s="1">
        <v>64012</v>
      </c>
      <c r="F229">
        <v>53</v>
      </c>
      <c r="G229" s="9" t="s">
        <v>102</v>
      </c>
      <c r="H229" s="1">
        <v>194515</v>
      </c>
      <c r="I229" s="10">
        <v>155499</v>
      </c>
      <c r="J229" s="10">
        <v>155499</v>
      </c>
      <c r="K229" s="12">
        <v>0.73650361154666732</v>
      </c>
      <c r="M229" s="1">
        <v>89165</v>
      </c>
      <c r="N229" s="10">
        <v>70493</v>
      </c>
      <c r="O229" s="10">
        <v>70493</v>
      </c>
      <c r="P229" s="12">
        <v>0.71790500757023501</v>
      </c>
    </row>
    <row r="230" spans="1:16" x14ac:dyDescent="0.25">
      <c r="B230">
        <v>101</v>
      </c>
      <c r="C230" s="1">
        <v>25789</v>
      </c>
      <c r="D230" s="1">
        <v>11446</v>
      </c>
      <c r="F230">
        <v>101</v>
      </c>
      <c r="G230" s="9" t="s">
        <v>121</v>
      </c>
      <c r="H230" s="1">
        <v>561891</v>
      </c>
      <c r="I230" s="10">
        <v>521183</v>
      </c>
      <c r="J230" s="10">
        <v>521183</v>
      </c>
      <c r="K230" s="12">
        <v>4.589680204879594E-2</v>
      </c>
      <c r="M230" s="1">
        <v>256783</v>
      </c>
      <c r="N230" s="10">
        <v>239557</v>
      </c>
      <c r="O230" s="10">
        <v>239557</v>
      </c>
      <c r="P230" s="12">
        <v>4.4574601901216204E-2</v>
      </c>
    </row>
    <row r="231" spans="1:16" x14ac:dyDescent="0.25">
      <c r="C231" s="1"/>
      <c r="D231" s="1"/>
      <c r="I231" s="11"/>
      <c r="J231" s="11"/>
      <c r="N231" s="11"/>
      <c r="O231" s="11"/>
      <c r="P231" s="12"/>
    </row>
    <row r="232" spans="1:16" x14ac:dyDescent="0.25">
      <c r="A232" s="2" t="s">
        <v>64</v>
      </c>
      <c r="B232" s="2"/>
      <c r="C232" s="6">
        <v>91786</v>
      </c>
      <c r="D232" s="6">
        <v>48906</v>
      </c>
      <c r="I232" s="11"/>
      <c r="J232" s="11"/>
      <c r="N232" s="11"/>
      <c r="O232" s="11"/>
    </row>
    <row r="233" spans="1:16" x14ac:dyDescent="0.25">
      <c r="B233">
        <v>109</v>
      </c>
      <c r="C233" s="1">
        <v>91786</v>
      </c>
      <c r="D233" s="1">
        <v>48906</v>
      </c>
      <c r="F233">
        <v>109</v>
      </c>
      <c r="G233" s="9" t="s">
        <v>125</v>
      </c>
      <c r="H233" s="1">
        <v>273425</v>
      </c>
      <c r="I233" s="10">
        <v>232977</v>
      </c>
      <c r="J233" s="10">
        <v>232977</v>
      </c>
      <c r="K233" s="12">
        <v>0.33568986010789065</v>
      </c>
      <c r="M233" s="1">
        <v>119090</v>
      </c>
      <c r="N233" s="10">
        <v>102435</v>
      </c>
      <c r="O233" s="10">
        <v>102435</v>
      </c>
      <c r="P233" s="12">
        <v>0.4106642035435385</v>
      </c>
    </row>
    <row r="234" spans="1:16" x14ac:dyDescent="0.25">
      <c r="C234" s="1"/>
      <c r="D234" s="1"/>
      <c r="I234" s="11"/>
      <c r="J234" s="11"/>
      <c r="N234" s="11"/>
      <c r="O234" s="11"/>
    </row>
    <row r="235" spans="1:16" x14ac:dyDescent="0.25">
      <c r="A235" s="2" t="s">
        <v>65</v>
      </c>
      <c r="B235" s="2"/>
      <c r="C235" s="6">
        <v>2055</v>
      </c>
      <c r="D235" s="6">
        <v>2000</v>
      </c>
      <c r="I235" s="11"/>
      <c r="J235" s="11"/>
      <c r="N235" s="11"/>
      <c r="O235" s="11"/>
    </row>
    <row r="236" spans="1:16" x14ac:dyDescent="0.25">
      <c r="B236">
        <v>71</v>
      </c>
      <c r="C236" s="1">
        <v>2055</v>
      </c>
      <c r="D236" s="1">
        <v>2000</v>
      </c>
      <c r="F236">
        <v>71</v>
      </c>
      <c r="G236" s="9" t="s">
        <v>108</v>
      </c>
      <c r="H236" s="1">
        <v>760822</v>
      </c>
      <c r="I236" s="10">
        <v>730937</v>
      </c>
      <c r="J236" s="10">
        <v>730937</v>
      </c>
      <c r="K236" s="12">
        <v>2.7010259955679516E-3</v>
      </c>
      <c r="M236" s="1">
        <v>416332</v>
      </c>
      <c r="N236" s="10">
        <v>401318</v>
      </c>
      <c r="O236" s="10">
        <v>401318</v>
      </c>
      <c r="P236" s="12">
        <v>4.8038584591143605E-3</v>
      </c>
    </row>
    <row r="237" spans="1:16" x14ac:dyDescent="0.25">
      <c r="C237" s="1"/>
      <c r="D237" s="1"/>
      <c r="I237" s="11"/>
      <c r="J237" s="11"/>
      <c r="N237" s="11"/>
      <c r="O237" s="11"/>
    </row>
    <row r="238" spans="1:16" x14ac:dyDescent="0.25">
      <c r="A238" s="2" t="s">
        <v>68</v>
      </c>
      <c r="B238" s="2"/>
      <c r="C238" s="6">
        <v>6486</v>
      </c>
      <c r="D238" s="6">
        <v>2690</v>
      </c>
      <c r="I238" s="11"/>
      <c r="J238" s="11"/>
      <c r="N238" s="11"/>
      <c r="O238" s="11"/>
    </row>
    <row r="239" spans="1:16" x14ac:dyDescent="0.25">
      <c r="B239">
        <v>7</v>
      </c>
      <c r="C239" s="1">
        <v>6486</v>
      </c>
      <c r="D239" s="1">
        <v>2690</v>
      </c>
      <c r="F239">
        <v>7</v>
      </c>
      <c r="G239" s="9" t="s">
        <v>86</v>
      </c>
      <c r="H239" s="1">
        <v>28303</v>
      </c>
      <c r="I239" s="10">
        <v>8279</v>
      </c>
      <c r="J239" s="10">
        <v>8279</v>
      </c>
      <c r="K239" s="12">
        <v>0.22916298625587395</v>
      </c>
      <c r="M239" s="1">
        <v>10723</v>
      </c>
      <c r="N239" s="10">
        <v>3486</v>
      </c>
      <c r="O239" s="10">
        <v>3486</v>
      </c>
      <c r="P239" s="12">
        <v>0.25086263172619605</v>
      </c>
    </row>
    <row r="240" spans="1:16" x14ac:dyDescent="0.25">
      <c r="C240" s="1"/>
      <c r="D240" s="1"/>
      <c r="I240" s="11"/>
      <c r="J240" s="11"/>
      <c r="N240" s="11"/>
      <c r="O240" s="11"/>
    </row>
    <row r="241" spans="1:16" x14ac:dyDescent="0.25">
      <c r="A241" s="2" t="s">
        <v>69</v>
      </c>
      <c r="B241" s="2"/>
      <c r="C241" s="6">
        <v>12948</v>
      </c>
      <c r="D241" s="6">
        <v>7100</v>
      </c>
      <c r="I241" s="11"/>
      <c r="J241" s="11"/>
      <c r="N241" s="11"/>
      <c r="O241" s="11"/>
    </row>
    <row r="242" spans="1:16" x14ac:dyDescent="0.25">
      <c r="B242">
        <v>17</v>
      </c>
      <c r="C242" s="1">
        <v>12838</v>
      </c>
      <c r="D242" s="1">
        <v>7055</v>
      </c>
      <c r="F242">
        <v>17</v>
      </c>
      <c r="G242" s="9" t="s">
        <v>90</v>
      </c>
      <c r="H242" s="1">
        <v>153843</v>
      </c>
      <c r="I242" s="10">
        <v>115422</v>
      </c>
      <c r="J242" s="10">
        <v>115422</v>
      </c>
      <c r="K242" s="12">
        <v>8.3448710698569323E-2</v>
      </c>
      <c r="M242" s="1">
        <v>81687</v>
      </c>
      <c r="N242" s="10">
        <v>60897</v>
      </c>
      <c r="O242" s="10">
        <v>60897</v>
      </c>
      <c r="P242" s="12">
        <v>8.636625166795206E-2</v>
      </c>
    </row>
    <row r="243" spans="1:16" x14ac:dyDescent="0.25">
      <c r="B243">
        <v>53</v>
      </c>
      <c r="C243" s="1">
        <v>110</v>
      </c>
      <c r="D243" s="1">
        <v>45</v>
      </c>
      <c r="F243">
        <v>53</v>
      </c>
      <c r="G243" s="9" t="s">
        <v>102</v>
      </c>
      <c r="H243" s="1">
        <v>194515</v>
      </c>
      <c r="I243" s="10">
        <v>155499</v>
      </c>
      <c r="J243" s="10">
        <v>155499</v>
      </c>
      <c r="K243" s="12">
        <v>5.65509086702825E-4</v>
      </c>
      <c r="M243" s="1">
        <v>89165</v>
      </c>
      <c r="N243" s="10">
        <v>70493</v>
      </c>
      <c r="O243" s="10">
        <v>70493</v>
      </c>
      <c r="P243" s="12">
        <v>5.0468233051085068E-4</v>
      </c>
    </row>
    <row r="244" spans="1:16" x14ac:dyDescent="0.25">
      <c r="C244" s="1"/>
      <c r="D244" s="1"/>
      <c r="I244" s="11"/>
      <c r="J244" s="11"/>
      <c r="N244" s="11"/>
      <c r="O244" s="11"/>
    </row>
    <row r="245" spans="1:16" x14ac:dyDescent="0.25">
      <c r="A245" s="2" t="s">
        <v>70</v>
      </c>
      <c r="B245" s="2"/>
      <c r="C245" s="6">
        <v>252934</v>
      </c>
      <c r="D245" s="6">
        <v>116829</v>
      </c>
      <c r="I245" s="11"/>
      <c r="J245" s="11"/>
      <c r="N245" s="11"/>
      <c r="O245" s="11"/>
    </row>
    <row r="246" spans="1:16" x14ac:dyDescent="0.25">
      <c r="B246">
        <v>73</v>
      </c>
      <c r="C246" s="1">
        <v>252934</v>
      </c>
      <c r="D246" s="1">
        <v>116829</v>
      </c>
      <c r="F246">
        <v>73</v>
      </c>
      <c r="G246" s="9" t="s">
        <v>109</v>
      </c>
      <c r="H246" s="1">
        <v>292198</v>
      </c>
      <c r="I246" s="10">
        <v>252934</v>
      </c>
      <c r="J246" s="10">
        <v>252934</v>
      </c>
      <c r="K246" s="12">
        <v>0.86562536362329656</v>
      </c>
      <c r="M246" s="1">
        <v>133478</v>
      </c>
      <c r="N246" s="10">
        <v>116829</v>
      </c>
      <c r="O246" s="10">
        <v>116829</v>
      </c>
      <c r="P246" s="12">
        <v>0.87526783439967637</v>
      </c>
    </row>
    <row r="247" spans="1:16" x14ac:dyDescent="0.25">
      <c r="C247" s="1"/>
      <c r="D247" s="1"/>
      <c r="I247" s="11"/>
      <c r="J247" s="11"/>
      <c r="N247" s="11"/>
      <c r="O247" s="11"/>
    </row>
    <row r="248" spans="1:16" x14ac:dyDescent="0.25">
      <c r="A248" s="2" t="s">
        <v>71</v>
      </c>
      <c r="B248" s="2"/>
      <c r="C248" s="6">
        <v>2783045</v>
      </c>
      <c r="D248" s="6">
        <v>1286258</v>
      </c>
      <c r="I248" s="11"/>
      <c r="J248" s="11"/>
      <c r="N248" s="11"/>
      <c r="O248" s="11"/>
    </row>
    <row r="249" spans="1:16" x14ac:dyDescent="0.25">
      <c r="B249">
        <v>57</v>
      </c>
      <c r="C249" s="1">
        <v>1405808</v>
      </c>
      <c r="D249" s="1">
        <v>582425</v>
      </c>
      <c r="F249">
        <v>57</v>
      </c>
      <c r="G249" s="9" t="s">
        <v>104</v>
      </c>
      <c r="H249" s="1">
        <v>1459762</v>
      </c>
      <c r="I249" s="10">
        <v>1406155</v>
      </c>
      <c r="J249" s="10">
        <v>1406155</v>
      </c>
      <c r="K249" s="12">
        <v>0.96303918035953806</v>
      </c>
      <c r="M249" s="1">
        <v>602886</v>
      </c>
      <c r="N249" s="10">
        <v>582686</v>
      </c>
      <c r="O249" s="10">
        <v>582686</v>
      </c>
      <c r="P249" s="12">
        <v>0.96606157714725505</v>
      </c>
    </row>
    <row r="250" spans="1:16" x14ac:dyDescent="0.25">
      <c r="B250">
        <v>101</v>
      </c>
      <c r="C250" s="1">
        <v>419957</v>
      </c>
      <c r="D250" s="1">
        <v>188246</v>
      </c>
      <c r="F250">
        <v>101</v>
      </c>
      <c r="G250" s="9" t="s">
        <v>121</v>
      </c>
      <c r="H250" s="1">
        <v>561891</v>
      </c>
      <c r="I250" s="10">
        <v>521183</v>
      </c>
      <c r="J250" s="10">
        <v>521183</v>
      </c>
      <c r="K250" s="12">
        <v>0.74739940664648485</v>
      </c>
      <c r="M250" s="1">
        <v>256783</v>
      </c>
      <c r="N250" s="10">
        <v>239557</v>
      </c>
      <c r="O250" s="10">
        <v>239557</v>
      </c>
      <c r="P250" s="12">
        <v>0.7330937016858593</v>
      </c>
    </row>
    <row r="251" spans="1:16" x14ac:dyDescent="0.25">
      <c r="B251">
        <v>103</v>
      </c>
      <c r="C251" s="1">
        <v>957280</v>
      </c>
      <c r="D251" s="1">
        <v>515587</v>
      </c>
      <c r="F251">
        <v>103</v>
      </c>
      <c r="G251" s="9" t="s">
        <v>122</v>
      </c>
      <c r="H251" s="1">
        <v>959107</v>
      </c>
      <c r="I251" s="10">
        <v>957280</v>
      </c>
      <c r="J251" s="10">
        <v>957280</v>
      </c>
      <c r="K251" s="12">
        <v>0.99809510304898197</v>
      </c>
      <c r="M251" s="1">
        <v>516324</v>
      </c>
      <c r="N251" s="10">
        <v>515587</v>
      </c>
      <c r="O251" s="10">
        <v>515587</v>
      </c>
      <c r="P251" s="12">
        <v>0.99857260169970796</v>
      </c>
    </row>
    <row r="252" spans="1:16" x14ac:dyDescent="0.25">
      <c r="C252" s="1"/>
      <c r="D252" s="1"/>
      <c r="I252" s="11"/>
      <c r="J252" s="11"/>
      <c r="K252" s="12"/>
      <c r="N252" s="11"/>
      <c r="O252" s="11"/>
    </row>
    <row r="253" spans="1:16" x14ac:dyDescent="0.25">
      <c r="A253" s="2" t="s">
        <v>72</v>
      </c>
      <c r="B253" s="2"/>
      <c r="C253" s="6">
        <v>161736</v>
      </c>
      <c r="D253" s="6">
        <v>98242</v>
      </c>
      <c r="I253" s="11"/>
      <c r="J253" s="11"/>
      <c r="N253" s="11"/>
      <c r="O253" s="11"/>
    </row>
    <row r="254" spans="1:16" x14ac:dyDescent="0.25">
      <c r="B254">
        <v>69</v>
      </c>
      <c r="C254" s="1">
        <v>23949</v>
      </c>
      <c r="D254" s="1">
        <v>15358</v>
      </c>
      <c r="F254">
        <v>69</v>
      </c>
      <c r="G254" s="9" t="s">
        <v>107</v>
      </c>
      <c r="H254" s="1">
        <v>383956</v>
      </c>
      <c r="I254" s="10">
        <v>315106</v>
      </c>
      <c r="J254" s="10">
        <v>315106</v>
      </c>
      <c r="K254" s="12">
        <v>6.2374334559168236E-2</v>
      </c>
      <c r="M254" s="1">
        <v>177628</v>
      </c>
      <c r="N254" s="10">
        <v>147805</v>
      </c>
      <c r="O254" s="10">
        <v>147805</v>
      </c>
      <c r="P254" s="12">
        <v>8.6461593892854724E-2</v>
      </c>
    </row>
    <row r="255" spans="1:16" x14ac:dyDescent="0.25">
      <c r="B255">
        <v>83</v>
      </c>
      <c r="C255" s="1">
        <v>53595</v>
      </c>
      <c r="D255" s="1">
        <v>27944</v>
      </c>
      <c r="F255">
        <v>83</v>
      </c>
      <c r="G255" s="9" t="s">
        <v>111</v>
      </c>
      <c r="H255" s="1">
        <v>375908</v>
      </c>
      <c r="I255" s="10">
        <v>265597</v>
      </c>
      <c r="J255" s="10">
        <v>265597</v>
      </c>
      <c r="K255" s="12">
        <v>0.1425747789352714</v>
      </c>
      <c r="M255" s="1">
        <v>177380</v>
      </c>
      <c r="N255" s="10">
        <v>125449</v>
      </c>
      <c r="O255" s="10">
        <v>125449</v>
      </c>
      <c r="P255" s="12">
        <v>0.15753749013417523</v>
      </c>
    </row>
    <row r="256" spans="1:16" x14ac:dyDescent="0.25">
      <c r="B256">
        <v>119</v>
      </c>
      <c r="C256" s="1">
        <v>84192</v>
      </c>
      <c r="D256" s="1">
        <v>54940</v>
      </c>
      <c r="F256">
        <v>119</v>
      </c>
      <c r="G256" s="9" t="s">
        <v>130</v>
      </c>
      <c r="H256" s="1">
        <v>129752</v>
      </c>
      <c r="I256" s="10">
        <v>101755</v>
      </c>
      <c r="J256" s="10">
        <v>101755</v>
      </c>
      <c r="K256" s="12">
        <v>0.64886861088846415</v>
      </c>
      <c r="M256" s="1">
        <v>75304</v>
      </c>
      <c r="N256" s="10">
        <v>62718</v>
      </c>
      <c r="O256" s="10">
        <v>62718</v>
      </c>
      <c r="P256" s="12">
        <v>0.72957611813449486</v>
      </c>
    </row>
    <row r="257" spans="1:16" x14ac:dyDescent="0.25">
      <c r="C257" s="1"/>
      <c r="D257" s="1"/>
      <c r="I257" s="11"/>
      <c r="J257" s="11"/>
      <c r="N257" s="11"/>
      <c r="O257" s="11"/>
    </row>
    <row r="258" spans="1:16" x14ac:dyDescent="0.25">
      <c r="A258" s="2" t="s">
        <v>73</v>
      </c>
      <c r="B258" s="2"/>
      <c r="C258" s="6">
        <v>62459</v>
      </c>
      <c r="D258" s="6">
        <v>29966</v>
      </c>
      <c r="I258" s="11"/>
      <c r="J258" s="11"/>
      <c r="N258" s="11"/>
      <c r="O258" s="11"/>
    </row>
    <row r="259" spans="1:16" x14ac:dyDescent="0.25">
      <c r="B259">
        <v>9</v>
      </c>
      <c r="C259" s="1">
        <v>62459</v>
      </c>
      <c r="D259" s="1">
        <v>29966</v>
      </c>
      <c r="F259">
        <v>9</v>
      </c>
      <c r="G259" s="9" t="s">
        <v>87</v>
      </c>
      <c r="H259" s="1">
        <v>606612</v>
      </c>
      <c r="I259" s="10">
        <v>583073</v>
      </c>
      <c r="J259" s="10">
        <v>583073</v>
      </c>
      <c r="K259" s="12">
        <v>0.1029636736497135</v>
      </c>
      <c r="M259" s="1">
        <v>288794</v>
      </c>
      <c r="N259" s="10">
        <v>277769</v>
      </c>
      <c r="O259" s="10">
        <v>277769</v>
      </c>
      <c r="P259" s="12">
        <v>0.1037625435431484</v>
      </c>
    </row>
    <row r="260" spans="1:16" x14ac:dyDescent="0.25">
      <c r="C260" s="1"/>
      <c r="D260" s="1"/>
      <c r="I260" s="11"/>
      <c r="J260" s="11"/>
      <c r="N260" s="11"/>
      <c r="O260" s="11"/>
    </row>
    <row r="261" spans="1:16" x14ac:dyDescent="0.25">
      <c r="A261" s="2" t="s">
        <v>74</v>
      </c>
      <c r="B261" s="2"/>
      <c r="C261" s="6">
        <v>174292</v>
      </c>
      <c r="D261" s="6">
        <v>95595</v>
      </c>
      <c r="I261" s="11"/>
      <c r="J261" s="11"/>
      <c r="N261" s="11"/>
      <c r="O261" s="11"/>
    </row>
    <row r="262" spans="1:16" x14ac:dyDescent="0.25">
      <c r="B262">
        <v>9</v>
      </c>
      <c r="C262" s="1">
        <v>9939</v>
      </c>
      <c r="D262" s="1">
        <v>6862</v>
      </c>
      <c r="F262">
        <v>9</v>
      </c>
      <c r="G262" s="9" t="s">
        <v>87</v>
      </c>
      <c r="H262" s="1">
        <v>606612</v>
      </c>
      <c r="I262" s="10">
        <v>583073</v>
      </c>
      <c r="J262" s="10">
        <v>583073</v>
      </c>
      <c r="K262" s="12">
        <v>1.6384443433364326E-2</v>
      </c>
      <c r="M262" s="1">
        <v>288794</v>
      </c>
      <c r="N262" s="10">
        <v>277769</v>
      </c>
      <c r="O262" s="10">
        <v>277769</v>
      </c>
      <c r="P262" s="12">
        <v>2.3760881458756069E-2</v>
      </c>
    </row>
    <row r="263" spans="1:16" x14ac:dyDescent="0.25">
      <c r="B263">
        <v>61</v>
      </c>
      <c r="C263" s="1">
        <v>148215</v>
      </c>
      <c r="D263" s="1">
        <v>79123</v>
      </c>
      <c r="F263">
        <v>61</v>
      </c>
      <c r="G263" s="9" t="s">
        <v>105</v>
      </c>
      <c r="H263" s="1">
        <v>159788</v>
      </c>
      <c r="I263" s="10">
        <v>148215</v>
      </c>
      <c r="J263" s="10">
        <v>148215</v>
      </c>
      <c r="K263" s="12">
        <v>0.92757278393871878</v>
      </c>
      <c r="M263" s="1">
        <v>83529</v>
      </c>
      <c r="N263" s="10">
        <v>79123</v>
      </c>
      <c r="O263" s="10">
        <v>79123</v>
      </c>
      <c r="P263" s="12">
        <v>0.9472518526499778</v>
      </c>
    </row>
    <row r="264" spans="1:16" x14ac:dyDescent="0.25">
      <c r="B264">
        <v>111</v>
      </c>
      <c r="C264" s="1">
        <v>16138</v>
      </c>
      <c r="D264" s="1">
        <v>9610</v>
      </c>
      <c r="F264">
        <v>111</v>
      </c>
      <c r="G264" s="9" t="s">
        <v>126</v>
      </c>
      <c r="H264" s="1">
        <v>329226</v>
      </c>
      <c r="I264" s="10">
        <v>317579</v>
      </c>
      <c r="J264" s="10">
        <v>317579</v>
      </c>
      <c r="K264" s="12">
        <v>4.9017999793454954E-2</v>
      </c>
      <c r="M264" s="1">
        <v>147884</v>
      </c>
      <c r="N264" s="10">
        <v>142318</v>
      </c>
      <c r="O264" s="10">
        <v>142318</v>
      </c>
      <c r="P264" s="12">
        <v>6.498336534040193E-2</v>
      </c>
    </row>
    <row r="265" spans="1:16" x14ac:dyDescent="0.25">
      <c r="C265" s="1"/>
      <c r="D265" s="1"/>
      <c r="I265" s="11"/>
      <c r="J265" s="11"/>
      <c r="N265" s="11"/>
      <c r="O265" s="11"/>
    </row>
    <row r="266" spans="1:16" x14ac:dyDescent="0.25">
      <c r="A266" s="2" t="s">
        <v>75</v>
      </c>
      <c r="B266" s="2"/>
      <c r="C266" s="6">
        <v>9790</v>
      </c>
      <c r="D266" s="6">
        <v>3931</v>
      </c>
      <c r="I266" s="11"/>
      <c r="J266" s="11"/>
      <c r="N266" s="11"/>
      <c r="O266" s="11"/>
    </row>
    <row r="267" spans="1:16" x14ac:dyDescent="0.25">
      <c r="B267">
        <v>49</v>
      </c>
      <c r="C267" s="1">
        <v>9790</v>
      </c>
      <c r="D267" s="1">
        <v>3931</v>
      </c>
      <c r="F267">
        <v>49</v>
      </c>
      <c r="G267" s="9" t="s">
        <v>100</v>
      </c>
      <c r="H267" s="1">
        <v>25327</v>
      </c>
      <c r="I267" s="10">
        <v>9790</v>
      </c>
      <c r="J267" s="10">
        <v>9790</v>
      </c>
      <c r="K267" s="12">
        <v>0.38654400442215819</v>
      </c>
      <c r="M267" s="1">
        <v>9820</v>
      </c>
      <c r="N267" s="10">
        <v>3931</v>
      </c>
      <c r="O267" s="10">
        <v>3931</v>
      </c>
      <c r="P267" s="12">
        <v>0.40030549898167006</v>
      </c>
    </row>
    <row r="268" spans="1:16" x14ac:dyDescent="0.25">
      <c r="C268" s="1"/>
      <c r="D268" s="1"/>
      <c r="I268" s="11"/>
      <c r="J268" s="11"/>
      <c r="N268" s="11"/>
      <c r="O268" s="11"/>
    </row>
    <row r="269" spans="1:16" x14ac:dyDescent="0.25">
      <c r="A269" s="2" t="s">
        <v>76</v>
      </c>
      <c r="B269" s="2"/>
      <c r="C269" s="6">
        <v>13899</v>
      </c>
      <c r="D269" s="6">
        <v>5717</v>
      </c>
      <c r="I269" s="11"/>
      <c r="J269" s="11"/>
      <c r="N269" s="11"/>
      <c r="O269" s="11"/>
    </row>
    <row r="270" spans="1:16" x14ac:dyDescent="0.25">
      <c r="B270">
        <v>119</v>
      </c>
      <c r="C270" s="1">
        <v>13899</v>
      </c>
      <c r="D270" s="1">
        <v>5717</v>
      </c>
      <c r="F270">
        <v>119</v>
      </c>
      <c r="G270" s="9" t="s">
        <v>130</v>
      </c>
      <c r="H270" s="1">
        <v>129752</v>
      </c>
      <c r="I270" s="10">
        <v>101755</v>
      </c>
      <c r="J270" s="10">
        <v>101755</v>
      </c>
      <c r="K270" s="12">
        <v>0.10711973611196744</v>
      </c>
      <c r="M270" s="1">
        <v>75304</v>
      </c>
      <c r="N270" s="10">
        <v>62718</v>
      </c>
      <c r="O270" s="10">
        <v>62718</v>
      </c>
      <c r="P270" s="12">
        <v>7.5918941888877087E-2</v>
      </c>
    </row>
    <row r="271" spans="1:16" x14ac:dyDescent="0.25">
      <c r="C271" s="1"/>
      <c r="D271" s="1"/>
      <c r="I271" s="11"/>
      <c r="J271" s="11"/>
      <c r="N271" s="11"/>
      <c r="O271" s="11"/>
    </row>
    <row r="272" spans="1:16" x14ac:dyDescent="0.25">
      <c r="A272" s="2" t="s">
        <v>77</v>
      </c>
      <c r="B272" s="2"/>
      <c r="C272" s="6">
        <v>253251</v>
      </c>
      <c r="D272" s="6">
        <v>112523</v>
      </c>
      <c r="I272" s="11"/>
      <c r="J272" s="11"/>
      <c r="N272" s="11"/>
      <c r="O272" s="11"/>
    </row>
    <row r="273" spans="1:16" x14ac:dyDescent="0.25">
      <c r="B273">
        <v>105</v>
      </c>
      <c r="C273" s="1">
        <v>253251</v>
      </c>
      <c r="D273" s="1">
        <v>112523</v>
      </c>
      <c r="F273">
        <v>105</v>
      </c>
      <c r="G273" s="9" t="s">
        <v>123</v>
      </c>
      <c r="H273" s="1">
        <v>725046</v>
      </c>
      <c r="I273" s="10">
        <v>646127</v>
      </c>
      <c r="J273" s="10">
        <v>646127</v>
      </c>
      <c r="K273" s="12">
        <v>0.34928956231742536</v>
      </c>
      <c r="M273" s="1">
        <v>316381</v>
      </c>
      <c r="N273" s="10">
        <v>281372</v>
      </c>
      <c r="O273" s="10">
        <v>281372</v>
      </c>
      <c r="P273" s="12">
        <v>0.35565662919075419</v>
      </c>
    </row>
    <row r="274" spans="1:16" x14ac:dyDescent="0.25">
      <c r="C274" s="1"/>
      <c r="D274" s="1"/>
      <c r="I274" s="11"/>
      <c r="J274" s="11"/>
      <c r="N274" s="11"/>
      <c r="O274" s="11"/>
    </row>
    <row r="275" spans="1:16" x14ac:dyDescent="0.25">
      <c r="A275" s="2" t="s">
        <v>78</v>
      </c>
      <c r="B275" s="2"/>
      <c r="C275" s="6">
        <v>19679</v>
      </c>
      <c r="D275" s="6">
        <v>7492</v>
      </c>
      <c r="I275" s="11"/>
      <c r="J275" s="11"/>
      <c r="N275" s="11"/>
      <c r="O275" s="11"/>
    </row>
    <row r="276" spans="1:16" x14ac:dyDescent="0.25">
      <c r="B276">
        <v>109</v>
      </c>
      <c r="C276" s="1">
        <v>19679</v>
      </c>
      <c r="D276" s="1">
        <v>7492</v>
      </c>
      <c r="F276">
        <v>109</v>
      </c>
      <c r="G276" s="9" t="s">
        <v>125</v>
      </c>
      <c r="H276" s="1">
        <v>273425</v>
      </c>
      <c r="I276" s="10">
        <v>232977</v>
      </c>
      <c r="J276" s="10">
        <v>232977</v>
      </c>
      <c r="K276" s="12">
        <v>7.1972204443631713E-2</v>
      </c>
      <c r="M276" s="1">
        <v>119090</v>
      </c>
      <c r="N276" s="10">
        <v>102435</v>
      </c>
      <c r="O276" s="10">
        <v>102435</v>
      </c>
      <c r="P276" s="12">
        <v>6.2910403896212955E-2</v>
      </c>
    </row>
    <row r="277" spans="1:16" x14ac:dyDescent="0.25">
      <c r="C277" s="1"/>
      <c r="D277" s="1"/>
      <c r="I277" s="11"/>
      <c r="J277" s="11"/>
      <c r="N277" s="11"/>
      <c r="O277" s="11"/>
    </row>
    <row r="278" spans="1:16" x14ac:dyDescent="0.25">
      <c r="A278" s="2" t="s">
        <v>79</v>
      </c>
      <c r="B278" s="2"/>
      <c r="C278" s="6">
        <v>55133</v>
      </c>
      <c r="D278" s="6">
        <v>32009</v>
      </c>
      <c r="I278" s="11"/>
      <c r="J278" s="11"/>
      <c r="N278" s="11"/>
      <c r="O278" s="11"/>
    </row>
    <row r="279" spans="1:16" x14ac:dyDescent="0.25">
      <c r="B279">
        <v>101</v>
      </c>
      <c r="C279" s="1">
        <v>55133</v>
      </c>
      <c r="D279" s="1">
        <v>32009</v>
      </c>
      <c r="F279">
        <v>101</v>
      </c>
      <c r="G279" s="9" t="s">
        <v>121</v>
      </c>
      <c r="H279" s="1">
        <v>561891</v>
      </c>
      <c r="I279" s="10">
        <v>521183</v>
      </c>
      <c r="J279" s="10">
        <v>521183</v>
      </c>
      <c r="K279" s="12">
        <v>9.8120453967050547E-2</v>
      </c>
      <c r="M279" s="1">
        <v>256783</v>
      </c>
      <c r="N279" s="10">
        <v>239557</v>
      </c>
      <c r="O279" s="10">
        <v>239557</v>
      </c>
      <c r="P279" s="12">
        <v>0.12465389063917783</v>
      </c>
    </row>
    <row r="280" spans="1:16" x14ac:dyDescent="0.25">
      <c r="C280" s="1"/>
      <c r="D280" s="1"/>
      <c r="I280" s="11"/>
      <c r="J280" s="11"/>
    </row>
    <row r="281" spans="1:16" x14ac:dyDescent="0.25">
      <c r="A281" s="3" t="s">
        <v>80</v>
      </c>
      <c r="B281" s="3"/>
      <c r="C281" s="7">
        <v>19726619</v>
      </c>
      <c r="D281" s="7">
        <v>9089077</v>
      </c>
      <c r="H281" s="1"/>
      <c r="I281" s="1"/>
      <c r="J281" s="1"/>
      <c r="M281" s="1"/>
      <c r="N281" s="1"/>
      <c r="O281" s="1"/>
    </row>
  </sheetData>
  <mergeCells count="4">
    <mergeCell ref="I1:J1"/>
    <mergeCell ref="N1:O1"/>
    <mergeCell ref="I2:J2"/>
    <mergeCell ref="N2:O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9C6B-5EB2-4D1F-830C-DEDF1673BDEB}">
  <dimension ref="A1:H78"/>
  <sheetViews>
    <sheetView workbookViewId="0">
      <pane ySplit="4" topLeftCell="A5" activePane="bottomLeft" state="frozen"/>
      <selection pane="bottomLeft" activeCell="P9" sqref="P9"/>
    </sheetView>
  </sheetViews>
  <sheetFormatPr defaultColWidth="8.7109375" defaultRowHeight="15" x14ac:dyDescent="0.25"/>
  <cols>
    <col min="1" max="1" width="38.140625" style="82" customWidth="1"/>
    <col min="2" max="6" width="16.5703125" style="82" customWidth="1"/>
    <col min="7" max="7" width="15.85546875" style="82" customWidth="1"/>
    <col min="8" max="16384" width="8.7109375" style="82"/>
  </cols>
  <sheetData>
    <row r="1" spans="1:8" ht="2.25" customHeight="1" x14ac:dyDescent="0.25">
      <c r="A1" s="139" t="s">
        <v>275</v>
      </c>
      <c r="B1" s="139"/>
      <c r="C1" s="139"/>
      <c r="D1" s="139"/>
      <c r="E1" s="139"/>
      <c r="F1" s="139"/>
      <c r="G1" s="139"/>
      <c r="H1" s="104"/>
    </row>
    <row r="2" spans="1:8" ht="28.5" customHeight="1" x14ac:dyDescent="0.25">
      <c r="A2" s="140" t="s">
        <v>358</v>
      </c>
      <c r="B2" s="141"/>
      <c r="C2" s="141"/>
      <c r="D2" s="141"/>
      <c r="E2" s="141"/>
      <c r="F2" s="141"/>
      <c r="G2" s="141"/>
      <c r="H2" s="142"/>
    </row>
    <row r="3" spans="1:8" s="84" customFormat="1" ht="27.75" customHeight="1" x14ac:dyDescent="0.25">
      <c r="A3" s="135" t="s">
        <v>276</v>
      </c>
      <c r="B3" s="137" t="s">
        <v>277</v>
      </c>
      <c r="C3" s="143" t="s">
        <v>278</v>
      </c>
      <c r="D3" s="144"/>
      <c r="E3" s="144"/>
      <c r="F3" s="144"/>
      <c r="G3" s="144"/>
      <c r="H3" s="145"/>
    </row>
    <row r="4" spans="1:8" s="85" customFormat="1" ht="27.75" customHeight="1" x14ac:dyDescent="0.25">
      <c r="A4" s="136"/>
      <c r="B4" s="138"/>
      <c r="C4" s="83">
        <v>2020</v>
      </c>
      <c r="D4" s="83">
        <v>2021</v>
      </c>
      <c r="E4" s="83">
        <v>2022</v>
      </c>
      <c r="F4" s="83">
        <v>2023</v>
      </c>
      <c r="G4" s="110">
        <v>2024</v>
      </c>
      <c r="H4" s="83">
        <v>2025</v>
      </c>
    </row>
    <row r="5" spans="1:8" x14ac:dyDescent="0.25">
      <c r="A5" s="86" t="s">
        <v>279</v>
      </c>
      <c r="B5" s="87">
        <v>5024294</v>
      </c>
      <c r="C5" s="87">
        <v>5031864</v>
      </c>
      <c r="D5" s="87">
        <v>5050380</v>
      </c>
      <c r="E5" s="87">
        <v>5073903</v>
      </c>
      <c r="F5" s="87">
        <v>5108468</v>
      </c>
      <c r="G5" s="111">
        <v>5157699</v>
      </c>
      <c r="H5" s="87">
        <v>5193088</v>
      </c>
    </row>
    <row r="6" spans="1:8" x14ac:dyDescent="0.25">
      <c r="A6" s="88" t="s">
        <v>280</v>
      </c>
      <c r="B6" s="89">
        <v>58809</v>
      </c>
      <c r="C6" s="89">
        <v>58915</v>
      </c>
      <c r="D6" s="89">
        <v>59203</v>
      </c>
      <c r="E6" s="89">
        <v>59726</v>
      </c>
      <c r="F6" s="89">
        <v>60342</v>
      </c>
      <c r="G6" s="112">
        <v>61464</v>
      </c>
      <c r="H6" s="89">
        <v>61920</v>
      </c>
    </row>
    <row r="7" spans="1:8" x14ac:dyDescent="0.25">
      <c r="A7" s="88" t="s">
        <v>281</v>
      </c>
      <c r="B7" s="89">
        <v>231778</v>
      </c>
      <c r="C7" s="89">
        <v>233252</v>
      </c>
      <c r="D7" s="89">
        <v>239450</v>
      </c>
      <c r="E7" s="89">
        <v>246703</v>
      </c>
      <c r="F7" s="89">
        <v>254193</v>
      </c>
      <c r="G7" s="112">
        <v>261652</v>
      </c>
      <c r="H7" s="89">
        <v>267761</v>
      </c>
    </row>
    <row r="8" spans="1:8" x14ac:dyDescent="0.25">
      <c r="A8" s="88" t="s">
        <v>282</v>
      </c>
      <c r="B8" s="89">
        <v>25229</v>
      </c>
      <c r="C8" s="89">
        <v>24969</v>
      </c>
      <c r="D8" s="89">
        <v>24533</v>
      </c>
      <c r="E8" s="89">
        <v>24700</v>
      </c>
      <c r="F8" s="89">
        <v>24585</v>
      </c>
      <c r="G8" s="112">
        <v>24358</v>
      </c>
      <c r="H8" s="89">
        <v>24607</v>
      </c>
    </row>
    <row r="9" spans="1:8" x14ac:dyDescent="0.25">
      <c r="A9" s="88" t="s">
        <v>283</v>
      </c>
      <c r="B9" s="89">
        <v>22301</v>
      </c>
      <c r="C9" s="89">
        <v>22188</v>
      </c>
      <c r="D9" s="89">
        <v>22359</v>
      </c>
      <c r="E9" s="89">
        <v>21986</v>
      </c>
      <c r="F9" s="89">
        <v>21868</v>
      </c>
      <c r="G9" s="112">
        <v>22258</v>
      </c>
      <c r="H9" s="89">
        <v>22262</v>
      </c>
    </row>
    <row r="10" spans="1:8" x14ac:dyDescent="0.25">
      <c r="A10" s="88" t="s">
        <v>284</v>
      </c>
      <c r="B10" s="89">
        <v>59130</v>
      </c>
      <c r="C10" s="89">
        <v>59107</v>
      </c>
      <c r="D10" s="89">
        <v>59079</v>
      </c>
      <c r="E10" s="89">
        <v>59516</v>
      </c>
      <c r="F10" s="89">
        <v>59816</v>
      </c>
      <c r="G10" s="112">
        <v>60163</v>
      </c>
      <c r="H10" s="89">
        <v>60156</v>
      </c>
    </row>
    <row r="11" spans="1:8" x14ac:dyDescent="0.25">
      <c r="A11" s="88" t="s">
        <v>285</v>
      </c>
      <c r="B11" s="89">
        <v>10360</v>
      </c>
      <c r="C11" s="89">
        <v>10229</v>
      </c>
      <c r="D11" s="89">
        <v>10143</v>
      </c>
      <c r="E11" s="89">
        <v>10143</v>
      </c>
      <c r="F11" s="89">
        <v>9897</v>
      </c>
      <c r="G11" s="112">
        <v>9901</v>
      </c>
      <c r="H11" s="89">
        <v>9780</v>
      </c>
    </row>
    <row r="12" spans="1:8" x14ac:dyDescent="0.25">
      <c r="A12" s="88" t="s">
        <v>286</v>
      </c>
      <c r="B12" s="89">
        <v>19046</v>
      </c>
      <c r="C12" s="89">
        <v>19025</v>
      </c>
      <c r="D12" s="89">
        <v>18890</v>
      </c>
      <c r="E12" s="89">
        <v>18668</v>
      </c>
      <c r="F12" s="89">
        <v>18382</v>
      </c>
      <c r="G12" s="112">
        <v>18256</v>
      </c>
      <c r="H12" s="89">
        <v>18100</v>
      </c>
    </row>
    <row r="13" spans="1:8" x14ac:dyDescent="0.25">
      <c r="A13" s="88" t="s">
        <v>287</v>
      </c>
      <c r="B13" s="89">
        <v>116441</v>
      </c>
      <c r="C13" s="89">
        <v>116243</v>
      </c>
      <c r="D13" s="89">
        <v>115678</v>
      </c>
      <c r="E13" s="89">
        <v>115780</v>
      </c>
      <c r="F13" s="89">
        <v>116429</v>
      </c>
      <c r="G13" s="112">
        <v>116427</v>
      </c>
      <c r="H13" s="89">
        <v>115834</v>
      </c>
    </row>
    <row r="14" spans="1:8" x14ac:dyDescent="0.25">
      <c r="A14" s="88" t="s">
        <v>288</v>
      </c>
      <c r="B14" s="89">
        <v>34772</v>
      </c>
      <c r="C14" s="89">
        <v>34651</v>
      </c>
      <c r="D14" s="89">
        <v>34488</v>
      </c>
      <c r="E14" s="89">
        <v>34164</v>
      </c>
      <c r="F14" s="89">
        <v>34079</v>
      </c>
      <c r="G14" s="112">
        <v>33813</v>
      </c>
      <c r="H14" s="89">
        <v>34253</v>
      </c>
    </row>
    <row r="15" spans="1:8" x14ac:dyDescent="0.25">
      <c r="A15" s="88" t="s">
        <v>289</v>
      </c>
      <c r="B15" s="89">
        <v>24973</v>
      </c>
      <c r="C15" s="89">
        <v>24969</v>
      </c>
      <c r="D15" s="89">
        <v>25074</v>
      </c>
      <c r="E15" s="89">
        <v>25353</v>
      </c>
      <c r="F15" s="89">
        <v>25666</v>
      </c>
      <c r="G15" s="112">
        <v>26138</v>
      </c>
      <c r="H15" s="89">
        <v>26413</v>
      </c>
    </row>
    <row r="16" spans="1:8" x14ac:dyDescent="0.25">
      <c r="A16" s="88" t="s">
        <v>290</v>
      </c>
      <c r="B16" s="89">
        <v>45011</v>
      </c>
      <c r="C16" s="89">
        <v>45057</v>
      </c>
      <c r="D16" s="89">
        <v>45259</v>
      </c>
      <c r="E16" s="89">
        <v>45848</v>
      </c>
      <c r="F16" s="89">
        <v>46431</v>
      </c>
      <c r="G16" s="112">
        <v>47262</v>
      </c>
      <c r="H16" s="89">
        <v>47708</v>
      </c>
    </row>
    <row r="17" spans="1:8" x14ac:dyDescent="0.25">
      <c r="A17" s="88" t="s">
        <v>291</v>
      </c>
      <c r="B17" s="89">
        <v>12669</v>
      </c>
      <c r="C17" s="89">
        <v>12626</v>
      </c>
      <c r="D17" s="89">
        <v>12548</v>
      </c>
      <c r="E17" s="89">
        <v>12431</v>
      </c>
      <c r="F17" s="89">
        <v>12252</v>
      </c>
      <c r="G17" s="112">
        <v>12052</v>
      </c>
      <c r="H17" s="89">
        <v>11904</v>
      </c>
    </row>
    <row r="18" spans="1:8" x14ac:dyDescent="0.25">
      <c r="A18" s="88" t="s">
        <v>292</v>
      </c>
      <c r="B18" s="89">
        <v>23091</v>
      </c>
      <c r="C18" s="89">
        <v>22987</v>
      </c>
      <c r="D18" s="89">
        <v>22740</v>
      </c>
      <c r="E18" s="89">
        <v>22574</v>
      </c>
      <c r="F18" s="89">
        <v>22337</v>
      </c>
      <c r="G18" s="112">
        <v>22142</v>
      </c>
      <c r="H18" s="89">
        <v>22014</v>
      </c>
    </row>
    <row r="19" spans="1:8" x14ac:dyDescent="0.25">
      <c r="A19" s="88" t="s">
        <v>293</v>
      </c>
      <c r="B19" s="89">
        <v>14237</v>
      </c>
      <c r="C19" s="89">
        <v>14212</v>
      </c>
      <c r="D19" s="89">
        <v>14170</v>
      </c>
      <c r="E19" s="89">
        <v>14183</v>
      </c>
      <c r="F19" s="89">
        <v>14111</v>
      </c>
      <c r="G19" s="112">
        <v>14239</v>
      </c>
      <c r="H19" s="89">
        <v>14207</v>
      </c>
    </row>
    <row r="20" spans="1:8" x14ac:dyDescent="0.25">
      <c r="A20" s="88" t="s">
        <v>294</v>
      </c>
      <c r="B20" s="89">
        <v>15057</v>
      </c>
      <c r="C20" s="89">
        <v>15064</v>
      </c>
      <c r="D20" s="89">
        <v>15156</v>
      </c>
      <c r="E20" s="89">
        <v>15372</v>
      </c>
      <c r="F20" s="89">
        <v>15639</v>
      </c>
      <c r="G20" s="112">
        <v>15905</v>
      </c>
      <c r="H20" s="89">
        <v>15970</v>
      </c>
    </row>
    <row r="21" spans="1:8" x14ac:dyDescent="0.25">
      <c r="A21" s="88" t="s">
        <v>295</v>
      </c>
      <c r="B21" s="89">
        <v>53459</v>
      </c>
      <c r="C21" s="89">
        <v>53549</v>
      </c>
      <c r="D21" s="89">
        <v>54199</v>
      </c>
      <c r="E21" s="89">
        <v>54840</v>
      </c>
      <c r="F21" s="89">
        <v>55643</v>
      </c>
      <c r="G21" s="112">
        <v>56358</v>
      </c>
      <c r="H21" s="89">
        <v>56953</v>
      </c>
    </row>
    <row r="22" spans="1:8" x14ac:dyDescent="0.25">
      <c r="A22" s="88" t="s">
        <v>296</v>
      </c>
      <c r="B22" s="89">
        <v>57232</v>
      </c>
      <c r="C22" s="89">
        <v>57304</v>
      </c>
      <c r="D22" s="89">
        <v>57644</v>
      </c>
      <c r="E22" s="89">
        <v>57993</v>
      </c>
      <c r="F22" s="89">
        <v>58361</v>
      </c>
      <c r="G22" s="112">
        <v>58785</v>
      </c>
      <c r="H22" s="89">
        <v>59474</v>
      </c>
    </row>
    <row r="23" spans="1:8" x14ac:dyDescent="0.25">
      <c r="A23" s="88" t="s">
        <v>297</v>
      </c>
      <c r="B23" s="89">
        <v>11597</v>
      </c>
      <c r="C23" s="89">
        <v>11554</v>
      </c>
      <c r="D23" s="89">
        <v>11320</v>
      </c>
      <c r="E23" s="89">
        <v>11224</v>
      </c>
      <c r="F23" s="89">
        <v>11174</v>
      </c>
      <c r="G23" s="112">
        <v>11109</v>
      </c>
      <c r="H23" s="89">
        <v>10899</v>
      </c>
    </row>
    <row r="24" spans="1:8" x14ac:dyDescent="0.25">
      <c r="A24" s="88" t="s">
        <v>298</v>
      </c>
      <c r="B24" s="89">
        <v>10378</v>
      </c>
      <c r="C24" s="89">
        <v>10335</v>
      </c>
      <c r="D24" s="89">
        <v>10314</v>
      </c>
      <c r="E24" s="89">
        <v>10307</v>
      </c>
      <c r="F24" s="89">
        <v>10268</v>
      </c>
      <c r="G24" s="112">
        <v>10291</v>
      </c>
      <c r="H24" s="89">
        <v>10161</v>
      </c>
    </row>
    <row r="25" spans="1:8" x14ac:dyDescent="0.25">
      <c r="A25" s="88" t="s">
        <v>299</v>
      </c>
      <c r="B25" s="89">
        <v>37563</v>
      </c>
      <c r="C25" s="89">
        <v>37506</v>
      </c>
      <c r="D25" s="89">
        <v>37570</v>
      </c>
      <c r="E25" s="89">
        <v>37603</v>
      </c>
      <c r="F25" s="89">
        <v>37952</v>
      </c>
      <c r="G25" s="112">
        <v>37748</v>
      </c>
      <c r="H25" s="89">
        <v>37947</v>
      </c>
    </row>
    <row r="26" spans="1:8" x14ac:dyDescent="0.25">
      <c r="A26" s="88" t="s">
        <v>300</v>
      </c>
      <c r="B26" s="89">
        <v>13193</v>
      </c>
      <c r="C26" s="89">
        <v>13163</v>
      </c>
      <c r="D26" s="89">
        <v>13069</v>
      </c>
      <c r="E26" s="89">
        <v>13048</v>
      </c>
      <c r="F26" s="89">
        <v>13101</v>
      </c>
      <c r="G26" s="112">
        <v>13114</v>
      </c>
      <c r="H26" s="89">
        <v>13175</v>
      </c>
    </row>
    <row r="27" spans="1:8" x14ac:dyDescent="0.25">
      <c r="A27" s="88" t="s">
        <v>301</v>
      </c>
      <c r="B27" s="89">
        <v>87857</v>
      </c>
      <c r="C27" s="89">
        <v>88136</v>
      </c>
      <c r="D27" s="89">
        <v>89639</v>
      </c>
      <c r="E27" s="89">
        <v>90663</v>
      </c>
      <c r="F27" s="89">
        <v>92016</v>
      </c>
      <c r="G27" s="112">
        <v>92604</v>
      </c>
      <c r="H27" s="89">
        <v>94009</v>
      </c>
    </row>
    <row r="28" spans="1:8" x14ac:dyDescent="0.25">
      <c r="A28" s="88" t="s">
        <v>302</v>
      </c>
      <c r="B28" s="89">
        <v>49322</v>
      </c>
      <c r="C28" s="89">
        <v>49257</v>
      </c>
      <c r="D28" s="89">
        <v>49395</v>
      </c>
      <c r="E28" s="89">
        <v>49495</v>
      </c>
      <c r="F28" s="89">
        <v>49871</v>
      </c>
      <c r="G28" s="112">
        <v>50067</v>
      </c>
      <c r="H28" s="89">
        <v>49912</v>
      </c>
    </row>
    <row r="29" spans="1:8" x14ac:dyDescent="0.25">
      <c r="A29" s="88" t="s">
        <v>303</v>
      </c>
      <c r="B29" s="89">
        <v>38458</v>
      </c>
      <c r="C29" s="89">
        <v>38171</v>
      </c>
      <c r="D29" s="89">
        <v>37515</v>
      </c>
      <c r="E29" s="89">
        <v>36729</v>
      </c>
      <c r="F29" s="89">
        <v>36165</v>
      </c>
      <c r="G29" s="112">
        <v>35545</v>
      </c>
      <c r="H29" s="89">
        <v>35140</v>
      </c>
    </row>
    <row r="30" spans="1:8" x14ac:dyDescent="0.25">
      <c r="A30" s="88" t="s">
        <v>304</v>
      </c>
      <c r="B30" s="89">
        <v>71617</v>
      </c>
      <c r="C30" s="89">
        <v>71659</v>
      </c>
      <c r="D30" s="89">
        <v>71912</v>
      </c>
      <c r="E30" s="89">
        <v>72082</v>
      </c>
      <c r="F30" s="89">
        <v>72569</v>
      </c>
      <c r="G30" s="112">
        <v>73122</v>
      </c>
      <c r="H30" s="89">
        <v>74085</v>
      </c>
    </row>
    <row r="31" spans="1:8" x14ac:dyDescent="0.25">
      <c r="A31" s="88" t="s">
        <v>305</v>
      </c>
      <c r="B31" s="89">
        <v>87980</v>
      </c>
      <c r="C31" s="89">
        <v>87861</v>
      </c>
      <c r="D31" s="89">
        <v>88789</v>
      </c>
      <c r="E31" s="89">
        <v>89600</v>
      </c>
      <c r="F31" s="89">
        <v>90441</v>
      </c>
      <c r="G31" s="112">
        <v>91042</v>
      </c>
      <c r="H31" s="89">
        <v>91577</v>
      </c>
    </row>
    <row r="32" spans="1:8" x14ac:dyDescent="0.25">
      <c r="A32" s="88" t="s">
        <v>306</v>
      </c>
      <c r="B32" s="89">
        <v>36768</v>
      </c>
      <c r="C32" s="89">
        <v>36685</v>
      </c>
      <c r="D32" s="89">
        <v>36660</v>
      </c>
      <c r="E32" s="89">
        <v>36636</v>
      </c>
      <c r="F32" s="89">
        <v>36558</v>
      </c>
      <c r="G32" s="112">
        <v>36630</v>
      </c>
      <c r="H32" s="89">
        <v>36665</v>
      </c>
    </row>
    <row r="33" spans="1:8" x14ac:dyDescent="0.25">
      <c r="A33" s="88" t="s">
        <v>307</v>
      </c>
      <c r="B33" s="89">
        <v>103434</v>
      </c>
      <c r="C33" s="89">
        <v>103453</v>
      </c>
      <c r="D33" s="89">
        <v>103010</v>
      </c>
      <c r="E33" s="89">
        <v>102903</v>
      </c>
      <c r="F33" s="89">
        <v>103241</v>
      </c>
      <c r="G33" s="112">
        <v>103207</v>
      </c>
      <c r="H33" s="89">
        <v>103886</v>
      </c>
    </row>
    <row r="34" spans="1:8" x14ac:dyDescent="0.25">
      <c r="A34" s="88" t="s">
        <v>308</v>
      </c>
      <c r="B34" s="89">
        <v>16326</v>
      </c>
      <c r="C34" s="89">
        <v>16331</v>
      </c>
      <c r="D34" s="89">
        <v>16127</v>
      </c>
      <c r="E34" s="89">
        <v>16082</v>
      </c>
      <c r="F34" s="89">
        <v>15967</v>
      </c>
      <c r="G34" s="112">
        <v>15863</v>
      </c>
      <c r="H34" s="89">
        <v>15872</v>
      </c>
    </row>
    <row r="35" spans="1:8" x14ac:dyDescent="0.25">
      <c r="A35" s="88" t="s">
        <v>309</v>
      </c>
      <c r="B35" s="89">
        <v>32112</v>
      </c>
      <c r="C35" s="89">
        <v>32078</v>
      </c>
      <c r="D35" s="89">
        <v>31998</v>
      </c>
      <c r="E35" s="89">
        <v>31910</v>
      </c>
      <c r="F35" s="89">
        <v>31802</v>
      </c>
      <c r="G35" s="112">
        <v>31874</v>
      </c>
      <c r="H35" s="89">
        <v>32449</v>
      </c>
    </row>
    <row r="36" spans="1:8" x14ac:dyDescent="0.25">
      <c r="A36" s="88" t="s">
        <v>310</v>
      </c>
      <c r="B36" s="89">
        <v>26658</v>
      </c>
      <c r="C36" s="89">
        <v>26698</v>
      </c>
      <c r="D36" s="89">
        <v>26620</v>
      </c>
      <c r="E36" s="89">
        <v>26760</v>
      </c>
      <c r="F36" s="89">
        <v>26988</v>
      </c>
      <c r="G36" s="112">
        <v>27259</v>
      </c>
      <c r="H36" s="89">
        <v>27554</v>
      </c>
    </row>
    <row r="37" spans="1:8" x14ac:dyDescent="0.25">
      <c r="A37" s="88" t="s">
        <v>311</v>
      </c>
      <c r="B37" s="89">
        <v>7731</v>
      </c>
      <c r="C37" s="89">
        <v>7700</v>
      </c>
      <c r="D37" s="89">
        <v>7614</v>
      </c>
      <c r="E37" s="89">
        <v>7452</v>
      </c>
      <c r="F37" s="89">
        <v>7341</v>
      </c>
      <c r="G37" s="112">
        <v>7127</v>
      </c>
      <c r="H37" s="89">
        <v>7067</v>
      </c>
    </row>
    <row r="38" spans="1:8" x14ac:dyDescent="0.25">
      <c r="A38" s="88" t="s">
        <v>312</v>
      </c>
      <c r="B38" s="89">
        <v>14788</v>
      </c>
      <c r="C38" s="89">
        <v>14772</v>
      </c>
      <c r="D38" s="89">
        <v>14726</v>
      </c>
      <c r="E38" s="89">
        <v>14599</v>
      </c>
      <c r="F38" s="89">
        <v>14888</v>
      </c>
      <c r="G38" s="112">
        <v>15116</v>
      </c>
      <c r="H38" s="89">
        <v>15194</v>
      </c>
    </row>
    <row r="39" spans="1:8" x14ac:dyDescent="0.25">
      <c r="A39" s="88" t="s">
        <v>313</v>
      </c>
      <c r="B39" s="89">
        <v>17141</v>
      </c>
      <c r="C39" s="89">
        <v>17169</v>
      </c>
      <c r="D39" s="89">
        <v>17433</v>
      </c>
      <c r="E39" s="89">
        <v>17670</v>
      </c>
      <c r="F39" s="89">
        <v>17899</v>
      </c>
      <c r="G39" s="112">
        <v>18141</v>
      </c>
      <c r="H39" s="89">
        <v>18394</v>
      </c>
    </row>
    <row r="40" spans="1:8" x14ac:dyDescent="0.25">
      <c r="A40" s="88" t="s">
        <v>314</v>
      </c>
      <c r="B40" s="89">
        <v>107202</v>
      </c>
      <c r="C40" s="89">
        <v>107284</v>
      </c>
      <c r="D40" s="89">
        <v>107470</v>
      </c>
      <c r="E40" s="89">
        <v>108047</v>
      </c>
      <c r="F40" s="89">
        <v>108462</v>
      </c>
      <c r="G40" s="112">
        <v>109366</v>
      </c>
      <c r="H40" s="89">
        <v>110318</v>
      </c>
    </row>
    <row r="41" spans="1:8" x14ac:dyDescent="0.25">
      <c r="A41" s="88" t="s">
        <v>315</v>
      </c>
      <c r="B41" s="89">
        <v>52579</v>
      </c>
      <c r="C41" s="89">
        <v>52545</v>
      </c>
      <c r="D41" s="89">
        <v>52719</v>
      </c>
      <c r="E41" s="89">
        <v>52923</v>
      </c>
      <c r="F41" s="89">
        <v>53467</v>
      </c>
      <c r="G41" s="112">
        <v>53780</v>
      </c>
      <c r="H41" s="89">
        <v>54281</v>
      </c>
    </row>
    <row r="42" spans="1:8" x14ac:dyDescent="0.25">
      <c r="A42" s="88" t="s">
        <v>316</v>
      </c>
      <c r="B42" s="89">
        <v>674340</v>
      </c>
      <c r="C42" s="89">
        <v>674717</v>
      </c>
      <c r="D42" s="89">
        <v>669990</v>
      </c>
      <c r="E42" s="89">
        <v>665084</v>
      </c>
      <c r="F42" s="89">
        <v>662895</v>
      </c>
      <c r="G42" s="112">
        <v>664744</v>
      </c>
      <c r="H42" s="89">
        <v>665742</v>
      </c>
    </row>
    <row r="43" spans="1:8" x14ac:dyDescent="0.25">
      <c r="A43" s="88" t="s">
        <v>317</v>
      </c>
      <c r="B43" s="89">
        <v>13972</v>
      </c>
      <c r="C43" s="89">
        <v>13953</v>
      </c>
      <c r="D43" s="89">
        <v>13736</v>
      </c>
      <c r="E43" s="89">
        <v>13706</v>
      </c>
      <c r="F43" s="89">
        <v>13661</v>
      </c>
      <c r="G43" s="112">
        <v>13543</v>
      </c>
      <c r="H43" s="89">
        <v>13587</v>
      </c>
    </row>
    <row r="44" spans="1:8" x14ac:dyDescent="0.25">
      <c r="A44" s="88" t="s">
        <v>318</v>
      </c>
      <c r="B44" s="89">
        <v>93562</v>
      </c>
      <c r="C44" s="89">
        <v>94025</v>
      </c>
      <c r="D44" s="89">
        <v>94853</v>
      </c>
      <c r="E44" s="89">
        <v>95875</v>
      </c>
      <c r="F44" s="89">
        <v>96814</v>
      </c>
      <c r="G44" s="112">
        <v>97502</v>
      </c>
      <c r="H44" s="89">
        <v>97135</v>
      </c>
    </row>
    <row r="45" spans="1:8" x14ac:dyDescent="0.25">
      <c r="A45" s="88" t="s">
        <v>319</v>
      </c>
      <c r="B45" s="89">
        <v>33074</v>
      </c>
      <c r="C45" s="89">
        <v>33089</v>
      </c>
      <c r="D45" s="89">
        <v>33073</v>
      </c>
      <c r="E45" s="89">
        <v>33187</v>
      </c>
      <c r="F45" s="89">
        <v>33502</v>
      </c>
      <c r="G45" s="112">
        <v>33567</v>
      </c>
      <c r="H45" s="89">
        <v>33843</v>
      </c>
    </row>
    <row r="46" spans="1:8" x14ac:dyDescent="0.25">
      <c r="A46" s="88" t="s">
        <v>320</v>
      </c>
      <c r="B46" s="89">
        <v>174247</v>
      </c>
      <c r="C46" s="89">
        <v>174754</v>
      </c>
      <c r="D46" s="89">
        <v>177596</v>
      </c>
      <c r="E46" s="89">
        <v>180698</v>
      </c>
      <c r="F46" s="89">
        <v>183215</v>
      </c>
      <c r="G46" s="112">
        <v>187847</v>
      </c>
      <c r="H46" s="89">
        <v>189881</v>
      </c>
    </row>
    <row r="47" spans="1:8" x14ac:dyDescent="0.25">
      <c r="A47" s="88" t="s">
        <v>321</v>
      </c>
      <c r="B47" s="89">
        <v>103565</v>
      </c>
      <c r="C47" s="89">
        <v>104203</v>
      </c>
      <c r="D47" s="89">
        <v>107303</v>
      </c>
      <c r="E47" s="89">
        <v>110868</v>
      </c>
      <c r="F47" s="89">
        <v>114654</v>
      </c>
      <c r="G47" s="112">
        <v>118942</v>
      </c>
      <c r="H47" s="89">
        <v>122928</v>
      </c>
    </row>
    <row r="48" spans="1:8" x14ac:dyDescent="0.25">
      <c r="A48" s="88" t="s">
        <v>322</v>
      </c>
      <c r="B48" s="89">
        <v>10321</v>
      </c>
      <c r="C48" s="89">
        <v>10285</v>
      </c>
      <c r="D48" s="89">
        <v>9945</v>
      </c>
      <c r="E48" s="89">
        <v>9783</v>
      </c>
      <c r="F48" s="89">
        <v>9717</v>
      </c>
      <c r="G48" s="112">
        <v>9485</v>
      </c>
      <c r="H48" s="89">
        <v>9359</v>
      </c>
    </row>
    <row r="49" spans="1:8" x14ac:dyDescent="0.25">
      <c r="A49" s="88" t="s">
        <v>323</v>
      </c>
      <c r="B49" s="89">
        <v>19527</v>
      </c>
      <c r="C49" s="89">
        <v>19464</v>
      </c>
      <c r="D49" s="89">
        <v>18905</v>
      </c>
      <c r="E49" s="89">
        <v>18532</v>
      </c>
      <c r="F49" s="89">
        <v>18370</v>
      </c>
      <c r="G49" s="112">
        <v>18159</v>
      </c>
      <c r="H49" s="89">
        <v>18132</v>
      </c>
    </row>
    <row r="50" spans="1:8" x14ac:dyDescent="0.25">
      <c r="A50" s="88" t="s">
        <v>324</v>
      </c>
      <c r="B50" s="89">
        <v>388154</v>
      </c>
      <c r="C50" s="89">
        <v>390503</v>
      </c>
      <c r="D50" s="89">
        <v>396671</v>
      </c>
      <c r="E50" s="89">
        <v>403605</v>
      </c>
      <c r="F50" s="89">
        <v>412600</v>
      </c>
      <c r="G50" s="112">
        <v>423355</v>
      </c>
      <c r="H50" s="89">
        <v>433516</v>
      </c>
    </row>
    <row r="51" spans="1:8" x14ac:dyDescent="0.25">
      <c r="A51" s="88" t="s">
        <v>325</v>
      </c>
      <c r="B51" s="89">
        <v>19325</v>
      </c>
      <c r="C51" s="89">
        <v>19270</v>
      </c>
      <c r="D51" s="89">
        <v>18985</v>
      </c>
      <c r="E51" s="89">
        <v>18791</v>
      </c>
      <c r="F51" s="89">
        <v>18684</v>
      </c>
      <c r="G51" s="112">
        <v>18512</v>
      </c>
      <c r="H51" s="89">
        <v>18311</v>
      </c>
    </row>
    <row r="52" spans="1:8" x14ac:dyDescent="0.25">
      <c r="A52" s="88" t="s">
        <v>326</v>
      </c>
      <c r="B52" s="89">
        <v>29340</v>
      </c>
      <c r="C52" s="89">
        <v>29176</v>
      </c>
      <c r="D52" s="89">
        <v>29001</v>
      </c>
      <c r="E52" s="89">
        <v>29182</v>
      </c>
      <c r="F52" s="89">
        <v>29244</v>
      </c>
      <c r="G52" s="112">
        <v>29323</v>
      </c>
      <c r="H52" s="89">
        <v>29097</v>
      </c>
    </row>
    <row r="53" spans="1:8" x14ac:dyDescent="0.25">
      <c r="A53" s="88" t="s">
        <v>327</v>
      </c>
      <c r="B53" s="89">
        <v>97611</v>
      </c>
      <c r="C53" s="89">
        <v>97702</v>
      </c>
      <c r="D53" s="89">
        <v>98286</v>
      </c>
      <c r="E53" s="89">
        <v>99428</v>
      </c>
      <c r="F53" s="89">
        <v>100756</v>
      </c>
      <c r="G53" s="112">
        <v>102156</v>
      </c>
      <c r="H53" s="89">
        <v>103537</v>
      </c>
    </row>
    <row r="54" spans="1:8" x14ac:dyDescent="0.25">
      <c r="A54" s="88" t="s">
        <v>328</v>
      </c>
      <c r="B54" s="89">
        <v>414809</v>
      </c>
      <c r="C54" s="89">
        <v>414377</v>
      </c>
      <c r="D54" s="89">
        <v>413383</v>
      </c>
      <c r="E54" s="89">
        <v>411398</v>
      </c>
      <c r="F54" s="89">
        <v>411640</v>
      </c>
      <c r="G54" s="112">
        <v>412339</v>
      </c>
      <c r="H54" s="89">
        <v>411658</v>
      </c>
    </row>
    <row r="55" spans="1:8" x14ac:dyDescent="0.25">
      <c r="A55" s="88" t="s">
        <v>329</v>
      </c>
      <c r="B55" s="89">
        <v>19771</v>
      </c>
      <c r="C55" s="89">
        <v>19706</v>
      </c>
      <c r="D55" s="89">
        <v>19550</v>
      </c>
      <c r="E55" s="89">
        <v>19412</v>
      </c>
      <c r="F55" s="89">
        <v>19229</v>
      </c>
      <c r="G55" s="112">
        <v>19057</v>
      </c>
      <c r="H55" s="89">
        <v>18965</v>
      </c>
    </row>
    <row r="56" spans="1:8" x14ac:dyDescent="0.25">
      <c r="A56" s="88" t="s">
        <v>330</v>
      </c>
      <c r="B56" s="89">
        <v>228952</v>
      </c>
      <c r="C56" s="89">
        <v>228342</v>
      </c>
      <c r="D56" s="89">
        <v>226935</v>
      </c>
      <c r="E56" s="89">
        <v>226301</v>
      </c>
      <c r="F56" s="89">
        <v>224980</v>
      </c>
      <c r="G56" s="112">
        <v>225894</v>
      </c>
      <c r="H56" s="89">
        <v>225891</v>
      </c>
    </row>
    <row r="57" spans="1:8" x14ac:dyDescent="0.25">
      <c r="A57" s="88" t="s">
        <v>331</v>
      </c>
      <c r="B57" s="89">
        <v>123424</v>
      </c>
      <c r="C57" s="89">
        <v>123288</v>
      </c>
      <c r="D57" s="89">
        <v>123375</v>
      </c>
      <c r="E57" s="89">
        <v>124231</v>
      </c>
      <c r="F57" s="89">
        <v>125133</v>
      </c>
      <c r="G57" s="112">
        <v>126084</v>
      </c>
      <c r="H57" s="89">
        <v>126483</v>
      </c>
    </row>
    <row r="58" spans="1:8" x14ac:dyDescent="0.25">
      <c r="A58" s="88" t="s">
        <v>332</v>
      </c>
      <c r="B58" s="89">
        <v>8513</v>
      </c>
      <c r="C58" s="89">
        <v>8458</v>
      </c>
      <c r="D58" s="89">
        <v>8328</v>
      </c>
      <c r="E58" s="89">
        <v>7904</v>
      </c>
      <c r="F58" s="89">
        <v>7738</v>
      </c>
      <c r="G58" s="112">
        <v>7719</v>
      </c>
      <c r="H58" s="89">
        <v>7425</v>
      </c>
    </row>
    <row r="59" spans="1:8" x14ac:dyDescent="0.25">
      <c r="A59" s="88" t="s">
        <v>333</v>
      </c>
      <c r="B59" s="89">
        <v>19130</v>
      </c>
      <c r="C59" s="89">
        <v>18969</v>
      </c>
      <c r="D59" s="89">
        <v>18618</v>
      </c>
      <c r="E59" s="89">
        <v>18749</v>
      </c>
      <c r="F59" s="89">
        <v>18688</v>
      </c>
      <c r="G59" s="112">
        <v>18508</v>
      </c>
      <c r="H59" s="89">
        <v>18221</v>
      </c>
    </row>
    <row r="60" spans="1:8" x14ac:dyDescent="0.25">
      <c r="A60" s="88" t="s">
        <v>334</v>
      </c>
      <c r="B60" s="89">
        <v>33002</v>
      </c>
      <c r="C60" s="89">
        <v>32900</v>
      </c>
      <c r="D60" s="89">
        <v>32746</v>
      </c>
      <c r="E60" s="89">
        <v>33008</v>
      </c>
      <c r="F60" s="89">
        <v>33137</v>
      </c>
      <c r="G60" s="112">
        <v>33124</v>
      </c>
      <c r="H60" s="89">
        <v>33688</v>
      </c>
    </row>
    <row r="61" spans="1:8" x14ac:dyDescent="0.25">
      <c r="A61" s="88" t="s">
        <v>335</v>
      </c>
      <c r="B61" s="89">
        <v>21961</v>
      </c>
      <c r="C61" s="89">
        <v>22086</v>
      </c>
      <c r="D61" s="89">
        <v>22184</v>
      </c>
      <c r="E61" s="89">
        <v>22460</v>
      </c>
      <c r="F61" s="89">
        <v>22786</v>
      </c>
      <c r="G61" s="112">
        <v>23067</v>
      </c>
      <c r="H61" s="89">
        <v>23163</v>
      </c>
    </row>
    <row r="62" spans="1:8" x14ac:dyDescent="0.25">
      <c r="A62" s="88" t="s">
        <v>336</v>
      </c>
      <c r="B62" s="89">
        <v>59182</v>
      </c>
      <c r="C62" s="89">
        <v>59258</v>
      </c>
      <c r="D62" s="89">
        <v>58681</v>
      </c>
      <c r="E62" s="89">
        <v>58594</v>
      </c>
      <c r="F62" s="89">
        <v>58744</v>
      </c>
      <c r="G62" s="112">
        <v>58837</v>
      </c>
      <c r="H62" s="89">
        <v>58898</v>
      </c>
    </row>
    <row r="63" spans="1:8" x14ac:dyDescent="0.25">
      <c r="A63" s="88" t="s">
        <v>337</v>
      </c>
      <c r="B63" s="89">
        <v>91468</v>
      </c>
      <c r="C63" s="89">
        <v>91657</v>
      </c>
      <c r="D63" s="89">
        <v>92874</v>
      </c>
      <c r="E63" s="89">
        <v>93881</v>
      </c>
      <c r="F63" s="89">
        <v>95552</v>
      </c>
      <c r="G63" s="112">
        <v>96927</v>
      </c>
      <c r="H63" s="89">
        <v>98206</v>
      </c>
    </row>
    <row r="64" spans="1:8" x14ac:dyDescent="0.25">
      <c r="A64" s="88" t="s">
        <v>338</v>
      </c>
      <c r="B64" s="89">
        <v>223038</v>
      </c>
      <c r="C64" s="89">
        <v>223912</v>
      </c>
      <c r="D64" s="89">
        <v>227453</v>
      </c>
      <c r="E64" s="89">
        <v>230033</v>
      </c>
      <c r="F64" s="89">
        <v>233000</v>
      </c>
      <c r="G64" s="112">
        <v>235969</v>
      </c>
      <c r="H64" s="89">
        <v>238552</v>
      </c>
    </row>
    <row r="65" spans="1:8" x14ac:dyDescent="0.25">
      <c r="A65" s="88" t="s">
        <v>339</v>
      </c>
      <c r="B65" s="89">
        <v>12344</v>
      </c>
      <c r="C65" s="89">
        <v>12191</v>
      </c>
      <c r="D65" s="89">
        <v>11967</v>
      </c>
      <c r="E65" s="89">
        <v>11889</v>
      </c>
      <c r="F65" s="89">
        <v>11727</v>
      </c>
      <c r="G65" s="112">
        <v>11607</v>
      </c>
      <c r="H65" s="89">
        <v>11588</v>
      </c>
    </row>
    <row r="66" spans="1:8" x14ac:dyDescent="0.25">
      <c r="A66" s="88" t="s">
        <v>340</v>
      </c>
      <c r="B66" s="89">
        <v>82149</v>
      </c>
      <c r="C66" s="89">
        <v>81575</v>
      </c>
      <c r="D66" s="89">
        <v>80734</v>
      </c>
      <c r="E66" s="89">
        <v>80748</v>
      </c>
      <c r="F66" s="89">
        <v>81132</v>
      </c>
      <c r="G66" s="112">
        <v>81375</v>
      </c>
      <c r="H66" s="89">
        <v>81603</v>
      </c>
    </row>
    <row r="67" spans="1:8" x14ac:dyDescent="0.25">
      <c r="A67" s="88" t="s">
        <v>341</v>
      </c>
      <c r="B67" s="89">
        <v>41309</v>
      </c>
      <c r="C67" s="89">
        <v>41284</v>
      </c>
      <c r="D67" s="89">
        <v>41099</v>
      </c>
      <c r="E67" s="89">
        <v>40913</v>
      </c>
      <c r="F67" s="89">
        <v>40677</v>
      </c>
      <c r="G67" s="112">
        <v>40699</v>
      </c>
      <c r="H67" s="89">
        <v>40953</v>
      </c>
    </row>
    <row r="68" spans="1:8" x14ac:dyDescent="0.25">
      <c r="A68" s="88" t="s">
        <v>342</v>
      </c>
      <c r="B68" s="89">
        <v>227037</v>
      </c>
      <c r="C68" s="89">
        <v>231547</v>
      </c>
      <c r="D68" s="89">
        <v>235670</v>
      </c>
      <c r="E68" s="89">
        <v>236690</v>
      </c>
      <c r="F68" s="89">
        <v>237373</v>
      </c>
      <c r="G68" s="112">
        <v>241212</v>
      </c>
      <c r="H68" s="89">
        <v>241368</v>
      </c>
    </row>
    <row r="69" spans="1:8" x14ac:dyDescent="0.25">
      <c r="A69" s="88" t="s">
        <v>343</v>
      </c>
      <c r="B69" s="89">
        <v>65344</v>
      </c>
      <c r="C69" s="89">
        <v>65138</v>
      </c>
      <c r="D69" s="89">
        <v>64636</v>
      </c>
      <c r="E69" s="89">
        <v>64438</v>
      </c>
      <c r="F69" s="89">
        <v>64728</v>
      </c>
      <c r="G69" s="112">
        <v>65260</v>
      </c>
      <c r="H69" s="89">
        <v>65140</v>
      </c>
    </row>
    <row r="70" spans="1:8" x14ac:dyDescent="0.25">
      <c r="A70" s="88" t="s">
        <v>344</v>
      </c>
      <c r="B70" s="89">
        <v>15389</v>
      </c>
      <c r="C70" s="89">
        <v>15329</v>
      </c>
      <c r="D70" s="89">
        <v>15223</v>
      </c>
      <c r="E70" s="89">
        <v>15094</v>
      </c>
      <c r="F70" s="89">
        <v>15022</v>
      </c>
      <c r="G70" s="112">
        <v>15018</v>
      </c>
      <c r="H70" s="89">
        <v>14822</v>
      </c>
    </row>
    <row r="71" spans="1:8" x14ac:dyDescent="0.25">
      <c r="A71" s="88" t="s">
        <v>345</v>
      </c>
      <c r="B71" s="89">
        <v>10598</v>
      </c>
      <c r="C71" s="89">
        <v>10534</v>
      </c>
      <c r="D71" s="89">
        <v>10423</v>
      </c>
      <c r="E71" s="89">
        <v>10139</v>
      </c>
      <c r="F71" s="89">
        <v>9944</v>
      </c>
      <c r="G71" s="112">
        <v>9865</v>
      </c>
      <c r="H71" s="89">
        <v>9666</v>
      </c>
    </row>
    <row r="72" spans="1:8" x14ac:dyDescent="0.25">
      <c r="A72" s="90" t="s">
        <v>346</v>
      </c>
      <c r="B72" s="91">
        <v>23547</v>
      </c>
      <c r="C72" s="91">
        <v>23493</v>
      </c>
      <c r="D72" s="91">
        <v>23655</v>
      </c>
      <c r="E72" s="91">
        <v>23741</v>
      </c>
      <c r="F72" s="91">
        <v>23611</v>
      </c>
      <c r="G72" s="113">
        <v>23869</v>
      </c>
      <c r="H72" s="91">
        <v>23829</v>
      </c>
    </row>
    <row r="73" spans="1:8" ht="33.6" customHeight="1" x14ac:dyDescent="0.25">
      <c r="A73" s="128" t="s">
        <v>352</v>
      </c>
      <c r="B73" s="129"/>
      <c r="C73" s="129"/>
      <c r="D73" s="129"/>
      <c r="E73" s="129"/>
      <c r="F73" s="129"/>
      <c r="G73" s="130"/>
      <c r="H73" s="106"/>
    </row>
    <row r="74" spans="1:8" ht="34.5" customHeight="1" x14ac:dyDescent="0.25">
      <c r="A74" s="128" t="s">
        <v>355</v>
      </c>
      <c r="B74" s="129"/>
      <c r="C74" s="129"/>
      <c r="D74" s="129"/>
      <c r="E74" s="129"/>
      <c r="F74" s="129"/>
      <c r="G74" s="129"/>
      <c r="H74" s="107"/>
    </row>
    <row r="75" spans="1:8" x14ac:dyDescent="0.25">
      <c r="A75" s="131" t="s">
        <v>347</v>
      </c>
      <c r="B75" s="132"/>
      <c r="C75" s="132"/>
      <c r="D75" s="132"/>
      <c r="E75" s="132"/>
      <c r="F75" s="132"/>
      <c r="G75" s="132"/>
      <c r="H75" s="108"/>
    </row>
    <row r="76" spans="1:8" ht="15" customHeight="1" x14ac:dyDescent="0.25">
      <c r="A76" s="133" t="s">
        <v>356</v>
      </c>
      <c r="B76" s="134"/>
      <c r="C76" s="134"/>
      <c r="D76" s="134"/>
      <c r="E76" s="134"/>
      <c r="F76" s="134"/>
      <c r="G76" s="134"/>
      <c r="H76" s="109"/>
    </row>
    <row r="77" spans="1:8" ht="15" customHeight="1" x14ac:dyDescent="0.25">
      <c r="A77" s="133" t="s">
        <v>348</v>
      </c>
      <c r="B77" s="134"/>
      <c r="C77" s="134"/>
      <c r="D77" s="134"/>
      <c r="E77" s="134"/>
      <c r="F77" s="134"/>
      <c r="G77" s="134"/>
      <c r="H77" s="109"/>
    </row>
    <row r="78" spans="1:8" x14ac:dyDescent="0.25">
      <c r="A78" s="126" t="s">
        <v>357</v>
      </c>
      <c r="B78" s="127"/>
      <c r="C78" s="127"/>
      <c r="D78" s="127"/>
      <c r="E78" s="127"/>
      <c r="F78" s="127"/>
      <c r="G78" s="127"/>
      <c r="H78" s="105"/>
    </row>
  </sheetData>
  <mergeCells count="11">
    <mergeCell ref="A3:A4"/>
    <mergeCell ref="B3:B4"/>
    <mergeCell ref="A1:G1"/>
    <mergeCell ref="A2:H2"/>
    <mergeCell ref="C3:H3"/>
    <mergeCell ref="A78:G78"/>
    <mergeCell ref="A73:G73"/>
    <mergeCell ref="A74:G74"/>
    <mergeCell ref="A75:G75"/>
    <mergeCell ref="A76:G76"/>
    <mergeCell ref="A77:G77"/>
  </mergeCells>
  <pageMargins left="0.25" right="0.25" top="0.75" bottom="1" header="0.5" footer="0.5"/>
  <pageSetup orientation="landscape" horizontalDpi="200" verticalDpi="200"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E43C-E1EC-4335-9DCE-F434C3D17BCA}">
  <dimension ref="A1:B13"/>
  <sheetViews>
    <sheetView workbookViewId="0">
      <selection activeCell="B24" sqref="B24"/>
    </sheetView>
  </sheetViews>
  <sheetFormatPr defaultColWidth="8.7109375" defaultRowHeight="15" x14ac:dyDescent="0.25"/>
  <cols>
    <col min="1" max="1" width="20.85546875" style="4" customWidth="1"/>
    <col min="2" max="2" width="74.28515625" style="4" bestFit="1" customWidth="1"/>
    <col min="3" max="16384" width="8.7109375" style="4"/>
  </cols>
  <sheetData>
    <row r="1" spans="1:2" x14ac:dyDescent="0.25">
      <c r="A1" s="20" t="s">
        <v>136</v>
      </c>
      <c r="B1" s="20" t="s">
        <v>137</v>
      </c>
    </row>
    <row r="2" spans="1:2" x14ac:dyDescent="0.25">
      <c r="A2" s="17" t="s">
        <v>1</v>
      </c>
      <c r="B2" s="4" t="s">
        <v>138</v>
      </c>
    </row>
    <row r="3" spans="1:2" x14ac:dyDescent="0.25">
      <c r="A3" s="17" t="s">
        <v>0</v>
      </c>
      <c r="B3" s="4" t="s">
        <v>150</v>
      </c>
    </row>
    <row r="4" spans="1:2" x14ac:dyDescent="0.25">
      <c r="A4" s="17" t="s">
        <v>139</v>
      </c>
      <c r="B4" s="4" t="s">
        <v>151</v>
      </c>
    </row>
    <row r="5" spans="1:2" x14ac:dyDescent="0.25">
      <c r="A5" s="17" t="s">
        <v>140</v>
      </c>
      <c r="B5" s="4" t="s">
        <v>152</v>
      </c>
    </row>
    <row r="6" spans="1:2" x14ac:dyDescent="0.25">
      <c r="A6" s="18" t="s">
        <v>141</v>
      </c>
      <c r="B6" s="4" t="s">
        <v>153</v>
      </c>
    </row>
    <row r="7" spans="1:2" x14ac:dyDescent="0.25">
      <c r="A7" s="18" t="s">
        <v>81</v>
      </c>
      <c r="B7" s="4" t="s">
        <v>154</v>
      </c>
    </row>
    <row r="8" spans="1:2" x14ac:dyDescent="0.25">
      <c r="A8" s="18" t="s">
        <v>142</v>
      </c>
      <c r="B8" s="4" t="s">
        <v>158</v>
      </c>
    </row>
    <row r="9" spans="1:2" x14ac:dyDescent="0.25">
      <c r="A9" s="19"/>
      <c r="B9" s="4" t="s">
        <v>159</v>
      </c>
    </row>
    <row r="10" spans="1:2" x14ac:dyDescent="0.25">
      <c r="A10" s="18" t="s">
        <v>145</v>
      </c>
      <c r="B10" s="4" t="s">
        <v>160</v>
      </c>
    </row>
    <row r="11" spans="1:2" x14ac:dyDescent="0.25">
      <c r="A11" s="18" t="s">
        <v>143</v>
      </c>
      <c r="B11" s="4" t="s">
        <v>155</v>
      </c>
    </row>
    <row r="12" spans="1:2" x14ac:dyDescent="0.25">
      <c r="A12" s="19"/>
      <c r="B12" s="4" t="s">
        <v>156</v>
      </c>
    </row>
    <row r="13" spans="1:2" x14ac:dyDescent="0.25">
      <c r="A13" s="18" t="s">
        <v>146</v>
      </c>
      <c r="B13" s="4" t="s">
        <v>157</v>
      </c>
    </row>
  </sheetData>
  <phoneticPr fontId="6" type="noConversion"/>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P U E A A B Q S w M E F A A C A A g A h X V 2 W D + 0 p + S k A A A A 9 g A A A B I A H A B D b 2 5 m a W c v U G F j a 2 F n Z S 5 4 b W w g o h g A K K A U A A A A A A A A A A A A A A A A A A A A A A A A A A A A h Y 9 B D o I w F E S v Q r q n L T V R Q z 5 l 4 V Y S E 6 J x S 2 q F R v g Y W i x 3 c + G R v I I Y R d 2 5 n D d v M X O / 3 i A d m j q 4 6 M 6 a F h M S U U 4 C j a o 9 G C w T 0 r t j u C S p h E 2 h T k W p g 1 F G G w / 2 k J D K u X P M m P e e + h l t u 5 I J z i O 2 z 9 a 5 q n R T k I 9 s / s u h Q e s K V J p I 2 L 3 G S E E j M a d C L C g H N k H I D H 4 F M e 5 9 t j 8 Q V n 3 t + k 5 L j e E 2 B z Z F Y O 8 P 8 g F Q S w M E F A A C A A g A h X V 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V 1 d l i a y B 6 V 7 w E A A H 4 G A A A T A B w A R m 9 y b X V s Y X M v U 2 V j d G l v b j E u b S C i G A A o o B Q A A A A A A A A A A A A A A A A A A A A A A A A A A A D t U 8 F u 2 k A Q v S P x D y P n Y k u O B V b T Q y M f t o Y 0 K A R T v C i q c B Q t 9 h a 2 X e 9 G u + s k i P L v X Q N t I E D v l c L F + L 3 R m 5 k 3 z 5 r m h k k B 6 e b Z v m w 2 m g 0 9 J 4 o W c O a E r b D 1 M E Y P n / t J f J M 6 E A G n p t k A + 0 t l p X J q k V g / B R 2 Z V y U V x r 1 i n A a x F M a + a N e J P 2 V D J X 9 Y 7 S x O z q 1 a G 2 7 l l H F m F l B X K Z I b S K s p G A k 3 q J f d S f W T i V m G 7 x I I L + A c O r S U M 0 U e 5 y y H D j E E i C g A K y o K D U g Q v t B U g 4 u p U g s g G o a 3 X r Y u Q 0 + E c T L l N N t f I T A v x v H 8 S Y d y V j J D V e T 8 c n w 7 C 6 9 K o a N 2 y 4 e u y G V h h 4 j a 4 U X o w 9 d K G p q a B a f R 6 9 9 g I A W 9 9 / y N F W e O X b K 0 X A H X l B R U 6 d o p X L c P t s w W d z e u + T D Z 4 o j z N C e c K B 0 Z V e 1 K x n M i Z l Y R L x 7 p q x x W R O j v U p W b i W t S u 0 f 6 + 8 u l k 2 K E u 3 a 5 n j A f P w R 1 6 c q H p R M n 4 w H + d o j j E Y r x I b z 2 7 R D + 0 k 1 6 n U M Y j b q o j w Z H m P U d r p P x C W a Y D E 8 w Y x Q f 2 e L P W Q f o t m a N x c H Q F 7 N a e c 0 G E 0 d d / F e 2 w Q 2 9 9 3 y / 5 / s / y P d f C 2 0 Y 7 Y W t K y P 5 v H O S l H I b y B p z 3 9 j s A y X 5 H L D V W Y e Y M K H d y W 6 r e x 9 s 1 V X f 8 U 6 0 a Z / o s z / L t l F 9 8 r 3 P 8 Y 3 U 5 W 9 Q S w E C L Q A U A A I A C A C F d X Z Y P 7 S n 5 K Q A A A D 2 A A A A E g A A A A A A A A A A A A A A A A A A A A A A Q 2 9 u Z m l n L 1 B h Y 2 t h Z 2 U u e G 1 s U E s B A i 0 A F A A C A A g A h X V 2 W A / K 6 a u k A A A A 6 Q A A A B M A A A A A A A A A A A A A A A A A 8 A A A A F t D b 2 5 0 Z W 5 0 X 1 R 5 c G V z X S 5 4 b W x Q S w E C L Q A U A A I A C A C F d X Z Y m s g e l e 8 B A A B + B g A A E w A A A A A A A A A A A A A A A A D h A Q A A R m 9 y b X V s Y X M v U 2 V j d G l v b j E u b V B L B Q Y A A A A A A w A D A M I A A A A d 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W F Q A A A A A A A H Q V 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y M D I w X 1 V B X 0 J M T 0 N L 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c x M W Z m Y W I 2 L T U 1 O D U t N D c 1 Z C 1 i Y j B k L W Q w Z j I w N G M 2 O W Y w Z i I g L z 4 8 R W 5 0 c n k g V H l w Z T 0 i Q n V m Z m V y T m V 4 d F J l Z n J l c 2 g i I F Z h b H V l P S J s M S I g L z 4 8 R W 5 0 c n k g V H l w Z T 0 i U m V z d W x 0 V H l w Z S I g V m F s d W U 9 I n N U Y W J s Z S I g L z 4 8 R W 5 0 c n k g V H l w Z T 0 i T m F t Z V V w Z G F 0 Z W R B Z n R l c k Z p b G w i I F Z h b H V l P S J s M C I g L z 4 8 R W 5 0 c n k g V H l w Z T 0 i R m l s b E V y c m 9 y Q 2 9 k Z S I g V m F s d W U 9 I n N X b 3 J r c 2 h l Z X R N Y X h S b 3 d z R X h j Z W V k Z W Q i I C 8 + P E V u d H J 5 I F R 5 c G U 9 I k Z p b G x F c n J v c k 1 l c 3 N h Z 2 U i I F Z h b H V l P S J z V G h l I H J l c 3 V s d C B v Z i B 0 a G l z I H F 1 Z X J 5 I G l z I H R v b y B s Y X J n Z S B 0 b y B i Z S B s b 2 F k Z W Q g d G 8 g d G h l I H N w Z W N p Z m l l Z C B s b 2 N h d G l v b i B v b i B 0 a G U g d 2 9 y a 3 N o Z W V 0 L i B X b 3 J r c 2 h l Z X R z I G h h d m U g Y S B s a W 1 p d C B v Z i A x L D A 0 O C w 1 N z Y g c m 9 3 c y B h b m Q g M T Y s M z g 0 I G N v b H V t b n M u I F B s Z W F z Z S B s b 2 F k I H R o Z S B x d W V y e S B 0 b y B 0 a G U g R G F 0 Y S B N b 2 R l b C B p b n N 0 Z W F k L i I g L z 4 8 R W 5 0 c n k g V H l w Z T 0 i R m l s b E x h c 3 R V c G R h d G V k I i B W Y W x 1 Z T 0 i Z D I w M j Q t M D I t M T R U M D U 6 M D Q 6 N T M u M j g 3 N z E 4 O F o i I C 8 + P E V u d H J 5 I F R 5 c G U 9 I k Z p b G x T d G F 0 d X M i I F Z h b H V l P S J z R X J y b 3 I i I C 8 + P C 9 T d G F i b G V F b n R y a W V z P j w v S X R l b T 4 8 S X R l b T 4 8 S X R l b U x v Y 2 F 0 a W 9 u P j x J d G V t V H l w Z T 5 G b 3 J t d W x h P C 9 J d G V t V H l w Z T 4 8 S X R l b V B h d G g + U 2 V j d G l v b j E v M j A y M F 9 V Q V 9 C T E 9 D S 1 M v U 2 9 1 c m N l P C 9 J d G V t U G F 0 a D 4 8 L 0 l 0 Z W 1 M b 2 N h d G l v b j 4 8 U 3 R h Y m x l R W 5 0 c m l l c y A v P j w v S X R l b T 4 8 S X R l b T 4 8 S X R l b U x v Y 2 F 0 a W 9 u P j x J d G V t V H l w Z T 5 G b 3 J t d W x h P C 9 J d G V t V H l w Z T 4 8 S X R l b V B h d G g + U 2 V j d G l v b j E v M j A y M F 9 V Q V 9 C T E 9 D S 1 M v U H J v b W 9 0 Z W Q l M j B I Z W F k Z X J z P C 9 J d G V t U G F 0 a D 4 8 L 0 l 0 Z W 1 M b 2 N h d G l v b j 4 8 U 3 R h Y m x l R W 5 0 c m l l c y A v P j w v S X R l b T 4 8 S X R l b T 4 8 S X R l b U x v Y 2 F 0 a W 9 u P j x J d G V t V H l w Z T 5 G b 3 J t d W x h P C 9 J d G V t V H l w Z T 4 8 S X R l b V B h d G g + U 2 V j d G l v b j E v M j A y M F 9 V Q V 9 C T E 9 D S 1 M v Q 2 h h b m d l Z C U y M F R 5 c G U 8 L 0 l 0 Z W 1 Q Y X R o P j w v S X R l b U x v Y 2 F 0 a W 9 u P j x T d G F i b G V F b n R y a W V z I C 8 + P C 9 J d G V t P j x J d G V t P j x J d G V t T G 9 j Y X R p b 2 4 + P E l 0 Z W 1 U e X B l P k Z v c m 1 1 b G E 8 L 0 l 0 Z W 1 U e X B l P j x J d G V t U G F 0 a D 5 T Z W N 0 a W 9 u M S 8 y M D I w X 1 V B X 0 J M T 0 N L U y U y M C g y K T w v S X R l b V B h d G g + P C 9 J d G V t T G 9 j Y X R p b 2 4 + P F N 0 Y W J s Z U V u d H J p Z X M + P E V u d H J 5 I F R 5 c G U 9 I k l z U H J p d m F 0 Z S I g V m F s d W U 9 I m w w I i A v P j x F b n R y e S B U e X B l P S J R d W V y e U l E I i B W Y W x 1 Z T 0 i c 2 M 4 N j k w Z W R m L T g z O D k t N G Q 5 Y i 0 5 Y j Q z L W Y y Z j E z N W Z k Z D R i 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z A z N D M 1 I i A v P j x F b n R y e S B U e X B l P S J G a W x s R X J y b 3 J D b 2 R l I i B W Y W x 1 Z T 0 i c 1 V u a 2 5 v d 2 4 i I C 8 + P E V u d H J 5 I F R 5 c G U 9 I k Z p b G x F c n J v c k N v d W 5 0 I i B W Y W x 1 Z T 0 i b D A i I C 8 + P E V u d H J 5 I F R 5 c G U 9 I k Z p b G x M Y X N 0 V X B k Y X R l Z C I g V m F s d W U 9 I m Q y M D I 0 L T A y L T E 0 V D A 1 O j E 2 O j I 2 L j g x M j U w M T B a I i A v P j x F b n R y e S B U e X B l P S J G a W x s Q 2 9 s d W 1 u V H l w Z X M i I F Z h b H V l P S J z Q X d N R E F 3 T U R B d 0 1 E Q m c 9 P S I g L z 4 8 R W 5 0 c n k g V H l w Z T 0 i R m l s b E N v b H V t b k 5 h b W V z I i B W Y W x 1 Z T 0 i c 1 s m c X V v d D t T V E F U R S Z x d W 9 0 O y w m c X V v d D t D T 1 V O V F k m c X V v d D s s J n F 1 b 3 Q 7 V F J B Q 1 Q m c X V v d D s s J n F 1 b 3 Q 7 Q k x P Q 0 s m c X V v d D s s J n F 1 b 3 Q 7 R 0 V P S U Q m c X V v d D s s J n F 1 b 3 Q 7 Q V J F Q U x B T k Q m c X V v d D s s J n F 1 b 3 Q 7 M j A y M F 9 I T 1 U m c X V v d D s s J n F 1 b 3 Q 7 M j A y M F 9 Q T 1 A m c X V v d D s s J n F 1 b 3 Q 7 M j A y M F 9 V Q U N F J n F 1 b 3 Q 7 L C Z x d W 9 0 O z I w M j B f V U F f T k F N R 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8 y M D I w X 1 V B X 0 J M T 0 N L U y A o M i k v Q X V 0 b 1 J l b W 9 2 Z W R D b 2 x 1 b W 5 z M S 5 7 U 1 R B V E U s M H 0 m c X V v d D s s J n F 1 b 3 Q 7 U 2 V j d G l v b j E v M j A y M F 9 V Q V 9 C T E 9 D S 1 M g K D I p L 0 F 1 d G 9 S Z W 1 v d m V k Q 2 9 s d W 1 u c z E u e 0 N P V U 5 U W S w x f S Z x d W 9 0 O y w m c X V v d D t T Z W N 0 a W 9 u M S 8 y M D I w X 1 V B X 0 J M T 0 N L U y A o M i k v Q X V 0 b 1 J l b W 9 2 Z W R D b 2 x 1 b W 5 z M S 5 7 V F J B Q 1 Q s M n 0 m c X V v d D s s J n F 1 b 3 Q 7 U 2 V j d G l v b j E v M j A y M F 9 V Q V 9 C T E 9 D S 1 M g K D I p L 0 F 1 d G 9 S Z W 1 v d m V k Q 2 9 s d W 1 u c z E u e 0 J M T 0 N L L D N 9 J n F 1 b 3 Q 7 L C Z x d W 9 0 O 1 N l Y 3 R p b 2 4 x L z I w M j B f V U F f Q k x P Q 0 t T I C g y K S 9 B d X R v U m V t b 3 Z l Z E N v b H V t b n M x L n t H R U 9 J R C w 0 f S Z x d W 9 0 O y w m c X V v d D t T Z W N 0 a W 9 u M S 8 y M D I w X 1 V B X 0 J M T 0 N L U y A o M i k v Q X V 0 b 1 J l b W 9 2 Z W R D b 2 x 1 b W 5 z M S 5 7 Q V J F Q U x B T k Q s N X 0 m c X V v d D s s J n F 1 b 3 Q 7 U 2 V j d G l v b j E v M j A y M F 9 V Q V 9 C T E 9 D S 1 M g K D I p L 0 F 1 d G 9 S Z W 1 v d m V k Q 2 9 s d W 1 u c z E u e z I w M j B f S E 9 V L D Z 9 J n F 1 b 3 Q 7 L C Z x d W 9 0 O 1 N l Y 3 R p b 2 4 x L z I w M j B f V U F f Q k x P Q 0 t T I C g y K S 9 B d X R v U m V t b 3 Z l Z E N v b H V t b n M x L n s y M D I w X 1 B P U C w 3 f S Z x d W 9 0 O y w m c X V v d D t T Z W N 0 a W 9 u M S 8 y M D I w X 1 V B X 0 J M T 0 N L U y A o M i k v Q X V 0 b 1 J l b W 9 2 Z W R D b 2 x 1 b W 5 z M S 5 7 M j A y M F 9 V Q U N F L D h 9 J n F 1 b 3 Q 7 L C Z x d W 9 0 O 1 N l Y 3 R p b 2 4 x L z I w M j B f V U F f Q k x P Q 0 t T I C g y K S 9 B d X R v U m V t b 3 Z l Z E N v b H V t b n M x L n s y M D I w X 1 V B X 0 5 B T U U s O X 0 m c X V v d D t d L C Z x d W 9 0 O 0 N v b H V t b k N v d W 5 0 J n F 1 b 3 Q 7 O j E w L C Z x d W 9 0 O 0 t l e U N v b H V t b k 5 h b W V z J n F 1 b 3 Q 7 O l t d L C Z x d W 9 0 O 0 N v b H V t b k l k Z W 5 0 a X R p Z X M m c X V v d D s 6 W y Z x d W 9 0 O 1 N l Y 3 R p b 2 4 x L z I w M j B f V U F f Q k x P Q 0 t T I C g y K S 9 B d X R v U m V t b 3 Z l Z E N v b H V t b n M x L n t T V E F U R S w w f S Z x d W 9 0 O y w m c X V v d D t T Z W N 0 a W 9 u M S 8 y M D I w X 1 V B X 0 J M T 0 N L U y A o M i k v Q X V 0 b 1 J l b W 9 2 Z W R D b 2 x 1 b W 5 z M S 5 7 Q 0 9 V T l R Z L D F 9 J n F 1 b 3 Q 7 L C Z x d W 9 0 O 1 N l Y 3 R p b 2 4 x L z I w M j B f V U F f Q k x P Q 0 t T I C g y K S 9 B d X R v U m V t b 3 Z l Z E N v b H V t b n M x L n t U U k F D V C w y f S Z x d W 9 0 O y w m c X V v d D t T Z W N 0 a W 9 u M S 8 y M D I w X 1 V B X 0 J M T 0 N L U y A o M i k v Q X V 0 b 1 J l b W 9 2 Z W R D b 2 x 1 b W 5 z M S 5 7 Q k x P Q 0 s s M 3 0 m c X V v d D s s J n F 1 b 3 Q 7 U 2 V j d G l v b j E v M j A y M F 9 V Q V 9 C T E 9 D S 1 M g K D I p L 0 F 1 d G 9 S Z W 1 v d m V k Q 2 9 s d W 1 u c z E u e 0 d F T 0 l E L D R 9 J n F 1 b 3 Q 7 L C Z x d W 9 0 O 1 N l Y 3 R p b 2 4 x L z I w M j B f V U F f Q k x P Q 0 t T I C g y K S 9 B d X R v U m V t b 3 Z l Z E N v b H V t b n M x L n t B U k V B T E F O R C w 1 f S Z x d W 9 0 O y w m c X V v d D t T Z W N 0 a W 9 u M S 8 y M D I w X 1 V B X 0 J M T 0 N L U y A o M i k v Q X V 0 b 1 J l b W 9 2 Z W R D b 2 x 1 b W 5 z M S 5 7 M j A y M F 9 I T 1 U s N n 0 m c X V v d D s s J n F 1 b 3 Q 7 U 2 V j d G l v b j E v M j A y M F 9 V Q V 9 C T E 9 D S 1 M g K D I p L 0 F 1 d G 9 S Z W 1 v d m V k Q 2 9 s d W 1 u c z E u e z I w M j B f U E 9 Q L D d 9 J n F 1 b 3 Q 7 L C Z x d W 9 0 O 1 N l Y 3 R p b 2 4 x L z I w M j B f V U F f Q k x P Q 0 t T I C g y K S 9 B d X R v U m V t b 3 Z l Z E N v b H V t b n M x L n s y M D I w X 1 V B Q 0 U s O H 0 m c X V v d D s s J n F 1 b 3 Q 7 U 2 V j d G l v b j E v M j A y M F 9 V Q V 9 C T E 9 D S 1 M g K D I p L 0 F 1 d G 9 S Z W 1 v d m V k Q 2 9 s d W 1 u c z E u e z I w M j B f V U F f T k F N R S w 5 f S Z x d W 9 0 O 1 0 s J n F 1 b 3 Q 7 U m V s Y X R p b 2 5 z a G l w S W 5 m b y Z x d W 9 0 O z p b X X 0 i I C 8 + P C 9 T d G F i b G V F b n R y a W V z P j w v S X R l b T 4 8 S X R l b T 4 8 S X R l b U x v Y 2 F 0 a W 9 u P j x J d G V t V H l w Z T 5 G b 3 J t d W x h P C 9 J d G V t V H l w Z T 4 8 S X R l b V B h d G g + U 2 V j d G l v b j E v M j A y M F 9 V Q V 9 C T E 9 D S 1 M l M j A o M i k v U 2 9 1 c m N l P C 9 J d G V t U G F 0 a D 4 8 L 0 l 0 Z W 1 M b 2 N h d G l v b j 4 8 U 3 R h Y m x l R W 5 0 c m l l c y A v P j w v S X R l b T 4 8 S X R l b T 4 8 S X R l b U x v Y 2 F 0 a W 9 u P j x J d G V t V H l w Z T 5 G b 3 J t d W x h P C 9 J d G V t V H l w Z T 4 8 S X R l b V B h d G g + U 2 V j d G l v b j E v M j A y M F 9 V Q V 9 C T E 9 D S 1 M l M j A o M i k v U H J v b W 9 0 Z W Q l M j B I Z W F k Z X J z P C 9 J d G V t U G F 0 a D 4 8 L 0 l 0 Z W 1 M b 2 N h d G l v b j 4 8 U 3 R h Y m x l R W 5 0 c m l l c y A v P j w v S X R l b T 4 8 S X R l b T 4 8 S X R l b U x v Y 2 F 0 a W 9 u P j x J d G V t V H l w Z T 5 G b 3 J t d W x h P C 9 J d G V t V H l w Z T 4 8 S X R l b V B h d G g + U 2 V j d G l v b j E v M j A y M F 9 V Q V 9 C T E 9 D S 1 M l M j A o M i k v Q 2 h h b m d l Z C U y M F R 5 c G U 8 L 0 l 0 Z W 1 Q Y X R o P j w v S X R l b U x v Y 2 F 0 a W 9 u P j x T d G F i b G V F b n R y a W V z I C 8 + P C 9 J d G V t P j x J d G V t P j x J d G V t T G 9 j Y X R p b 2 4 + P E l 0 Z W 1 U e X B l P k Z v c m 1 1 b G E 8 L 0 l 0 Z W 1 U e X B l P j x J d G V t U G F 0 a D 5 T Z W N 0 a W 9 u M S 8 y M D I w X 1 V B X 0 J M T 0 N L U y U y M C g y K S 9 G a W x 0 Z X J l Z C U y M F J v d 3 M 8 L 0 l 0 Z W 1 Q Y X R o P j w v S X R l b U x v Y 2 F 0 a W 9 u P j x T d G F i b G V F b n R y a W V z I C 8 + P C 9 J d G V t P j x J d G V t P j x J d G V t T G 9 j Y X R p b 2 4 + P E l 0 Z W 1 U e X B l P k Z v c m 1 1 b G E 8 L 0 l 0 Z W 1 U e X B l P j x J d G V t U G F 0 a D 5 T Z W N 0 a W 9 u M S 8 y M D I w X 1 V B X 0 J M T 0 N L U y U y M C g y K S 9 G a W x 0 Z X J l Z C U y M F J v d 3 M x P C 9 J d G V t U G F 0 a D 4 8 L 0 l 0 Z W 1 M b 2 N h d G l v b j 4 8 U 3 R h Y m x l R W 5 0 c m l l c y A v P j w v S X R l b T 4 8 L 0 l 0 Z W 1 z P j w v T G 9 j Y W x Q Y W N r Y W d l T W V 0 Y W R h d G F G a W x l P h Y A A A B Q S w U G A A A A A A A A A A A A A A A A A A A A A A A A J g E A A A E A A A D Q j J 3 f A R X R E Y x 6 A M B P w p f r A Q A A A B Q r I q z 8 E N h P t o 4 X C 8 m 2 y n U A A A A A A g A A A A A A E G Y A A A A B A A A g A A A A 9 O 5 T n P S A k 5 5 1 P O L Q R R F L f p 3 m w z e e 5 3 b z s 1 h j X 7 s c R O A A A A A A D o A A A A A C A A A g A A A A W 9 E z W + Y U D i f H p s g 2 p Y D L I H B h b Z X 5 T r 0 D F 7 1 K m o w 0 + P B Q A A A A I d E n 9 i i T B s Q L e n i G q + D 6 v P h v N t I 0 B m p f I A b r R 2 3 D Q 9 L q h P x w O i m d p 1 P d Q R / 6 Y X 9 o H J l I 6 p h y n d j 6 E X U o U V p G 6 D 4 l G 1 + A d 6 t v s Z + 9 3 d L + j d 1 A A A A A T w m X T e C + m t t l t R E 7 n U H l X c 5 Z L 4 9 A g i R z I A a 1 S + d c q G y 2 G N E e a 2 N f R c J Q b O 3 J C B d Z 9 R z m z f 1 0 X A a 7 i + N S 2 S X S U 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04B0B8652BD2C49901724E5267B8DD6" ma:contentTypeVersion="20" ma:contentTypeDescription="Create a new document." ma:contentTypeScope="" ma:versionID="d8122ad3db2b178ecdea0b7451d0c634">
  <xsd:schema xmlns:xsd="http://www.w3.org/2001/XMLSchema" xmlns:xs="http://www.w3.org/2001/XMLSchema" xmlns:p="http://schemas.microsoft.com/office/2006/metadata/properties" xmlns:ns2="1febc2bf-f2c6-4efd-b14b-7a212a84dca3" xmlns:ns3="5e6a9333-784e-4594-8d06-6336b5265ed9" targetNamespace="http://schemas.microsoft.com/office/2006/metadata/properties" ma:root="true" ma:fieldsID="1e6476366808592d6fea4b61cb1c9558" ns2:_="" ns3:_="">
    <xsd:import namespace="1febc2bf-f2c6-4efd-b14b-7a212a84dca3"/>
    <xsd:import namespace="5e6a9333-784e-4594-8d06-6336b5265e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TWOTitle" minOccurs="0"/>
                <xsd:element ref="ns3:SharedWithUsers" minOccurs="0"/>
                <xsd:element ref="ns3:SharedWithDetails" minOccurs="0"/>
                <xsd:element ref="ns2:MarkAsFinal"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ebc2bf-f2c6-4efd-b14b-7a212a84d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TWOTitle" ma:index="16" nillable="true" ma:displayName="TWO Title" ma:description="Short title of TWO" ma:format="Dropdown" ma:internalName="TWOTitle">
      <xsd:simpleType>
        <xsd:restriction base="dms:Text">
          <xsd:maxLength value="255"/>
        </xsd:restriction>
      </xsd:simpleType>
    </xsd:element>
    <xsd:element name="MarkAsFinal" ma:index="19" nillable="true" ma:displayName="Mark As Final" ma:default="0" ma:format="Dropdown" ma:internalName="MarkAsFinal">
      <xsd:simpleType>
        <xsd:restriction base="dms:Boolea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d9232b-3ef6-462c-bf90-a33a2db08d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a9333-784e-4594-8d06-6336b5265ed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568610-9d9e-4eaf-916d-92ba2ca3ce8a}" ma:internalName="TaxCatchAll" ma:showField="CatchAllData" ma:web="5e6a9333-784e-4594-8d06-6336b5265e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90d9232b-3ef6-462c-bf90-a33a2db08da6" ContentTypeId="0x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MarkAsFinal xmlns="1febc2bf-f2c6-4efd-b14b-7a212a84dca3">false</MarkAsFinal>
    <TaxCatchAll xmlns="5e6a9333-784e-4594-8d06-6336b5265ed9" xsi:nil="true"/>
    <lcf76f155ced4ddcb4097134ff3c332f xmlns="1febc2bf-f2c6-4efd-b14b-7a212a84dca3">
      <Terms xmlns="http://schemas.microsoft.com/office/infopath/2007/PartnerControls"/>
    </lcf76f155ced4ddcb4097134ff3c332f>
    <TWOTitle xmlns="1febc2bf-f2c6-4efd-b14b-7a212a84dca3" xsi:nil="true"/>
  </documentManagement>
</p:properties>
</file>

<file path=customXml/itemProps1.xml><?xml version="1.0" encoding="utf-8"?>
<ds:datastoreItem xmlns:ds="http://schemas.openxmlformats.org/officeDocument/2006/customXml" ds:itemID="{5AAF7AE1-F137-43D9-81A1-C1219FBA5EB7}">
  <ds:schemaRefs>
    <ds:schemaRef ds:uri="http://schemas.microsoft.com/DataMashup"/>
  </ds:schemaRefs>
</ds:datastoreItem>
</file>

<file path=customXml/itemProps2.xml><?xml version="1.0" encoding="utf-8"?>
<ds:datastoreItem xmlns:ds="http://schemas.openxmlformats.org/officeDocument/2006/customXml" ds:itemID="{A0FDC104-13FA-42B0-9C52-68C94350347A}"/>
</file>

<file path=customXml/itemProps3.xml><?xml version="1.0" encoding="utf-8"?>
<ds:datastoreItem xmlns:ds="http://schemas.openxmlformats.org/officeDocument/2006/customXml" ds:itemID="{19C584BD-05CF-4D80-AE8D-3EF96E78D22D}"/>
</file>

<file path=customXml/itemProps4.xml><?xml version="1.0" encoding="utf-8"?>
<ds:datastoreItem xmlns:ds="http://schemas.openxmlformats.org/officeDocument/2006/customXml" ds:itemID="{D0066AD4-E6EC-46C1-8226-1772EB77E9B1}"/>
</file>

<file path=customXml/itemProps5.xml><?xml version="1.0" encoding="utf-8"?>
<ds:datastoreItem xmlns:ds="http://schemas.openxmlformats.org/officeDocument/2006/customXml" ds:itemID="{B68316EE-C478-4279-97E3-7BD7BA2342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UA-PopEst-2025-Final</vt:lpstr>
      <vt:lpstr>UA_Working Sheet</vt:lpstr>
      <vt:lpstr>County2025</vt:lpstr>
      <vt:lpstr>UA_CNTY_REL_2020 (Rel)</vt:lpstr>
      <vt:lpstr>CO-EST2025-POP-01</vt:lpstr>
      <vt:lpstr>FieldDescriptions</vt:lpstr>
      <vt:lpstr>CO_1_1</vt:lpstr>
      <vt:lpstr>'CO-EST2025-POP-01'!Print_Area</vt:lpstr>
      <vt:lpstr>County2025!Print_Area</vt:lpstr>
      <vt:lpstr>'UA-PopEst-2025-Final'!Print_Area</vt:lpstr>
      <vt:lpstr>'CO-EST2025-POP-01'!Print_Titles</vt:lpstr>
      <vt:lpstr>County2025!Print_Titles</vt:lpstr>
      <vt:lpstr>'UA-PopEst-2025-Final'!Print_Titles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Yongqiang Wu</dc:creator>
  <cp:lastModifiedBy>Jia Fang</cp:lastModifiedBy>
  <cp:lastPrinted>2026-04-30T15:24:48Z</cp:lastPrinted>
  <dcterms:created xsi:type="dcterms:W3CDTF">2024-02-14T04:53:50Z</dcterms:created>
  <dcterms:modified xsi:type="dcterms:W3CDTF">2026-04-30T15:25:12Z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0x010100904B0B8652BD2C49901724E5267B8DD6</vt:lpwstr>
  </property>
</Properties>
</file>