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lw00\Jobs\61791 D3 GEC\TECHPROD\006_Grant Support\BUILD Grant\2019\02_Application\Safety Analysis and BCA\"/>
    </mc:Choice>
  </mc:AlternateContent>
  <xr:revisionPtr revIDLastSave="0" documentId="13_ncr:1_{69C934C9-07B0-44AB-8697-5DA209122396}" xr6:coauthVersionLast="36" xr6:coauthVersionMax="36" xr10:uidLastSave="{00000000-0000-0000-0000-000000000000}"/>
  <bookViews>
    <workbookView xWindow="32772" yWindow="32772" windowWidth="23040" windowHeight="9780" xr2:uid="{00000000-000D-0000-FFFF-FFFF00000000}"/>
  </bookViews>
  <sheets>
    <sheet name="Assumptions" sheetId="13" r:id="rId1"/>
    <sheet name="BCA" sheetId="11" r:id="rId2"/>
    <sheet name="Cost" sheetId="12" r:id="rId3"/>
    <sheet name="Park Blvd Analysis" sheetId="1" r:id="rId4"/>
    <sheet name="Safety Benefit" sheetId="9" r:id="rId5"/>
    <sheet name="Travel Time Benefit" sheetId="2" r:id="rId6"/>
    <sheet name="Environmental Benefit" sheetId="10" r:id="rId7"/>
  </sheets>
  <definedNames>
    <definedName name="_Hlk11335185" localSheetId="5">'Travel Time Benefit'!#REF!</definedName>
    <definedName name="_xlnm.Print_Area" localSheetId="5">'Travel Time Benefit'!#REF!</definedName>
    <definedName name="_xlnm.Print_Titles" localSheetId="5">'Travel Time Benefit'!$A:$F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2" l="1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23" i="12"/>
  <c r="C13" i="12"/>
  <c r="D13" i="12" l="1"/>
  <c r="E24" i="12" l="1"/>
  <c r="E25" i="12"/>
  <c r="E26" i="12"/>
  <c r="E27" i="12"/>
  <c r="E28" i="12"/>
  <c r="D29" i="12"/>
  <c r="D30" i="12"/>
  <c r="E31" i="12"/>
  <c r="E32" i="12"/>
  <c r="E33" i="12"/>
  <c r="D34" i="12"/>
  <c r="E35" i="12"/>
  <c r="E36" i="12"/>
  <c r="D37" i="12"/>
  <c r="D38" i="12"/>
  <c r="D39" i="12"/>
  <c r="E40" i="12"/>
  <c r="E41" i="12"/>
  <c r="D23" i="12"/>
  <c r="D26" i="12" l="1"/>
  <c r="E23" i="12"/>
  <c r="E34" i="12"/>
  <c r="D35" i="12"/>
  <c r="E39" i="12"/>
  <c r="D36" i="12"/>
  <c r="E38" i="12"/>
  <c r="E37" i="12"/>
  <c r="D28" i="12"/>
  <c r="E30" i="12"/>
  <c r="D27" i="12"/>
  <c r="E29" i="12"/>
  <c r="D41" i="12"/>
  <c r="D33" i="12"/>
  <c r="D25" i="12"/>
  <c r="D40" i="12"/>
  <c r="D32" i="12"/>
  <c r="D24" i="12"/>
  <c r="D31" i="12"/>
  <c r="C42" i="12"/>
  <c r="B12" i="11" s="1"/>
  <c r="E42" i="12" l="1"/>
  <c r="D12" i="11" s="1"/>
  <c r="D42" i="12"/>
  <c r="C12" i="11" s="1"/>
  <c r="C5" i="11" l="1"/>
  <c r="D5" i="11"/>
  <c r="B5" i="11"/>
  <c r="R13" i="10" l="1"/>
  <c r="Q13" i="10"/>
  <c r="N12" i="10"/>
  <c r="O12" i="10" s="1"/>
  <c r="P12" i="10" s="1"/>
  <c r="L12" i="10"/>
  <c r="J12" i="10"/>
  <c r="K12" i="10" s="1"/>
  <c r="R12" i="10" s="1"/>
  <c r="N11" i="10"/>
  <c r="O11" i="10" s="1"/>
  <c r="P11" i="10" s="1"/>
  <c r="J11" i="10"/>
  <c r="K11" i="10" s="1"/>
  <c r="R10" i="10"/>
  <c r="Q10" i="10"/>
  <c r="N9" i="10"/>
  <c r="O9" i="10" s="1"/>
  <c r="P9" i="10" s="1"/>
  <c r="L9" i="10"/>
  <c r="J9" i="10"/>
  <c r="K9" i="10" s="1"/>
  <c r="R9" i="10" s="1"/>
  <c r="N8" i="10"/>
  <c r="O8" i="10" s="1"/>
  <c r="P8" i="10" s="1"/>
  <c r="L8" i="10"/>
  <c r="J8" i="10"/>
  <c r="K8" i="10" s="1"/>
  <c r="R7" i="10"/>
  <c r="Q7" i="10"/>
  <c r="N6" i="10"/>
  <c r="O6" i="10" s="1"/>
  <c r="P6" i="10" s="1"/>
  <c r="L6" i="10"/>
  <c r="J6" i="10"/>
  <c r="K6" i="10" s="1"/>
  <c r="R5" i="10"/>
  <c r="Q5" i="10"/>
  <c r="R4" i="10"/>
  <c r="Q4" i="10"/>
  <c r="O4" i="10"/>
  <c r="N3" i="10"/>
  <c r="O3" i="10" s="1"/>
  <c r="P3" i="10" s="1"/>
  <c r="L3" i="10"/>
  <c r="J3" i="10"/>
  <c r="K3" i="10" s="1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58" i="9"/>
  <c r="S4" i="10" l="1"/>
  <c r="V4" i="10" s="1"/>
  <c r="S13" i="10"/>
  <c r="U13" i="10" s="1"/>
  <c r="S10" i="10"/>
  <c r="T10" i="10" s="1"/>
  <c r="S5" i="10"/>
  <c r="T5" i="10" s="1"/>
  <c r="S7" i="10"/>
  <c r="T7" i="10" s="1"/>
  <c r="R11" i="10"/>
  <c r="Q11" i="10"/>
  <c r="R6" i="10"/>
  <c r="Q6" i="10"/>
  <c r="R8" i="10"/>
  <c r="Q8" i="10"/>
  <c r="R3" i="10"/>
  <c r="Q3" i="10"/>
  <c r="Q9" i="10"/>
  <c r="S9" i="10" s="1"/>
  <c r="Q12" i="10"/>
  <c r="S12" i="10" s="1"/>
  <c r="U5" i="10" l="1"/>
  <c r="V5" i="10"/>
  <c r="V7" i="10"/>
  <c r="U10" i="10"/>
  <c r="U7" i="10"/>
  <c r="T4" i="10"/>
  <c r="U4" i="10"/>
  <c r="V10" i="10"/>
  <c r="T13" i="10"/>
  <c r="V13" i="10"/>
  <c r="S6" i="10"/>
  <c r="V6" i="10" s="1"/>
  <c r="S8" i="10"/>
  <c r="S11" i="10"/>
  <c r="U12" i="10"/>
  <c r="T12" i="10"/>
  <c r="V12" i="10"/>
  <c r="U9" i="10"/>
  <c r="T9" i="10"/>
  <c r="V9" i="10"/>
  <c r="S3" i="10"/>
  <c r="E13" i="12" l="1"/>
  <c r="E17" i="12" s="1"/>
  <c r="D10" i="11" s="1"/>
  <c r="D17" i="12"/>
  <c r="C10" i="11" s="1"/>
  <c r="C17" i="12"/>
  <c r="B10" i="11" s="1"/>
  <c r="T6" i="10"/>
  <c r="U6" i="10"/>
  <c r="V11" i="10"/>
  <c r="U11" i="10"/>
  <c r="T11" i="10"/>
  <c r="V3" i="10"/>
  <c r="S14" i="10"/>
  <c r="S16" i="10" s="1"/>
  <c r="U3" i="10"/>
  <c r="T3" i="10"/>
  <c r="V8" i="10"/>
  <c r="U8" i="10"/>
  <c r="T8" i="10"/>
  <c r="U14" i="10" l="1"/>
  <c r="U16" i="10" s="1"/>
  <c r="V14" i="10"/>
  <c r="V16" i="10" s="1"/>
  <c r="T14" i="10"/>
  <c r="T16" i="10" s="1"/>
  <c r="X16" i="10" l="1"/>
  <c r="C22" i="10" s="1"/>
  <c r="D22" i="10" s="1"/>
  <c r="E22" i="10" s="1"/>
  <c r="C35" i="10" l="1"/>
  <c r="D35" i="10" s="1"/>
  <c r="E35" i="10" s="1"/>
  <c r="C27" i="10"/>
  <c r="D27" i="10" s="1"/>
  <c r="E27" i="10" s="1"/>
  <c r="C25" i="10"/>
  <c r="D25" i="10" s="1"/>
  <c r="E25" i="10" s="1"/>
  <c r="C24" i="10"/>
  <c r="D24" i="10" s="1"/>
  <c r="E24" i="10" s="1"/>
  <c r="C32" i="10"/>
  <c r="D32" i="10" s="1"/>
  <c r="E32" i="10" s="1"/>
  <c r="C19" i="10"/>
  <c r="D19" i="10" s="1"/>
  <c r="E19" i="10" s="1"/>
  <c r="C37" i="10"/>
  <c r="D37" i="10" s="1"/>
  <c r="E37" i="10" s="1"/>
  <c r="C34" i="10"/>
  <c r="D34" i="10" s="1"/>
  <c r="E34" i="10" s="1"/>
  <c r="C31" i="10"/>
  <c r="D31" i="10" s="1"/>
  <c r="E31" i="10" s="1"/>
  <c r="C21" i="10"/>
  <c r="D21" i="10" s="1"/>
  <c r="E21" i="10" s="1"/>
  <c r="C26" i="10"/>
  <c r="D26" i="10" s="1"/>
  <c r="E26" i="10" s="1"/>
  <c r="C23" i="10"/>
  <c r="D23" i="10" s="1"/>
  <c r="E23" i="10" s="1"/>
  <c r="C36" i="10"/>
  <c r="D36" i="10" s="1"/>
  <c r="E36" i="10" s="1"/>
  <c r="C18" i="10"/>
  <c r="D18" i="10" s="1"/>
  <c r="E18" i="10" s="1"/>
  <c r="C17" i="10"/>
  <c r="D17" i="10" s="1"/>
  <c r="C28" i="10"/>
  <c r="D28" i="10" s="1"/>
  <c r="E28" i="10" s="1"/>
  <c r="C33" i="10"/>
  <c r="D33" i="10" s="1"/>
  <c r="E33" i="10" s="1"/>
  <c r="C30" i="10"/>
  <c r="D30" i="10" s="1"/>
  <c r="E30" i="10" s="1"/>
  <c r="C20" i="10"/>
  <c r="D20" i="10" s="1"/>
  <c r="E20" i="10" s="1"/>
  <c r="C29" i="10"/>
  <c r="D29" i="10" s="1"/>
  <c r="E29" i="10" s="1"/>
  <c r="C38" i="10" l="1"/>
  <c r="B7" i="11" s="1"/>
  <c r="E17" i="10"/>
  <c r="E38" i="10" s="1"/>
  <c r="D7" i="11" s="1"/>
  <c r="D38" i="10"/>
  <c r="C7" i="11" s="1"/>
  <c r="R11" i="2" l="1"/>
  <c r="R5" i="2"/>
  <c r="R10" i="2"/>
  <c r="R13" i="2"/>
  <c r="R4" i="2"/>
  <c r="R7" i="2"/>
  <c r="L12" i="2"/>
  <c r="R12" i="2" s="1"/>
  <c r="L9" i="2"/>
  <c r="R9" i="2" s="1"/>
  <c r="L8" i="2"/>
  <c r="R8" i="2" s="1"/>
  <c r="L6" i="2"/>
  <c r="R6" i="2" s="1"/>
  <c r="L3" i="2"/>
  <c r="R3" i="2" s="1"/>
  <c r="O4" i="2"/>
  <c r="J40" i="9"/>
  <c r="C18" i="9"/>
  <c r="D54" i="9"/>
  <c r="C54" i="9"/>
  <c r="B54" i="9"/>
  <c r="E53" i="9"/>
  <c r="J43" i="9" s="1"/>
  <c r="E52" i="9"/>
  <c r="E54" i="9" s="1"/>
  <c r="N12" i="2" s="1"/>
  <c r="O12" i="2" s="1"/>
  <c r="Q12" i="2" s="1"/>
  <c r="E51" i="9"/>
  <c r="F51" i="9" s="1"/>
  <c r="G51" i="9" s="1"/>
  <c r="E50" i="9"/>
  <c r="E49" i="9"/>
  <c r="L43" i="9" s="1"/>
  <c r="B45" i="9"/>
  <c r="E44" i="9"/>
  <c r="E43" i="9"/>
  <c r="F43" i="9"/>
  <c r="G43" i="9" s="1"/>
  <c r="F42" i="9"/>
  <c r="G42" i="9" s="1"/>
  <c r="E41" i="9"/>
  <c r="D45" i="9"/>
  <c r="C45" i="9"/>
  <c r="E40" i="9"/>
  <c r="L42" i="9" s="1"/>
  <c r="D34" i="9"/>
  <c r="B34" i="9"/>
  <c r="D33" i="9"/>
  <c r="C33" i="9"/>
  <c r="E33" i="9" s="1"/>
  <c r="F33" i="9" s="1"/>
  <c r="G33" i="9" s="1"/>
  <c r="B33" i="9"/>
  <c r="D32" i="9"/>
  <c r="C32" i="9"/>
  <c r="D31" i="9"/>
  <c r="C31" i="9"/>
  <c r="B31" i="9"/>
  <c r="B36" i="9"/>
  <c r="E35" i="9"/>
  <c r="F35" i="9" s="1"/>
  <c r="D27" i="9"/>
  <c r="C27" i="9"/>
  <c r="B27" i="9"/>
  <c r="E26" i="9"/>
  <c r="F26" i="9" s="1"/>
  <c r="E25" i="9"/>
  <c r="F25" i="9" s="1"/>
  <c r="G25" i="9" s="1"/>
  <c r="E24" i="9"/>
  <c r="F24" i="9" s="1"/>
  <c r="G24" i="9" s="1"/>
  <c r="E23" i="9"/>
  <c r="K40" i="9" s="1"/>
  <c r="E22" i="9"/>
  <c r="F22" i="9" s="1"/>
  <c r="D18" i="9"/>
  <c r="B18" i="9"/>
  <c r="E17" i="9"/>
  <c r="E16" i="9"/>
  <c r="F16" i="9"/>
  <c r="G16" i="9" s="1"/>
  <c r="E15" i="9"/>
  <c r="F15" i="9" s="1"/>
  <c r="G15" i="9" s="1"/>
  <c r="E14" i="9"/>
  <c r="E13" i="9"/>
  <c r="L39" i="9" s="1"/>
  <c r="C9" i="9"/>
  <c r="E5" i="9"/>
  <c r="F5" i="9"/>
  <c r="E6" i="9"/>
  <c r="F6" i="9"/>
  <c r="G6" i="9" s="1"/>
  <c r="E7" i="9"/>
  <c r="E9" i="9" s="1"/>
  <c r="N3" i="2" s="1"/>
  <c r="O3" i="2" s="1"/>
  <c r="Q3" i="2" s="1"/>
  <c r="E8" i="9"/>
  <c r="J38" i="9" s="1"/>
  <c r="E4" i="9"/>
  <c r="F4" i="9" s="1"/>
  <c r="L20" i="9" s="1"/>
  <c r="D9" i="9"/>
  <c r="B9" i="9"/>
  <c r="J12" i="2"/>
  <c r="K12" i="2" s="1"/>
  <c r="J11" i="2"/>
  <c r="K11" i="2" s="1"/>
  <c r="J9" i="2"/>
  <c r="K9" i="2" s="1"/>
  <c r="J8" i="2"/>
  <c r="K8" i="2" s="1"/>
  <c r="J6" i="2"/>
  <c r="K6" i="2" s="1"/>
  <c r="J3" i="2"/>
  <c r="K3" i="2" s="1"/>
  <c r="S3" i="2" s="1"/>
  <c r="B44" i="1"/>
  <c r="E44" i="1" s="1"/>
  <c r="C44" i="1"/>
  <c r="B45" i="1"/>
  <c r="C45" i="1"/>
  <c r="B47" i="1"/>
  <c r="C47" i="1"/>
  <c r="B48" i="1"/>
  <c r="D48" i="1" s="1"/>
  <c r="C48" i="1"/>
  <c r="B49" i="1"/>
  <c r="C49" i="1"/>
  <c r="C43" i="1"/>
  <c r="B43" i="1"/>
  <c r="B10" i="1"/>
  <c r="D7" i="1"/>
  <c r="E7" i="1"/>
  <c r="D8" i="1"/>
  <c r="E8" i="1"/>
  <c r="D9" i="1"/>
  <c r="E9" i="1"/>
  <c r="C10" i="1"/>
  <c r="D10" i="1"/>
  <c r="D11" i="1"/>
  <c r="E11" i="1"/>
  <c r="D12" i="1"/>
  <c r="E12" i="1"/>
  <c r="D13" i="1"/>
  <c r="E13" i="1"/>
  <c r="D19" i="1"/>
  <c r="E19" i="1"/>
  <c r="D20" i="1"/>
  <c r="E20" i="1"/>
  <c r="D21" i="1"/>
  <c r="E21" i="1"/>
  <c r="B22" i="1"/>
  <c r="C22" i="1"/>
  <c r="D23" i="1"/>
  <c r="E23" i="1"/>
  <c r="D24" i="1"/>
  <c r="E24" i="1"/>
  <c r="D25" i="1"/>
  <c r="E25" i="1"/>
  <c r="D31" i="1"/>
  <c r="E31" i="1"/>
  <c r="D32" i="1"/>
  <c r="E32" i="1"/>
  <c r="D33" i="1"/>
  <c r="E33" i="1"/>
  <c r="B34" i="1"/>
  <c r="D34" i="1" s="1"/>
  <c r="C34" i="1"/>
  <c r="D35" i="1"/>
  <c r="E35" i="1"/>
  <c r="D36" i="1"/>
  <c r="E36" i="1"/>
  <c r="D37" i="1"/>
  <c r="E37" i="1"/>
  <c r="D44" i="1"/>
  <c r="D45" i="1"/>
  <c r="E45" i="1"/>
  <c r="E48" i="1"/>
  <c r="D49" i="1"/>
  <c r="D47" i="1"/>
  <c r="C46" i="1"/>
  <c r="E46" i="1" s="1"/>
  <c r="B46" i="1"/>
  <c r="E10" i="1"/>
  <c r="D46" i="1"/>
  <c r="E34" i="1"/>
  <c r="E32" i="9"/>
  <c r="E31" i="9"/>
  <c r="L41" i="9" s="1"/>
  <c r="E34" i="9"/>
  <c r="F34" i="9"/>
  <c r="G34" i="9" s="1"/>
  <c r="F50" i="9"/>
  <c r="E45" i="9"/>
  <c r="N11" i="2" s="1"/>
  <c r="O11" i="2" s="1"/>
  <c r="Q11" i="2" s="1"/>
  <c r="F40" i="9"/>
  <c r="D36" i="9"/>
  <c r="F13" i="9"/>
  <c r="R14" i="2" l="1"/>
  <c r="E18" i="9"/>
  <c r="N6" i="2" s="1"/>
  <c r="O6" i="2" s="1"/>
  <c r="Q6" i="2" s="1"/>
  <c r="J41" i="9"/>
  <c r="F31" i="9"/>
  <c r="L38" i="9"/>
  <c r="E27" i="9"/>
  <c r="N8" i="2" s="1"/>
  <c r="O8" i="2" s="1"/>
  <c r="Q8" i="2" s="1"/>
  <c r="C36" i="9"/>
  <c r="K41" i="9"/>
  <c r="K39" i="9"/>
  <c r="F23" i="9"/>
  <c r="F49" i="9"/>
  <c r="K42" i="9"/>
  <c r="G50" i="9"/>
  <c r="D22" i="1"/>
  <c r="L23" i="9"/>
  <c r="G31" i="9"/>
  <c r="E36" i="9"/>
  <c r="N9" i="2" s="1"/>
  <c r="O9" i="2" s="1"/>
  <c r="Q9" i="2" s="1"/>
  <c r="L24" i="9"/>
  <c r="G40" i="9"/>
  <c r="G13" i="9"/>
  <c r="L21" i="9"/>
  <c r="F32" i="9"/>
  <c r="F36" i="9" s="1"/>
  <c r="G4" i="9"/>
  <c r="E43" i="1"/>
  <c r="E49" i="1"/>
  <c r="L22" i="9"/>
  <c r="G22" i="9"/>
  <c r="J23" i="9"/>
  <c r="G35" i="9"/>
  <c r="F7" i="9"/>
  <c r="K38" i="9"/>
  <c r="E47" i="1"/>
  <c r="K43" i="9"/>
  <c r="F52" i="9"/>
  <c r="K25" i="9" s="1"/>
  <c r="E22" i="1"/>
  <c r="K20" i="9"/>
  <c r="F17" i="9"/>
  <c r="J39" i="9"/>
  <c r="J44" i="9" s="1"/>
  <c r="G26" i="9"/>
  <c r="J22" i="9"/>
  <c r="F44" i="9"/>
  <c r="J42" i="9"/>
  <c r="F14" i="9"/>
  <c r="F41" i="9"/>
  <c r="F53" i="9"/>
  <c r="D43" i="1"/>
  <c r="L40" i="9"/>
  <c r="L44" i="9" s="1"/>
  <c r="F8" i="9"/>
  <c r="G5" i="9"/>
  <c r="Q14" i="2" l="1"/>
  <c r="Q16" i="2" s="1"/>
  <c r="K22" i="9"/>
  <c r="G23" i="9"/>
  <c r="F27" i="9"/>
  <c r="G49" i="9"/>
  <c r="L25" i="9"/>
  <c r="L26" i="9" s="1"/>
  <c r="G44" i="9"/>
  <c r="J24" i="9"/>
  <c r="G41" i="9"/>
  <c r="G45" i="9" s="1"/>
  <c r="K24" i="9"/>
  <c r="F45" i="9"/>
  <c r="J20" i="9"/>
  <c r="G8" i="9"/>
  <c r="J25" i="9"/>
  <c r="G53" i="9"/>
  <c r="K21" i="9"/>
  <c r="G14" i="9"/>
  <c r="G18" i="9" s="1"/>
  <c r="G27" i="9"/>
  <c r="J21" i="9"/>
  <c r="G17" i="9"/>
  <c r="K44" i="9"/>
  <c r="S9" i="2"/>
  <c r="S7" i="2"/>
  <c r="S6" i="2"/>
  <c r="S8" i="2"/>
  <c r="S10" i="2"/>
  <c r="S11" i="2"/>
  <c r="S13" i="2"/>
  <c r="S4" i="2"/>
  <c r="S12" i="2"/>
  <c r="S5" i="2"/>
  <c r="G7" i="9"/>
  <c r="G9" i="9" s="1"/>
  <c r="F9" i="9"/>
  <c r="G32" i="9"/>
  <c r="G36" i="9" s="1"/>
  <c r="K23" i="9"/>
  <c r="G52" i="9"/>
  <c r="F54" i="9"/>
  <c r="F18" i="9"/>
  <c r="J26" i="9" l="1"/>
  <c r="G54" i="9"/>
  <c r="K26" i="9"/>
  <c r="J12" i="9"/>
  <c r="J13" i="9" s="1"/>
  <c r="J14" i="9"/>
  <c r="J15" i="9" s="1"/>
  <c r="S14" i="2"/>
  <c r="S16" i="2" s="1"/>
  <c r="U16" i="2" s="1"/>
  <c r="D18" i="2" l="1"/>
  <c r="B63" i="9"/>
  <c r="B71" i="9"/>
  <c r="B59" i="9"/>
  <c r="B73" i="9"/>
  <c r="B68" i="9"/>
  <c r="B78" i="9"/>
  <c r="B64" i="9"/>
  <c r="B72" i="9"/>
  <c r="B58" i="9"/>
  <c r="B65" i="9"/>
  <c r="B69" i="9"/>
  <c r="B77" i="9"/>
  <c r="B62" i="9"/>
  <c r="B66" i="9"/>
  <c r="B74" i="9"/>
  <c r="B67" i="9"/>
  <c r="B75" i="9"/>
  <c r="B60" i="9"/>
  <c r="B76" i="9"/>
  <c r="B61" i="9"/>
  <c r="B70" i="9"/>
  <c r="E18" i="2" l="1"/>
  <c r="F18" i="2" s="1"/>
  <c r="D19" i="2"/>
  <c r="C79" i="9"/>
  <c r="B79" i="9"/>
  <c r="D79" i="9"/>
  <c r="D20" i="2" l="1"/>
  <c r="E19" i="2"/>
  <c r="F19" i="2" s="1"/>
  <c r="D21" i="2" l="1"/>
  <c r="E20" i="2"/>
  <c r="F20" i="2" l="1"/>
  <c r="D22" i="2"/>
  <c r="E21" i="2"/>
  <c r="F21" i="2" s="1"/>
  <c r="D23" i="2" l="1"/>
  <c r="E22" i="2"/>
  <c r="F22" i="2" s="1"/>
  <c r="D24" i="2" l="1"/>
  <c r="E23" i="2"/>
  <c r="D25" i="2" l="1"/>
  <c r="E24" i="2"/>
  <c r="F24" i="2" s="1"/>
  <c r="F23" i="2"/>
  <c r="D26" i="2" l="1"/>
  <c r="E25" i="2"/>
  <c r="F25" i="2" l="1"/>
  <c r="D27" i="2"/>
  <c r="E26" i="2"/>
  <c r="F26" i="2" s="1"/>
  <c r="D28" i="2" l="1"/>
  <c r="E27" i="2"/>
  <c r="F27" i="2" s="1"/>
  <c r="D29" i="2" l="1"/>
  <c r="E28" i="2"/>
  <c r="F28" i="2" s="1"/>
  <c r="D30" i="2" l="1"/>
  <c r="E29" i="2"/>
  <c r="F29" i="2" s="1"/>
  <c r="D31" i="2" l="1"/>
  <c r="E30" i="2"/>
  <c r="F30" i="2" s="1"/>
  <c r="D32" i="2" l="1"/>
  <c r="E31" i="2"/>
  <c r="F31" i="2" s="1"/>
  <c r="D33" i="2" l="1"/>
  <c r="E32" i="2"/>
  <c r="F32" i="2" s="1"/>
  <c r="D34" i="2" l="1"/>
  <c r="E33" i="2"/>
  <c r="F33" i="2" s="1"/>
  <c r="D35" i="2" l="1"/>
  <c r="E34" i="2"/>
  <c r="F34" i="2" s="1"/>
  <c r="D36" i="2" l="1"/>
  <c r="E35" i="2"/>
  <c r="F35" i="2" s="1"/>
  <c r="D37" i="2" l="1"/>
  <c r="E36" i="2"/>
  <c r="F36" i="2" s="1"/>
  <c r="D38" i="2" l="1"/>
  <c r="E37" i="2"/>
  <c r="F37" i="2" s="1"/>
  <c r="E38" i="2" l="1"/>
  <c r="D39" i="2"/>
  <c r="B6" i="11" s="1"/>
  <c r="B8" i="11" s="1"/>
  <c r="B14" i="11" s="1"/>
  <c r="F38" i="2" l="1"/>
  <c r="F39" i="2" s="1"/>
  <c r="D6" i="11" s="1"/>
  <c r="D8" i="11" s="1"/>
  <c r="D14" i="11" s="1"/>
  <c r="E39" i="2"/>
  <c r="C6" i="11" s="1"/>
  <c r="C8" i="11" s="1"/>
  <c r="C14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squevedo</author>
    <author>Gaurav Sultania</author>
  </authors>
  <commentList>
    <comment ref="H2" authorId="0" shapeId="0" xr:uid="{00000000-0006-0000-0100-00000C000000}">
      <text>
        <r>
          <rPr>
            <b/>
            <sz val="9"/>
            <color indexed="81"/>
            <rFont val="Tahoma"/>
            <charset val="1"/>
          </rPr>
          <t>squevedo:</t>
        </r>
        <r>
          <rPr>
            <sz val="9"/>
            <color indexed="81"/>
            <rFont val="Tahoma"/>
            <charset val="1"/>
          </rPr>
          <t xml:space="preserve">
K factor for the peak 9 hours of a typical day.</t>
        </r>
      </text>
    </comment>
    <comment ref="N2" authorId="1" shapeId="0" xr:uid="{00000000-0006-0000-0100-00000D000000}">
      <text>
        <r>
          <rPr>
            <b/>
            <sz val="9"/>
            <color indexed="81"/>
            <rFont val="Tahoma"/>
            <charset val="1"/>
          </rPr>
          <t>Gaurav Sultania:</t>
        </r>
        <r>
          <rPr>
            <sz val="9"/>
            <color indexed="81"/>
            <rFont val="Tahoma"/>
            <charset val="1"/>
          </rPr>
          <t xml:space="preserve">
Assuming 60% of the incidents in a day happens during peak period</t>
        </r>
      </text>
    </comment>
    <comment ref="O2" authorId="1" shapeId="0" xr:uid="{00000000-0006-0000-0100-00000E000000}">
      <text>
        <r>
          <rPr>
            <b/>
            <sz val="9"/>
            <color indexed="81"/>
            <rFont val="Tahoma"/>
            <charset val="1"/>
          </rPr>
          <t>Gaurav Sultania:</t>
        </r>
        <r>
          <rPr>
            <sz val="9"/>
            <color indexed="81"/>
            <rFont val="Tahoma"/>
            <charset val="1"/>
          </rPr>
          <t xml:space="preserve">
Assuming CMF = 41%</t>
        </r>
      </text>
    </comment>
    <comment ref="Q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Assumes 30 minute reduction in crash clearance for crashes ocurring during peak periods.
Assuming lower AADT if more than one roadway in a corridor</t>
        </r>
      </text>
    </comment>
    <comment ref="R2" authorId="1" shapeId="0" xr:uid="{00000000-0006-0000-0100-000010000000}">
      <text>
        <r>
          <rPr>
            <b/>
            <sz val="9"/>
            <color indexed="81"/>
            <rFont val="Tahoma"/>
            <charset val="1"/>
          </rPr>
          <t>Gaurav Sultania:</t>
        </r>
        <r>
          <rPr>
            <sz val="9"/>
            <color indexed="81"/>
            <rFont val="Tahoma"/>
            <charset val="1"/>
          </rPr>
          <t xml:space="preserve">
Assuming lower AADT if more than one roadway in a corridor</t>
        </r>
      </text>
    </comment>
    <comment ref="S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Assumes total delay reduction from Park Blvd analysis over 9 hour peak period and factored by AADT and signal spacing.</t>
        </r>
      </text>
    </comment>
    <comment ref="Q15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Cost Per Passenger Per Hour</t>
        </r>
      </text>
    </comment>
    <comment ref="S1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Cost Per Passenger Per Hour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squevedo</author>
    <author>Gaurav Sultania</author>
  </authors>
  <commentList>
    <comment ref="H2" authorId="0" shapeId="0" xr:uid="{EF4020C4-14D5-4B65-9B48-5139680E10CB}">
      <text>
        <r>
          <rPr>
            <b/>
            <sz val="9"/>
            <color indexed="81"/>
            <rFont val="Tahoma"/>
            <charset val="1"/>
          </rPr>
          <t>squevedo:</t>
        </r>
        <r>
          <rPr>
            <sz val="9"/>
            <color indexed="81"/>
            <rFont val="Tahoma"/>
            <charset val="1"/>
          </rPr>
          <t xml:space="preserve">
K factor for the peak 9 hours of a typical day.</t>
        </r>
      </text>
    </comment>
    <comment ref="N2" authorId="1" shapeId="0" xr:uid="{A5FEC43B-33FD-489C-BC8F-3EC97D8F60E8}">
      <text>
        <r>
          <rPr>
            <b/>
            <sz val="9"/>
            <color indexed="81"/>
            <rFont val="Tahoma"/>
            <charset val="1"/>
          </rPr>
          <t>Gaurav Sultania:</t>
        </r>
        <r>
          <rPr>
            <sz val="9"/>
            <color indexed="81"/>
            <rFont val="Tahoma"/>
            <charset val="1"/>
          </rPr>
          <t xml:space="preserve">
Assuming 60% of the incidents in a day happens during peak period</t>
        </r>
      </text>
    </comment>
    <comment ref="O2" authorId="1" shapeId="0" xr:uid="{540FCC3B-EB00-4A25-BE1B-8E6384740A85}">
      <text>
        <r>
          <rPr>
            <b/>
            <sz val="9"/>
            <color indexed="81"/>
            <rFont val="Tahoma"/>
            <charset val="1"/>
          </rPr>
          <t>Gaurav Sultania:</t>
        </r>
        <r>
          <rPr>
            <sz val="9"/>
            <color indexed="81"/>
            <rFont val="Tahoma"/>
            <charset val="1"/>
          </rPr>
          <t xml:space="preserve">
Assuming CMF = 41%</t>
        </r>
      </text>
    </comment>
    <comment ref="P2" authorId="0" shapeId="0" xr:uid="{6BC03128-B7A9-4454-BDAA-0F2B6AD39B27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Assumes 30 minute reduction in crash clearance for crashes ocurring during peak periods.
Assuming lower AADT if more than one roadway in a corridor</t>
        </r>
      </text>
    </comment>
    <comment ref="Q2" authorId="0" shapeId="0" xr:uid="{0330A8C8-6E16-4984-9F5E-5BF61487A8AD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Assumes total delay reduction from Park Blvd analysis over 9 hour peak period and factored by AADT and signal spacing.</t>
        </r>
      </text>
    </comment>
    <comment ref="S15" authorId="0" shapeId="0" xr:uid="{F62B3C92-9867-49E2-8C0C-2579E65E2758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Cost Per Gallon of Fuel</t>
        </r>
      </text>
    </comment>
    <comment ref="T15" authorId="0" shapeId="0" xr:uid="{2716C012-70D2-4D55-A686-B64BC695FB74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Cost Per Metric Ton of CO2</t>
        </r>
      </text>
    </comment>
    <comment ref="U15" authorId="0" shapeId="0" xr:uid="{8E6E49A4-EC39-4490-88A4-8F521E53E075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Cost Per kg of CO</t>
        </r>
      </text>
    </comment>
    <comment ref="V15" authorId="0" shapeId="0" xr:uid="{D543DC63-1818-4112-B707-2DB25BF67DBE}">
      <text>
        <r>
          <rPr>
            <b/>
            <sz val="9"/>
            <color indexed="81"/>
            <rFont val="Tahoma"/>
            <family val="2"/>
          </rPr>
          <t>squevedo:</t>
        </r>
        <r>
          <rPr>
            <sz val="9"/>
            <color indexed="81"/>
            <rFont val="Tahoma"/>
            <family val="2"/>
          </rPr>
          <t xml:space="preserve">
Cost Per kg of NOx</t>
        </r>
      </text>
    </comment>
  </commentList>
</comments>
</file>

<file path=xl/sharedStrings.xml><?xml version="1.0" encoding="utf-8"?>
<sst xmlns="http://schemas.openxmlformats.org/spreadsheetml/2006/main" count="341" uniqueCount="168">
  <si>
    <t>AM Peak</t>
  </si>
  <si>
    <t>Total Delay/Vehicle (sec/veh)</t>
  </si>
  <si>
    <t>Stops/Vehicle</t>
  </si>
  <si>
    <t>Fuel Consumed (gal)</t>
  </si>
  <si>
    <t>MOEs</t>
  </si>
  <si>
    <t>CO Emissions (kg)</t>
  </si>
  <si>
    <t>NOx Emissions (kg)</t>
  </si>
  <si>
    <t>VOC Emissions (kg)</t>
  </si>
  <si>
    <t>Existing</t>
  </si>
  <si>
    <t>Proposed</t>
  </si>
  <si>
    <t>Midday Peak</t>
  </si>
  <si>
    <t>PM Peak</t>
  </si>
  <si>
    <t>Percent Reduction</t>
  </si>
  <si>
    <t>Total (All Peaks)</t>
  </si>
  <si>
    <t>Park Boulevard from 113th Street to 40th Street (6.75 miles, ADT 49,674)</t>
  </si>
  <si>
    <t>CO2 Emissions (kg)</t>
  </si>
  <si>
    <t>AADT</t>
  </si>
  <si>
    <t>K</t>
  </si>
  <si>
    <t>Difference</t>
  </si>
  <si>
    <t>S</t>
  </si>
  <si>
    <t>Stops (stops/weekday)</t>
  </si>
  <si>
    <t>Total Travel (veh-mi/weekday)</t>
  </si>
  <si>
    <t>Delay Savings from
Incident Management
(hrs/weekday)</t>
  </si>
  <si>
    <t>Fuel Savings (gal/Year)</t>
  </si>
  <si>
    <t>CO savings (kg/Yr)</t>
  </si>
  <si>
    <t>NOx Savings (kg/Yr)</t>
  </si>
  <si>
    <t>From</t>
  </si>
  <si>
    <t>To</t>
  </si>
  <si>
    <t>Signals per Mile</t>
  </si>
  <si>
    <t>Delay Savings from Signal System
(hrs/weekday)</t>
  </si>
  <si>
    <t>CO2 Savings
(metric ton/Year)</t>
  </si>
  <si>
    <t>Total Annual Benefit</t>
  </si>
  <si>
    <t>Operation and Maintenance</t>
  </si>
  <si>
    <t>Total Benefit</t>
  </si>
  <si>
    <t>Corridor</t>
  </si>
  <si>
    <t>County</t>
  </si>
  <si>
    <t>Gregory St/Pensacola Bay Bridge (US-98)/Gulf Breeze Pkwy/Navarre Pkwy</t>
  </si>
  <si>
    <t>Orion Parker Dr</t>
  </si>
  <si>
    <t>Both</t>
  </si>
  <si>
    <t>Pensacola Beach Blvd (SR-399)/Bob Sikes Bridge</t>
  </si>
  <si>
    <t>Stewart St (SR-87)</t>
  </si>
  <si>
    <t>Davis Hwy (SR-291)</t>
  </si>
  <si>
    <t>9 Mile Rd (US-90)/SR-10A</t>
  </si>
  <si>
    <t>Escambia</t>
  </si>
  <si>
    <t>9 Mile Rd/Davis Hwy (Alt US-90)</t>
  </si>
  <si>
    <t>Scenic Hwy (US-90)</t>
  </si>
  <si>
    <t>N. Palafox St/Pensacola Blvd (US-29) (SR-95)</t>
  </si>
  <si>
    <t>Morris Ave (CR-95A)</t>
  </si>
  <si>
    <t>US-90</t>
  </si>
  <si>
    <t>SR-87</t>
  </si>
  <si>
    <t>Nichols Lake Rd</t>
  </si>
  <si>
    <t>Palafox St/US-29 (SR-95)</t>
  </si>
  <si>
    <t>Pine Forest Rd (SR-297)</t>
  </si>
  <si>
    <t>Interstate 10</t>
  </si>
  <si>
    <t>Longleaf Dr</t>
  </si>
  <si>
    <t>Community Dr</t>
  </si>
  <si>
    <t>Rank</t>
  </si>
  <si>
    <t>Palafox St (US-29)</t>
  </si>
  <si>
    <t>Gulf Breeze Pkwy (US-98)</t>
  </si>
  <si>
    <t>Navarre Pkwy (US-98)</t>
  </si>
  <si>
    <t>Brent Ln (SR-296)</t>
  </si>
  <si>
    <t>E. Fairfield Dr (SR-295)</t>
  </si>
  <si>
    <t>Alt US-90 (SR-10A)</t>
  </si>
  <si>
    <t>Caroline St (US-90)</t>
  </si>
  <si>
    <t>Main St CR-196)</t>
  </si>
  <si>
    <t>Mobile Hwy (US-90)</t>
  </si>
  <si>
    <t>Texas Dr (SR-752)</t>
  </si>
  <si>
    <t>East Bay Blvd/CR-399/Turkey Bluff Rd</t>
  </si>
  <si>
    <t>Fort Pickens Rd/Via Deluna Dr</t>
  </si>
  <si>
    <t>Length (mi)</t>
  </si>
  <si>
    <t># of Signals</t>
  </si>
  <si>
    <t>Crash Types</t>
  </si>
  <si>
    <t>Total Number of crashes</t>
  </si>
  <si>
    <t>Annual Average crashes</t>
  </si>
  <si>
    <t xml:space="preserve">Cost of crash </t>
  </si>
  <si>
    <t xml:space="preserve">Total </t>
  </si>
  <si>
    <t>Guidance on Treatment of the Economic Value of a Statistical Life in U.S. Department of Transportation Analyses (2016)</t>
  </si>
  <si>
    <t>KABCO Level Monetized Value</t>
  </si>
  <si>
    <t>A – Incapacitating</t>
  </si>
  <si>
    <t>B – Non-incapacitating</t>
  </si>
  <si>
    <t>O – No Injury</t>
  </si>
  <si>
    <t>C – Possible Injury</t>
  </si>
  <si>
    <t>K – Killed</t>
  </si>
  <si>
    <t>U – Injured (Severity</t>
  </si>
  <si>
    <t>No Injury (O)</t>
  </si>
  <si>
    <t>Possible Injury (C)</t>
  </si>
  <si>
    <t>Non-incapacitative (B)</t>
  </si>
  <si>
    <t>Incapacitating (A)</t>
  </si>
  <si>
    <t>Fatal (K)</t>
  </si>
  <si>
    <t>Number of Years of Crash Data (2016 - 2018)</t>
  </si>
  <si>
    <t xml:space="preserve">Corridor 1 - All Vehicles </t>
  </si>
  <si>
    <t>Crash Reduction Factor (%)</t>
  </si>
  <si>
    <t xml:space="preserve">Corridor 2 - All Vehicles </t>
  </si>
  <si>
    <t xml:space="preserve">Corridor 3 - All Vehicles </t>
  </si>
  <si>
    <t xml:space="preserve">Corridor 4 - All Vehicles </t>
  </si>
  <si>
    <t xml:space="preserve">Corridor 5 - All Vehicles </t>
  </si>
  <si>
    <t xml:space="preserve">Corridor 8 - All Vehicles </t>
  </si>
  <si>
    <t>Total Annual Crashes</t>
  </si>
  <si>
    <t>Annual Crashes Reduction</t>
  </si>
  <si>
    <t>Total Annual Monetized Value of Crashes</t>
  </si>
  <si>
    <t>Fatal (11)</t>
  </si>
  <si>
    <t>Injury (485)</t>
  </si>
  <si>
    <t>Property Damage Only (1,117)</t>
  </si>
  <si>
    <t>Total Crashes</t>
  </si>
  <si>
    <t>Fatal (34)</t>
  </si>
  <si>
    <t>Injury (1,455)</t>
  </si>
  <si>
    <t>Property Damage Only (3,348)</t>
  </si>
  <si>
    <t xml:space="preserve"> Crashes on Corridors (2016-2018)</t>
  </si>
  <si>
    <t>Expected Crashes During Peaks
(Per Year)</t>
  </si>
  <si>
    <t>Crashes During Peaks
(2016 - 2018)</t>
  </si>
  <si>
    <t>speed (mph)</t>
  </si>
  <si>
    <t>Year</t>
  </si>
  <si>
    <t>Undiscounted Benefit</t>
  </si>
  <si>
    <t>NPV Benefits (3% Discount)</t>
  </si>
  <si>
    <t>NPV Benefits (7% Discount)</t>
  </si>
  <si>
    <t>Total</t>
  </si>
  <si>
    <t>Construction</t>
  </si>
  <si>
    <t>Benefits</t>
  </si>
  <si>
    <t>Undiscounted</t>
  </si>
  <si>
    <t>NPV (3% Discount)</t>
  </si>
  <si>
    <t>NPV (7% Discount)</t>
  </si>
  <si>
    <t>Environmental</t>
  </si>
  <si>
    <t>Project Cost</t>
  </si>
  <si>
    <t>Deployment Cost</t>
  </si>
  <si>
    <t>B/C</t>
  </si>
  <si>
    <t>Phase</t>
  </si>
  <si>
    <t>NPV (3%)</t>
  </si>
  <si>
    <t>NPV (7%)</t>
  </si>
  <si>
    <t>O&amp;M Cost</t>
  </si>
  <si>
    <t xml:space="preserve">Travel Time </t>
  </si>
  <si>
    <t xml:space="preserve">Safety </t>
  </si>
  <si>
    <t>Value of Travel Time ($/hr)</t>
  </si>
  <si>
    <t>General Assumptions</t>
  </si>
  <si>
    <t>Analysis period for Benefit - Cost (years)</t>
  </si>
  <si>
    <t>Baseline year for the purpose of BCA</t>
  </si>
  <si>
    <t>Net Present Value APR</t>
  </si>
  <si>
    <t>3% and 7%</t>
  </si>
  <si>
    <t>Annual Working Days</t>
  </si>
  <si>
    <t>Mobility Assumptions</t>
  </si>
  <si>
    <t>AADT yearly growth rate for first 10 years</t>
  </si>
  <si>
    <t>Safety Assumptions</t>
  </si>
  <si>
    <t>Crash Reduction Factor for vehicles based on market penetration</t>
  </si>
  <si>
    <t>Baseline crash risk is similar to the existing conditions risk in no-build scenario</t>
  </si>
  <si>
    <t>The average annual crashes is used for future years; baseline risk = 1</t>
  </si>
  <si>
    <t>Environmental Assumptions</t>
  </si>
  <si>
    <t>Service life for the Project (years)</t>
  </si>
  <si>
    <t>Project deployment year</t>
  </si>
  <si>
    <t>Project operational analysis period</t>
  </si>
  <si>
    <t>2019-2039</t>
  </si>
  <si>
    <t>Average Travel Speed on the corridor</t>
  </si>
  <si>
    <t>Incident happening during peak period</t>
  </si>
  <si>
    <t>Crash year data for average annual crashes (years)</t>
  </si>
  <si>
    <t>2016 - 2018</t>
  </si>
  <si>
    <t>Savings in travel time is similar to Park Blvd analysis from Pinellas County</t>
  </si>
  <si>
    <t>Stops per vehicle is similar to Park Blvd analysis from Pinellas County</t>
  </si>
  <si>
    <t>Number of weekdays in a year</t>
  </si>
  <si>
    <t>Growth Rate</t>
  </si>
  <si>
    <t>Escambia/Santa Rosa ATMS BCA - 20 Years</t>
  </si>
  <si>
    <t>Source of crash data: Signals Four Analytics; https://s4.geoplan.ufl.edu/</t>
  </si>
  <si>
    <t>Construction Support</t>
  </si>
  <si>
    <t>Total Project Cost</t>
  </si>
  <si>
    <t>Federal</t>
  </si>
  <si>
    <t>State</t>
  </si>
  <si>
    <t>Service Life</t>
  </si>
  <si>
    <t>Crash on Corridors (Annual Average)</t>
  </si>
  <si>
    <t>There would be no closure of right-of-way, or no disruption of the infrastructure. As a result, the operation would be unaffected and the dis-benefit cost would be zero.</t>
  </si>
  <si>
    <t>Vehicle value of travel time ($ per person per hour)</t>
  </si>
  <si>
    <t>Assumes 30-minute reduction in crash clearance for crashes occurring during peak periods. This is used to compute savings in travel time for incident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</si>
</sst>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</numFmts>
  <fonts count="30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71FFB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7" applyNumberFormat="0" applyAlignment="0" applyProtection="0"/>
    <xf numFmtId="0" fontId="12" fillId="28" borderId="28" applyNumberFormat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9" applyNumberFormat="0" applyFill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7" applyNumberFormat="0" applyAlignment="0" applyProtection="0"/>
    <xf numFmtId="0" fontId="19" fillId="0" borderId="32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21" fillId="0" borderId="0"/>
    <xf numFmtId="0" fontId="1" fillId="32" borderId="33" applyNumberFormat="0" applyFont="0" applyAlignment="0" applyProtection="0"/>
    <xf numFmtId="0" fontId="22" fillId="27" borderId="34" applyNumberFormat="0" applyAlignment="0" applyProtection="0"/>
    <xf numFmtId="0" fontId="23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Fill="1"/>
    <xf numFmtId="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9" fontId="0" fillId="0" borderId="0" xfId="0" applyNumberFormat="1"/>
    <xf numFmtId="0" fontId="0" fillId="0" borderId="0" xfId="0" applyBorder="1"/>
    <xf numFmtId="0" fontId="21" fillId="33" borderId="2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9" fontId="27" fillId="0" borderId="1" xfId="28" applyNumberFormat="1" applyFont="1" applyBorder="1" applyAlignment="1">
      <alignment horizontal="left" vertical="center"/>
    </xf>
    <xf numFmtId="169" fontId="26" fillId="0" borderId="1" xfId="28" applyNumberFormat="1" applyFont="1" applyBorder="1" applyAlignment="1">
      <alignment horizontal="left" vertical="center"/>
    </xf>
    <xf numFmtId="3" fontId="28" fillId="0" borderId="1" xfId="28" applyNumberFormat="1" applyFont="1" applyBorder="1" applyAlignment="1">
      <alignment horizontal="right" vertical="center"/>
    </xf>
    <xf numFmtId="3" fontId="26" fillId="0" borderId="1" xfId="28" applyNumberFormat="1" applyFont="1" applyBorder="1" applyAlignment="1">
      <alignment horizontal="right" vertical="center"/>
    </xf>
    <xf numFmtId="168" fontId="26" fillId="0" borderId="1" xfId="29" applyNumberFormat="1" applyFont="1" applyBorder="1"/>
    <xf numFmtId="0" fontId="26" fillId="0" borderId="0" xfId="0" applyFont="1"/>
    <xf numFmtId="0" fontId="26" fillId="0" borderId="0" xfId="39" applyFont="1"/>
    <xf numFmtId="169" fontId="27" fillId="0" borderId="0" xfId="28" applyNumberFormat="1" applyFont="1" applyAlignment="1">
      <alignment horizontal="left"/>
    </xf>
    <xf numFmtId="0" fontId="27" fillId="0" borderId="1" xfId="39" applyFont="1" applyBorder="1" applyAlignment="1">
      <alignment horizontal="right" vertical="center"/>
    </xf>
    <xf numFmtId="169" fontId="27" fillId="0" borderId="1" xfId="28" applyNumberFormat="1" applyFont="1" applyBorder="1" applyAlignment="1">
      <alignment vertical="center"/>
    </xf>
    <xf numFmtId="168" fontId="27" fillId="0" borderId="1" xfId="29" applyNumberFormat="1" applyFont="1" applyBorder="1"/>
    <xf numFmtId="167" fontId="27" fillId="0" borderId="1" xfId="39" applyNumberFormat="1" applyFont="1" applyFill="1" applyBorder="1" applyAlignment="1">
      <alignment horizontal="center" vertical="center"/>
    </xf>
    <xf numFmtId="169" fontId="26" fillId="0" borderId="5" xfId="28" applyNumberFormat="1" applyFont="1" applyBorder="1" applyAlignment="1">
      <alignment vertical="center"/>
    </xf>
    <xf numFmtId="169" fontId="26" fillId="0" borderId="6" xfId="28" applyNumberFormat="1" applyFont="1" applyBorder="1" applyAlignment="1">
      <alignment vertical="center"/>
    </xf>
    <xf numFmtId="3" fontId="28" fillId="0" borderId="7" xfId="28" applyNumberFormat="1" applyFont="1" applyBorder="1" applyAlignment="1">
      <alignment horizontal="right" vertical="center"/>
    </xf>
    <xf numFmtId="168" fontId="26" fillId="0" borderId="8" xfId="29" applyNumberFormat="1" applyFont="1" applyBorder="1"/>
    <xf numFmtId="169" fontId="26" fillId="0" borderId="5" xfId="28" applyNumberFormat="1" applyFont="1" applyBorder="1" applyAlignment="1">
      <alignment vertical="center" wrapText="1"/>
    </xf>
    <xf numFmtId="169" fontId="26" fillId="0" borderId="6" xfId="28" applyNumberFormat="1" applyFont="1" applyBorder="1" applyAlignment="1">
      <alignment horizontal="left" vertical="center" wrapText="1"/>
    </xf>
    <xf numFmtId="9" fontId="28" fillId="0" borderId="7" xfId="28" applyNumberFormat="1" applyFont="1" applyFill="1" applyBorder="1" applyAlignment="1">
      <alignment horizontal="right" vertical="center"/>
    </xf>
    <xf numFmtId="169" fontId="26" fillId="0" borderId="7" xfId="28" applyNumberFormat="1" applyFont="1" applyBorder="1" applyAlignment="1">
      <alignment horizontal="left" vertical="center" wrapText="1"/>
    </xf>
    <xf numFmtId="1" fontId="26" fillId="0" borderId="7" xfId="29" applyNumberFormat="1" applyFont="1" applyBorder="1"/>
    <xf numFmtId="169" fontId="26" fillId="0" borderId="9" xfId="28" applyNumberFormat="1" applyFont="1" applyBorder="1" applyAlignment="1">
      <alignment horizontal="left" vertical="center" wrapText="1"/>
    </xf>
    <xf numFmtId="1" fontId="26" fillId="0" borderId="9" xfId="29" applyNumberFormat="1" applyFont="1" applyBorder="1"/>
    <xf numFmtId="3" fontId="0" fillId="0" borderId="0" xfId="0" applyNumberFormat="1"/>
    <xf numFmtId="3" fontId="0" fillId="0" borderId="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8" fontId="26" fillId="0" borderId="0" xfId="29" applyNumberFormat="1" applyFont="1" applyBorder="1"/>
    <xf numFmtId="168" fontId="26" fillId="0" borderId="2" xfId="29" applyNumberFormat="1" applyFont="1" applyBorder="1"/>
    <xf numFmtId="0" fontId="26" fillId="0" borderId="37" xfId="0" applyFont="1" applyBorder="1" applyAlignment="1">
      <alignment horizontal="center"/>
    </xf>
    <xf numFmtId="0" fontId="27" fillId="0" borderId="9" xfId="0" applyFont="1" applyBorder="1"/>
    <xf numFmtId="168" fontId="27" fillId="0" borderId="38" xfId="29" applyNumberFormat="1" applyFont="1" applyBorder="1"/>
    <xf numFmtId="168" fontId="27" fillId="0" borderId="40" xfId="29" applyNumberFormat="1" applyFont="1" applyBorder="1"/>
    <xf numFmtId="168" fontId="0" fillId="0" borderId="36" xfId="0" applyNumberFormat="1" applyBorder="1" applyAlignment="1">
      <alignment horizontal="center"/>
    </xf>
    <xf numFmtId="168" fontId="27" fillId="0" borderId="41" xfId="29" applyNumberFormat="1" applyFont="1" applyBorder="1"/>
    <xf numFmtId="0" fontId="0" fillId="0" borderId="42" xfId="0" applyBorder="1"/>
    <xf numFmtId="168" fontId="0" fillId="0" borderId="43" xfId="29" applyNumberFormat="1" applyFont="1" applyBorder="1"/>
    <xf numFmtId="0" fontId="0" fillId="0" borderId="26" xfId="0" applyBorder="1"/>
    <xf numFmtId="168" fontId="0" fillId="0" borderId="0" xfId="29" applyNumberFormat="1" applyFont="1" applyBorder="1"/>
    <xf numFmtId="168" fontId="0" fillId="0" borderId="45" xfId="29" applyNumberFormat="1" applyFont="1" applyBorder="1"/>
    <xf numFmtId="0" fontId="0" fillId="0" borderId="46" xfId="0" applyBorder="1"/>
    <xf numFmtId="168" fontId="0" fillId="0" borderId="47" xfId="29" applyNumberFormat="1" applyFont="1" applyBorder="1"/>
    <xf numFmtId="0" fontId="29" fillId="0" borderId="3" xfId="0" applyFont="1" applyBorder="1"/>
    <xf numFmtId="168" fontId="29" fillId="0" borderId="4" xfId="0" applyNumberFormat="1" applyFont="1" applyBorder="1"/>
    <xf numFmtId="168" fontId="29" fillId="0" borderId="16" xfId="0" applyNumberFormat="1" applyFont="1" applyBorder="1"/>
    <xf numFmtId="168" fontId="29" fillId="0" borderId="4" xfId="29" applyNumberFormat="1" applyFont="1" applyBorder="1"/>
    <xf numFmtId="0" fontId="29" fillId="0" borderId="0" xfId="0" applyFont="1" applyBorder="1"/>
    <xf numFmtId="168" fontId="29" fillId="0" borderId="16" xfId="29" applyNumberFormat="1" applyFont="1" applyBorder="1"/>
    <xf numFmtId="0" fontId="29" fillId="0" borderId="0" xfId="0" applyFont="1"/>
    <xf numFmtId="2" fontId="29" fillId="0" borderId="0" xfId="0" applyNumberFormat="1" applyFont="1" applyBorder="1"/>
    <xf numFmtId="0" fontId="0" fillId="0" borderId="45" xfId="0" applyBorder="1"/>
    <xf numFmtId="0" fontId="0" fillId="0" borderId="26" xfId="0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" fontId="26" fillId="0" borderId="19" xfId="0" applyNumberFormat="1" applyFont="1" applyBorder="1" applyAlignment="1">
      <alignment horizontal="center" vertical="center"/>
    </xf>
    <xf numFmtId="167" fontId="0" fillId="0" borderId="37" xfId="0" applyNumberFormat="1" applyBorder="1" applyAlignment="1">
      <alignment horizontal="center"/>
    </xf>
    <xf numFmtId="1" fontId="26" fillId="0" borderId="4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68" fontId="29" fillId="0" borderId="9" xfId="2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9" fontId="0" fillId="0" borderId="0" xfId="46" applyNumberFormat="1" applyFont="1"/>
    <xf numFmtId="8" fontId="0" fillId="0" borderId="0" xfId="0" applyNumberFormat="1"/>
    <xf numFmtId="9" fontId="0" fillId="0" borderId="0" xfId="0" applyNumberFormat="1" applyAlignment="1">
      <alignment horizontal="right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9" xfId="0" applyFont="1" applyFill="1" applyBorder="1" applyAlignment="1">
      <alignment horizontal="center" vertical="center" wrapText="1"/>
    </xf>
    <xf numFmtId="0" fontId="21" fillId="34" borderId="4" xfId="0" applyFont="1" applyFill="1" applyBorder="1" applyAlignment="1">
      <alignment horizontal="center" vertical="center" wrapText="1"/>
    </xf>
    <xf numFmtId="168" fontId="21" fillId="34" borderId="9" xfId="29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wrapText="1"/>
    </xf>
    <xf numFmtId="168" fontId="21" fillId="34" borderId="1" xfId="29" applyNumberFormat="1" applyFont="1" applyFill="1" applyBorder="1" applyAlignment="1">
      <alignment horizontal="center" vertical="center" wrapText="1"/>
    </xf>
    <xf numFmtId="0" fontId="21" fillId="34" borderId="3" xfId="0" applyFont="1" applyFill="1" applyBorder="1" applyAlignment="1">
      <alignment horizontal="center" vertical="center" wrapText="1"/>
    </xf>
    <xf numFmtId="1" fontId="26" fillId="0" borderId="3" xfId="0" applyNumberFormat="1" applyFont="1" applyBorder="1" applyAlignment="1">
      <alignment horizontal="center" vertical="center"/>
    </xf>
    <xf numFmtId="0" fontId="2" fillId="34" borderId="4" xfId="0" applyFont="1" applyFill="1" applyBorder="1" applyAlignment="1">
      <alignment horizontal="center" wrapText="1"/>
    </xf>
    <xf numFmtId="168" fontId="26" fillId="34" borderId="8" xfId="29" applyNumberFormat="1" applyFont="1" applyFill="1" applyBorder="1"/>
    <xf numFmtId="0" fontId="27" fillId="34" borderId="3" xfId="39" applyFont="1" applyFill="1" applyBorder="1" applyAlignment="1">
      <alignment vertical="center"/>
    </xf>
    <xf numFmtId="0" fontId="27" fillId="34" borderId="4" xfId="39" applyFont="1" applyFill="1" applyBorder="1" applyAlignment="1">
      <alignment vertical="center"/>
    </xf>
    <xf numFmtId="0" fontId="27" fillId="34" borderId="9" xfId="39" applyFont="1" applyFill="1" applyBorder="1" applyAlignment="1">
      <alignment horizontal="center" vertical="center" wrapText="1"/>
    </xf>
    <xf numFmtId="0" fontId="27" fillId="34" borderId="38" xfId="39" applyFont="1" applyFill="1" applyBorder="1" applyAlignment="1">
      <alignment horizontal="center" vertical="center" wrapText="1"/>
    </xf>
    <xf numFmtId="0" fontId="27" fillId="34" borderId="39" xfId="39" applyFont="1" applyFill="1" applyBorder="1" applyAlignment="1">
      <alignment horizontal="center" vertical="center" wrapText="1"/>
    </xf>
    <xf numFmtId="0" fontId="27" fillId="34" borderId="23" xfId="39" applyFont="1" applyFill="1" applyBorder="1" applyAlignment="1">
      <alignment horizontal="center" vertical="center" wrapText="1"/>
    </xf>
    <xf numFmtId="0" fontId="29" fillId="34" borderId="3" xfId="0" applyFont="1" applyFill="1" applyBorder="1"/>
    <xf numFmtId="0" fontId="29" fillId="34" borderId="4" xfId="0" applyFont="1" applyFill="1" applyBorder="1" applyAlignment="1">
      <alignment horizontal="right"/>
    </xf>
    <xf numFmtId="9" fontId="29" fillId="34" borderId="4" xfId="0" applyNumberFormat="1" applyFont="1" applyFill="1" applyBorder="1" applyAlignment="1">
      <alignment horizontal="right"/>
    </xf>
    <xf numFmtId="0" fontId="29" fillId="34" borderId="16" xfId="0" applyFont="1" applyFill="1" applyBorder="1" applyAlignment="1">
      <alignment horizontal="right"/>
    </xf>
    <xf numFmtId="2" fontId="29" fillId="34" borderId="4" xfId="0" applyNumberFormat="1" applyFont="1" applyFill="1" applyBorder="1"/>
    <xf numFmtId="2" fontId="29" fillId="34" borderId="16" xfId="0" applyNumberFormat="1" applyFont="1" applyFill="1" applyBorder="1"/>
    <xf numFmtId="0" fontId="29" fillId="34" borderId="1" xfId="0" applyFont="1" applyFill="1" applyBorder="1"/>
    <xf numFmtId="1" fontId="0" fillId="0" borderId="0" xfId="0" applyNumberFormat="1"/>
    <xf numFmtId="0" fontId="26" fillId="0" borderId="36" xfId="0" applyFont="1" applyBorder="1" applyAlignment="1">
      <alignment horizontal="center"/>
    </xf>
    <xf numFmtId="0" fontId="27" fillId="0" borderId="41" xfId="0" applyFont="1" applyBorder="1"/>
    <xf numFmtId="0" fontId="26" fillId="0" borderId="36" xfId="0" applyFont="1" applyBorder="1" applyAlignment="1">
      <alignment horizontal="right"/>
    </xf>
    <xf numFmtId="2" fontId="26" fillId="0" borderId="36" xfId="0" applyNumberFormat="1" applyFont="1" applyBorder="1" applyAlignment="1">
      <alignment horizontal="right"/>
    </xf>
    <xf numFmtId="0" fontId="2" fillId="34" borderId="41" xfId="0" applyFont="1" applyFill="1" applyBorder="1" applyAlignment="1">
      <alignment horizontal="center" wrapText="1"/>
    </xf>
    <xf numFmtId="1" fontId="26" fillId="0" borderId="52" xfId="0" applyNumberFormat="1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wrapText="1"/>
    </xf>
    <xf numFmtId="1" fontId="26" fillId="0" borderId="54" xfId="0" applyNumberFormat="1" applyFont="1" applyBorder="1" applyAlignment="1">
      <alignment horizontal="center" vertical="center"/>
    </xf>
    <xf numFmtId="0" fontId="2" fillId="34" borderId="9" xfId="0" applyFont="1" applyFill="1" applyBorder="1" applyAlignment="1">
      <alignment horizontal="center" wrapText="1"/>
    </xf>
    <xf numFmtId="1" fontId="0" fillId="0" borderId="56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67" fontId="0" fillId="0" borderId="50" xfId="0" applyNumberFormat="1" applyBorder="1" applyAlignment="1">
      <alignment horizontal="center"/>
    </xf>
    <xf numFmtId="167" fontId="0" fillId="0" borderId="49" xfId="0" applyNumberFormat="1" applyBorder="1" applyAlignment="1">
      <alignment horizontal="center"/>
    </xf>
    <xf numFmtId="167" fontId="0" fillId="0" borderId="55" xfId="0" applyNumberFormat="1" applyBorder="1" applyAlignment="1">
      <alignment horizontal="center"/>
    </xf>
    <xf numFmtId="168" fontId="0" fillId="0" borderId="41" xfId="0" applyNumberFormat="1" applyFill="1" applyBorder="1" applyAlignment="1">
      <alignment horizontal="center"/>
    </xf>
    <xf numFmtId="168" fontId="0" fillId="0" borderId="9" xfId="0" applyNumberFormat="1" applyFill="1" applyBorder="1" applyAlignment="1">
      <alignment horizontal="center"/>
    </xf>
    <xf numFmtId="168" fontId="0" fillId="0" borderId="40" xfId="0" applyNumberFormat="1" applyFill="1" applyBorder="1" applyAlignment="1">
      <alignment horizontal="center"/>
    </xf>
    <xf numFmtId="0" fontId="2" fillId="34" borderId="48" xfId="0" applyFont="1" applyFill="1" applyBorder="1" applyAlignment="1">
      <alignment horizontal="center" wrapText="1"/>
    </xf>
    <xf numFmtId="168" fontId="0" fillId="0" borderId="8" xfId="0" applyNumberFormat="1" applyFill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29" fillId="34" borderId="3" xfId="0" applyFont="1" applyFill="1" applyBorder="1" applyAlignment="1">
      <alignment horizontal="center" vertical="center"/>
    </xf>
    <xf numFmtId="0" fontId="29" fillId="34" borderId="4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168" fontId="0" fillId="0" borderId="44" xfId="29" applyNumberFormat="1" applyFont="1" applyBorder="1"/>
    <xf numFmtId="168" fontId="0" fillId="0" borderId="15" xfId="29" applyNumberFormat="1" applyFont="1" applyBorder="1"/>
    <xf numFmtId="0" fontId="29" fillId="34" borderId="3" xfId="0" applyFont="1" applyFill="1" applyBorder="1" applyAlignment="1">
      <alignment horizontal="center" vertical="center"/>
    </xf>
    <xf numFmtId="0" fontId="29" fillId="34" borderId="4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1" fontId="26" fillId="0" borderId="49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center"/>
    </xf>
    <xf numFmtId="1" fontId="26" fillId="0" borderId="24" xfId="0" applyNumberFormat="1" applyFont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1" fontId="26" fillId="0" borderId="37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1" fontId="26" fillId="0" borderId="43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47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" fontId="26" fillId="0" borderId="54" xfId="0" applyNumberFormat="1" applyFont="1" applyBorder="1" applyAlignment="1">
      <alignment horizontal="center" vertical="center"/>
    </xf>
    <xf numFmtId="1" fontId="26" fillId="0" borderId="55" xfId="0" applyNumberFormat="1" applyFont="1" applyBorder="1" applyAlignment="1">
      <alignment horizontal="center" vertical="center"/>
    </xf>
    <xf numFmtId="1" fontId="26" fillId="0" borderId="42" xfId="0" applyNumberFormat="1" applyFont="1" applyBorder="1" applyAlignment="1">
      <alignment horizontal="center" vertical="center"/>
    </xf>
    <xf numFmtId="1" fontId="26" fillId="0" borderId="46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1" fontId="26" fillId="0" borderId="52" xfId="0" applyNumberFormat="1" applyFont="1" applyBorder="1" applyAlignment="1">
      <alignment horizontal="center" vertical="center"/>
    </xf>
    <xf numFmtId="1" fontId="26" fillId="0" borderId="50" xfId="0" applyNumberFormat="1" applyFont="1" applyBorder="1" applyAlignment="1">
      <alignment horizontal="center" vertical="center"/>
    </xf>
    <xf numFmtId="1" fontId="26" fillId="0" borderId="53" xfId="0" applyNumberFormat="1" applyFont="1" applyBorder="1" applyAlignment="1">
      <alignment horizontal="center" vertical="center"/>
    </xf>
    <xf numFmtId="1" fontId="26" fillId="0" borderId="51" xfId="0" applyNumberFormat="1" applyFont="1" applyBorder="1" applyAlignment="1">
      <alignment horizontal="center" vertical="center"/>
    </xf>
    <xf numFmtId="1" fontId="26" fillId="0" borderId="26" xfId="0" applyNumberFormat="1" applyFont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8" fontId="0" fillId="0" borderId="1" xfId="29" applyNumberFormat="1" applyFont="1" applyBorder="1"/>
    <xf numFmtId="0" fontId="29" fillId="34" borderId="3" xfId="0" applyFont="1" applyFill="1" applyBorder="1" applyAlignment="1">
      <alignment horizontal="left" vertical="center"/>
    </xf>
    <xf numFmtId="0" fontId="29" fillId="34" borderId="4" xfId="0" applyFont="1" applyFill="1" applyBorder="1" applyAlignment="1">
      <alignment horizontal="left" vertical="center"/>
    </xf>
    <xf numFmtId="0" fontId="29" fillId="34" borderId="16" xfId="0" applyFont="1" applyFill="1" applyBorder="1" applyAlignment="1">
      <alignment horizontal="left" vertical="center"/>
    </xf>
    <xf numFmtId="0" fontId="24" fillId="34" borderId="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7" fillId="34" borderId="41" xfId="39" applyFont="1" applyFill="1" applyBorder="1" applyAlignment="1">
      <alignment horizontal="center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6" builtinId="3"/>
    <cellStyle name="Comma 2" xfId="28" xr:uid="{00000000-0005-0000-0000-00001B000000}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71FFB1"/>
      <color rgb="FF01FF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Crash Severity</a:t>
            </a:r>
            <a:r>
              <a:rPr lang="en-US" baseline="0"/>
              <a:t> on Corridors (Annual Average)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'Safety Benefit'!$L$19</c:f>
              <c:strCache>
                <c:ptCount val="1"/>
                <c:pt idx="0">
                  <c:v>Property Damage Only (1,117)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-1.848999810776705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A2B7-4166-8CC7-77D403EA4A71}"/>
                </c:ext>
              </c:extLst>
            </c:dLbl>
            <c:dLbl>
              <c:idx val="5"/>
              <c:layout>
                <c:manualLayout>
                  <c:x val="0"/>
                  <c:y val="7.93046106574068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B7-4166-8CC7-77D403EA4A7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'Safety Benefit'!$I$20:$I$25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</c:numCache>
            </c:numRef>
          </c:cat>
          <c:val>
            <c:numRef>
              <c:f>'Safety Benefit'!$L$20:$L$25</c:f>
              <c:numCache>
                <c:formatCode>#,##0</c:formatCode>
                <c:ptCount val="6"/>
                <c:pt idx="0">
                  <c:v>431</c:v>
                </c:pt>
                <c:pt idx="1">
                  <c:v>250</c:v>
                </c:pt>
                <c:pt idx="2">
                  <c:v>178</c:v>
                </c:pt>
                <c:pt idx="3">
                  <c:v>174</c:v>
                </c:pt>
                <c:pt idx="4">
                  <c:v>35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B7-4166-8CC7-77D403EA4A71}"/>
            </c:ext>
          </c:extLst>
        </c:ser>
        <c:ser>
          <c:idx val="1"/>
          <c:order val="1"/>
          <c:tx>
            <c:strRef>
              <c:f>'Safety Benefit'!$K$19</c:f>
              <c:strCache>
                <c:ptCount val="1"/>
                <c:pt idx="0">
                  <c:v>Injury (485)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5.558277641951932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A2B7-4166-8CC7-77D403EA4A71}"/>
                </c:ext>
              </c:extLst>
            </c:dLbl>
            <c:dLbl>
              <c:idx val="5"/>
              <c:layout>
                <c:manualLayout>
                  <c:x val="0"/>
                  <c:y val="-1.130013947386044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B7-4166-8CC7-77D403EA4A7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'Safety Benefit'!$I$20:$I$25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</c:numCache>
            </c:numRef>
          </c:cat>
          <c:val>
            <c:numRef>
              <c:f>'Safety Benefit'!$K$20:$K$25</c:f>
              <c:numCache>
                <c:formatCode>#,##0</c:formatCode>
                <c:ptCount val="6"/>
                <c:pt idx="0">
                  <c:v>173.33333333333334</c:v>
                </c:pt>
                <c:pt idx="1">
                  <c:v>91.666666666666657</c:v>
                </c:pt>
                <c:pt idx="2">
                  <c:v>93.666666666666657</c:v>
                </c:pt>
                <c:pt idx="3">
                  <c:v>87</c:v>
                </c:pt>
                <c:pt idx="4">
                  <c:v>12.333333333333334</c:v>
                </c:pt>
                <c:pt idx="5">
                  <c:v>28.666666666666668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B7-4166-8CC7-77D403EA4A71}"/>
            </c:ext>
          </c:extLst>
        </c:ser>
        <c:ser>
          <c:idx val="0"/>
          <c:order val="2"/>
          <c:tx>
            <c:strRef>
              <c:f>'Safety Benefit'!$J$19</c:f>
              <c:strCache>
                <c:ptCount val="1"/>
                <c:pt idx="0">
                  <c:v>Fatal (11)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-1.3738349491060238E-16"/>
                  <c:y val="-2.7649470738685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A2B7-4166-8CC7-77D403EA4A71}"/>
                </c:ext>
              </c:extLst>
            </c:dLbl>
            <c:dLbl>
              <c:idx val="5"/>
              <c:layout>
                <c:manualLayout>
                  <c:x val="0"/>
                  <c:y val="-1.91773423274967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7-4166-8CC7-77D403EA4A7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'Safety Benefit'!$I$20:$I$25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</c:numCache>
            </c:numRef>
          </c:cat>
          <c:val>
            <c:numRef>
              <c:f>'Safety Benefit'!$J$20:$J$25</c:f>
              <c:numCache>
                <c:formatCode>#,##0</c:formatCode>
                <c:ptCount val="6"/>
                <c:pt idx="0">
                  <c:v>2.6666666666666665</c:v>
                </c:pt>
                <c:pt idx="1">
                  <c:v>1.6666666666666667</c:v>
                </c:pt>
                <c:pt idx="2">
                  <c:v>2.3333333333333335</c:v>
                </c:pt>
                <c:pt idx="3">
                  <c:v>3</c:v>
                </c:pt>
                <c:pt idx="4">
                  <c:v>0.33333333333333331</c:v>
                </c:pt>
                <c:pt idx="5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7-4166-8CC7-77D403EA4A7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1468512"/>
        <c:axId val="1"/>
      </c:barChart>
      <c:catAx>
        <c:axId val="7614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  <a:alpha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Annual Crashes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468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Crash Severity</a:t>
            </a:r>
            <a:r>
              <a:rPr lang="en-US" baseline="0"/>
              <a:t> on Corridors (2016-2018)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'Safety Benefit'!$L$37</c:f>
              <c:strCache>
                <c:ptCount val="1"/>
                <c:pt idx="0">
                  <c:v>Property Damage Only (3,348)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-1.3604541709340504E-16"/>
                  <c:y val="4.077765781260705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4AEB-4D52-BF65-507265777255}"/>
                </c:ext>
              </c:extLst>
            </c:dLbl>
            <c:dLbl>
              <c:idx val="5"/>
              <c:layout>
                <c:manualLayout>
                  <c:x val="0"/>
                  <c:y val="2.724810661096120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EB-4D52-BF65-5072657772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'Safety Benefit'!$I$38:$I$43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</c:numCache>
            </c:numRef>
          </c:cat>
          <c:val>
            <c:numRef>
              <c:f>'Safety Benefit'!$L$38:$L$43</c:f>
              <c:numCache>
                <c:formatCode>#,##0</c:formatCode>
                <c:ptCount val="6"/>
                <c:pt idx="0">
                  <c:v>1292</c:v>
                </c:pt>
                <c:pt idx="1">
                  <c:v>749</c:v>
                </c:pt>
                <c:pt idx="2">
                  <c:v>533</c:v>
                </c:pt>
                <c:pt idx="3">
                  <c:v>522</c:v>
                </c:pt>
                <c:pt idx="4">
                  <c:v>104</c:v>
                </c:pt>
                <c:pt idx="5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B-4D52-BF65-507265777255}"/>
            </c:ext>
          </c:extLst>
        </c:ser>
        <c:ser>
          <c:idx val="1"/>
          <c:order val="1"/>
          <c:tx>
            <c:strRef>
              <c:f>'Safety Benefit'!$K$37</c:f>
              <c:strCache>
                <c:ptCount val="1"/>
                <c:pt idx="0">
                  <c:v>Injury (1,455)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8551862095682616E-3"/>
                  <c:y val="-4.5649766277921762E-4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4AEB-4D52-BF65-507265777255}"/>
                </c:ext>
              </c:extLst>
            </c:dLbl>
            <c:dLbl>
              <c:idx val="5"/>
              <c:layout>
                <c:manualLayout>
                  <c:x val="-1.3604541709340504E-16"/>
                  <c:y val="1.06839878522795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EB-4D52-BF65-5072657772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'Safety Benefit'!$I$38:$I$43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</c:numCache>
            </c:numRef>
          </c:cat>
          <c:val>
            <c:numRef>
              <c:f>'Safety Benefit'!$K$38:$K$43</c:f>
              <c:numCache>
                <c:formatCode>#,##0</c:formatCode>
                <c:ptCount val="6"/>
                <c:pt idx="0">
                  <c:v>520</c:v>
                </c:pt>
                <c:pt idx="1">
                  <c:v>275</c:v>
                </c:pt>
                <c:pt idx="2">
                  <c:v>281</c:v>
                </c:pt>
                <c:pt idx="3">
                  <c:v>261</c:v>
                </c:pt>
                <c:pt idx="4">
                  <c:v>37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B-4D52-BF65-507265777255}"/>
            </c:ext>
          </c:extLst>
        </c:ser>
        <c:ser>
          <c:idx val="0"/>
          <c:order val="2"/>
          <c:tx>
            <c:strRef>
              <c:f>'Safety Benefit'!$J$37</c:f>
              <c:strCache>
                <c:ptCount val="1"/>
                <c:pt idx="0">
                  <c:v>Fatal (34)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01135427335126E-17"/>
                  <c:y val="-1.53064532599157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1E-447A-9B9D-A9CB4D9AD7F6}"/>
                </c:ext>
              </c:extLst>
            </c:dLbl>
            <c:dLbl>
              <c:idx val="1"/>
              <c:layout>
                <c:manualLayout>
                  <c:x val="0"/>
                  <c:y val="-1.91419261471308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1E-447A-9B9D-A9CB4D9AD7F6}"/>
                </c:ext>
              </c:extLst>
            </c:dLbl>
            <c:dLbl>
              <c:idx val="2"/>
              <c:layout>
                <c:manualLayout>
                  <c:x val="0"/>
                  <c:y val="-1.54736694825669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1E-447A-9B9D-A9CB4D9AD7F6}"/>
                </c:ext>
              </c:extLst>
            </c:dLbl>
            <c:dLbl>
              <c:idx val="3"/>
              <c:layout>
                <c:manualLayout>
                  <c:x val="0"/>
                  <c:y val="-2.18068854757879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E-447A-9B9D-A9CB4D9AD7F6}"/>
                </c:ext>
              </c:extLst>
            </c:dLbl>
            <c:dLbl>
              <c:idx val="4"/>
              <c:layout>
                <c:manualLayout>
                  <c:x val="0"/>
                  <c:y val="-2.3144615256997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4AEB-4D52-BF65-507265777255}"/>
                </c:ext>
              </c:extLst>
            </c:dLbl>
            <c:dLbl>
              <c:idx val="5"/>
              <c:layout>
                <c:manualLayout>
                  <c:x val="0"/>
                  <c:y val="-1.9309142369782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EB-4D52-BF65-5072657772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'Safety Benefit'!$I$38:$I$43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</c:numCache>
            </c:numRef>
          </c:cat>
          <c:val>
            <c:numRef>
              <c:f>'Safety Benefit'!$J$38:$J$43</c:f>
              <c:numCache>
                <c:formatCode>#,##0</c:formatCode>
                <c:ptCount val="6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B-4D52-BF65-50726577725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1463264"/>
        <c:axId val="1"/>
      </c:barChart>
      <c:catAx>
        <c:axId val="76146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Corridor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9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  <a:alpha val="8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Crashes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463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83820</xdr:colOff>
      <xdr:row>8</xdr:row>
      <xdr:rowOff>121920</xdr:rowOff>
    </xdr:from>
    <xdr:to>
      <xdr:col>21</xdr:col>
      <xdr:colOff>533400</xdr:colOff>
      <xdr:row>26</xdr:row>
      <xdr:rowOff>137160</xdr:rowOff>
    </xdr:to>
    <xdr:graphicFrame macro="">
      <xdr:nvGraphicFramePr>
        <xdr:cNvPr id="5185" name="Chart 1">
          <a:extLst>
            <a:ext uri="{FF2B5EF4-FFF2-40B4-BE49-F238E27FC236}">
              <a16:creationId xmlns:a16="http://schemas.microsoft.com/office/drawing/2014/main" id="{574B235A-F672-40F1-984A-8C00B0705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53340</xdr:colOff>
      <xdr:row>29</xdr:row>
      <xdr:rowOff>38100</xdr:rowOff>
    </xdr:from>
    <xdr:to>
      <xdr:col>21</xdr:col>
      <xdr:colOff>571500</xdr:colOff>
      <xdr:row>51</xdr:row>
      <xdr:rowOff>7620</xdr:rowOff>
    </xdr:to>
    <xdr:graphicFrame macro="">
      <xdr:nvGraphicFramePr>
        <xdr:cNvPr id="5186" name="Chart 2">
          <a:extLst>
            <a:ext uri="{FF2B5EF4-FFF2-40B4-BE49-F238E27FC236}">
              <a16:creationId xmlns:a16="http://schemas.microsoft.com/office/drawing/2014/main" id="{E1BA1765-6135-4840-92A5-BC7B6132A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2664-597C-447B-B15C-A73A01566E75}">
  <dimension ref="A2:XFD30"/>
  <sheetViews>
    <sheetView tabSelected="1" workbookViewId="0">
      <selection activeCell="D4" sqref="D4"/>
    </sheetView>
  </sheetViews>
  <sheetFormatPr defaultRowHeight="13.2" x14ac:dyDescent="0.25"/>
  <cols>
    <col min="1" max="1" width="71.5546875" customWidth="1"/>
    <col min="2" max="2" width="14.33203125" customWidth="1"/>
  </cols>
  <sheetData>
    <row r="2" spans="1:1024 1026:2048 2050:3072 3074:4096 4098:5120 5122:6144 6146:7168 7170:8192 8194:9216 9218:10240 10242:11264 11266:12288 12290:13312 13314:14336 14338:15360 15362:16384" ht="14.4" x14ac:dyDescent="0.3">
      <c r="A2" s="127" t="s">
        <v>132</v>
      </c>
    </row>
    <row r="3" spans="1:1024 1026:2048 2050:3072 3074:4096 4098:5120 5122:6144 6146:7168 7170:8192 8194:9216 9218:10240 10242:11264 11266:12288 12290:13312 13314:14336 14338:15360 15362:16384" x14ac:dyDescent="0.25">
      <c r="A3" t="s">
        <v>145</v>
      </c>
      <c r="B3" s="101">
        <v>20</v>
      </c>
    </row>
    <row r="4" spans="1:1024 1026:2048 2050:3072 3074:4096 4098:5120 5122:6144 6146:7168 7170:8192 8194:9216 9218:10240 10242:11264 11266:12288 12290:13312 13314:14336 14338:15360 15362:16384" x14ac:dyDescent="0.25">
      <c r="A4" t="s">
        <v>133</v>
      </c>
      <c r="B4" s="101">
        <v>20</v>
      </c>
    </row>
    <row r="5" spans="1:1024 1026:2048 2050:3072 3074:4096 4098:5120 5122:6144 6146:7168 7170:8192 8194:9216 9218:10240 10242:11264 11266:12288 12290:13312 13314:14336 14338:15360 15362:16384" x14ac:dyDescent="0.25">
      <c r="A5" t="s">
        <v>134</v>
      </c>
      <c r="B5" s="101">
        <v>2019</v>
      </c>
    </row>
    <row r="6" spans="1:1024 1026:2048 2050:3072 3074:4096 4098:5120 5122:6144 6146:7168 7170:8192 8194:9216 9218:10240 10242:11264 11266:12288 12290:13312 13314:14336 14338:15360 15362:16384" x14ac:dyDescent="0.25">
      <c r="A6" t="s">
        <v>146</v>
      </c>
      <c r="B6" s="101">
        <v>2019</v>
      </c>
    </row>
    <row r="7" spans="1:1024 1026:2048 2050:3072 3074:4096 4098:5120 5122:6144 6146:7168 7170:8192 8194:9216 9218:10240 10242:11264 11266:12288 12290:13312 13314:14336 14338:15360 15362:16384" x14ac:dyDescent="0.25">
      <c r="A7" t="s">
        <v>147</v>
      </c>
      <c r="B7" s="101" t="s">
        <v>148</v>
      </c>
    </row>
    <row r="8" spans="1:1024 1026:2048 2050:3072 3074:4096 4098:5120 5122:6144 6146:7168 7170:8192 8194:9216 9218:10240 10242:11264 11266:12288 12290:13312 13314:14336 14338:15360 15362:16384" x14ac:dyDescent="0.25">
      <c r="A8" t="s">
        <v>135</v>
      </c>
      <c r="B8" s="101" t="s">
        <v>136</v>
      </c>
    </row>
    <row r="9" spans="1:1024 1026:2048 2050:3072 3074:4096 4098:5120 5122:6144 6146:7168 7170:8192 8194:9216 9218:10240 10242:11264 11266:12288 12290:13312 13314:14336 14338:15360 15362:16384" x14ac:dyDescent="0.25">
      <c r="A9" t="s">
        <v>137</v>
      </c>
      <c r="B9">
        <v>260</v>
      </c>
    </row>
    <row r="10" spans="1:1024 1026:2048 2050:3072 3074:4096 4098:5120 5122:6144 6146:7168 7170:8192 8194:9216 9218:10240 10242:11264 11266:12288 12290:13312 13314:14336 14338:15360 15362:16384" x14ac:dyDescent="0.25">
      <c r="A10" t="s">
        <v>149</v>
      </c>
      <c r="B10">
        <v>45</v>
      </c>
    </row>
    <row r="11" spans="1:1024 1026:2048 2050:3072 3074:4096 4098:5120 5122:6144 6146:7168 7170:8192 8194:9216 9218:10240 10242:11264 11266:12288 12290:13312 13314:14336 14338:15360 15362:16384" x14ac:dyDescent="0.25">
      <c r="A11" t="s">
        <v>165</v>
      </c>
      <c r="B11" s="18"/>
    </row>
    <row r="13" spans="1:1024 1026:2048 2050:3072 3074:4096 4098:5120 5122:6144 6146:7168 7170:8192 8194:9216 9218:10240 10242:11264 11266:12288 12290:13312 13314:14336 14338:15360 15362:16384" ht="14.4" x14ac:dyDescent="0.3">
      <c r="A13" s="127" t="s">
        <v>138</v>
      </c>
    </row>
    <row r="14" spans="1:1024 1026:2048 2050:3072 3074:4096 4098:5120 5122:6144 6146:7168 7170:8192 8194:9216 9218:10240 10242:11264 11266:12288 12290:13312 13314:14336 14338:15360 15362:16384" x14ac:dyDescent="0.25">
      <c r="A14" t="s">
        <v>166</v>
      </c>
      <c r="B14" s="103">
        <v>16.100000000000001</v>
      </c>
    </row>
    <row r="15" spans="1:1024 1026:2048 2050:3072 3074:4096 4098:5120 5122:6144 6146:7168 7170:8192 8194:9216 9218:10240 10242:11264 11266:12288 12290:13312 13314:14336 14338:15360 15362:16384" x14ac:dyDescent="0.25">
      <c r="A15" t="s">
        <v>155</v>
      </c>
      <c r="B15" s="128">
        <v>260</v>
      </c>
    </row>
    <row r="16" spans="1:1024 1026:2048 2050:3072 3074:4096 4098:5120 5122:6144 6146:7168 7170:8192 8194:9216 9218:10240 10242:11264 11266:12288 12290:13312 13314:14336 14338:15360 15362:16384" x14ac:dyDescent="0.25">
      <c r="A16" t="s">
        <v>139</v>
      </c>
      <c r="B16" s="18">
        <v>0.01</v>
      </c>
      <c r="D16" s="18"/>
      <c r="F16" s="18"/>
      <c r="H16" s="18"/>
      <c r="J16" s="18"/>
      <c r="L16" s="18"/>
      <c r="N16" s="18"/>
      <c r="P16" s="18"/>
      <c r="R16" s="18"/>
      <c r="T16" s="18"/>
      <c r="V16" s="18"/>
      <c r="X16" s="18"/>
      <c r="Z16" s="18"/>
      <c r="AB16" s="18"/>
      <c r="AD16" s="18"/>
      <c r="AF16" s="18"/>
      <c r="AH16" s="18"/>
      <c r="AJ16" s="18"/>
      <c r="AL16" s="18"/>
      <c r="AN16" s="18"/>
      <c r="AP16" s="18"/>
      <c r="AR16" s="18"/>
      <c r="AT16" s="18"/>
      <c r="AV16" s="18"/>
      <c r="AX16" s="18"/>
      <c r="AZ16" s="18"/>
      <c r="BB16" s="18"/>
      <c r="BD16" s="18"/>
      <c r="BF16" s="18"/>
      <c r="BH16" s="18"/>
      <c r="BJ16" s="18"/>
      <c r="BL16" s="18"/>
      <c r="BN16" s="18"/>
      <c r="BP16" s="18"/>
      <c r="BR16" s="18"/>
      <c r="BT16" s="18"/>
      <c r="BV16" s="18"/>
      <c r="BX16" s="18"/>
      <c r="BZ16" s="18"/>
      <c r="CB16" s="18"/>
      <c r="CD16" s="18"/>
      <c r="CF16" s="18"/>
      <c r="CH16" s="18"/>
      <c r="CJ16" s="18"/>
      <c r="CL16" s="18"/>
      <c r="CN16" s="18"/>
      <c r="CP16" s="18"/>
      <c r="CR16" s="18"/>
      <c r="CT16" s="18"/>
      <c r="CV16" s="18"/>
      <c r="CX16" s="18"/>
      <c r="CZ16" s="18"/>
      <c r="DB16" s="18"/>
      <c r="DD16" s="18"/>
      <c r="DF16" s="18"/>
      <c r="DH16" s="18"/>
      <c r="DJ16" s="18"/>
      <c r="DL16" s="18"/>
      <c r="DN16" s="18"/>
      <c r="DP16" s="18"/>
      <c r="DR16" s="18"/>
      <c r="DT16" s="18"/>
      <c r="DV16" s="18"/>
      <c r="DX16" s="18"/>
      <c r="DZ16" s="18"/>
      <c r="EB16" s="18"/>
      <c r="ED16" s="18"/>
      <c r="EF16" s="18"/>
      <c r="EH16" s="18"/>
      <c r="EJ16" s="18"/>
      <c r="EL16" s="18"/>
      <c r="EN16" s="18"/>
      <c r="EP16" s="18"/>
      <c r="ER16" s="18"/>
      <c r="ET16" s="18"/>
      <c r="EV16" s="18"/>
      <c r="EX16" s="18"/>
      <c r="EZ16" s="18"/>
      <c r="FB16" s="18"/>
      <c r="FD16" s="18"/>
      <c r="FF16" s="18"/>
      <c r="FH16" s="18"/>
      <c r="FJ16" s="18"/>
      <c r="FL16" s="18"/>
      <c r="FN16" s="18"/>
      <c r="FP16" s="18"/>
      <c r="FR16" s="18"/>
      <c r="FT16" s="18"/>
      <c r="FV16" s="18"/>
      <c r="FX16" s="18"/>
      <c r="FZ16" s="18"/>
      <c r="GB16" s="18"/>
      <c r="GD16" s="18"/>
      <c r="GF16" s="18"/>
      <c r="GH16" s="18"/>
      <c r="GJ16" s="18"/>
      <c r="GL16" s="18"/>
      <c r="GN16" s="18"/>
      <c r="GP16" s="18"/>
      <c r="GR16" s="18"/>
      <c r="GT16" s="18"/>
      <c r="GV16" s="18"/>
      <c r="GX16" s="18"/>
      <c r="GZ16" s="18"/>
      <c r="HB16" s="18"/>
      <c r="HD16" s="18"/>
      <c r="HF16" s="18"/>
      <c r="HH16" s="18"/>
      <c r="HJ16" s="18"/>
      <c r="HL16" s="18"/>
      <c r="HN16" s="18"/>
      <c r="HP16" s="18"/>
      <c r="HR16" s="18"/>
      <c r="HT16" s="18"/>
      <c r="HV16" s="18"/>
      <c r="HX16" s="18"/>
      <c r="HZ16" s="18"/>
      <c r="IB16" s="18"/>
      <c r="ID16" s="18"/>
      <c r="IF16" s="18"/>
      <c r="IH16" s="18"/>
      <c r="IJ16" s="18"/>
      <c r="IL16" s="18"/>
      <c r="IN16" s="18"/>
      <c r="IP16" s="18"/>
      <c r="IR16" s="18"/>
      <c r="IT16" s="18"/>
      <c r="IV16" s="18"/>
      <c r="IX16" s="18"/>
      <c r="IZ16" s="18"/>
      <c r="JB16" s="18"/>
      <c r="JD16" s="18"/>
      <c r="JF16" s="18"/>
      <c r="JH16" s="18"/>
      <c r="JJ16" s="18"/>
      <c r="JL16" s="18"/>
      <c r="JN16" s="18"/>
      <c r="JP16" s="18"/>
      <c r="JR16" s="18"/>
      <c r="JT16" s="18"/>
      <c r="JV16" s="18"/>
      <c r="JX16" s="18"/>
      <c r="JZ16" s="18"/>
      <c r="KB16" s="18"/>
      <c r="KD16" s="18"/>
      <c r="KF16" s="18"/>
      <c r="KH16" s="18"/>
      <c r="KJ16" s="18"/>
      <c r="KL16" s="18"/>
      <c r="KN16" s="18"/>
      <c r="KP16" s="18"/>
      <c r="KR16" s="18"/>
      <c r="KT16" s="18"/>
      <c r="KV16" s="18"/>
      <c r="KX16" s="18"/>
      <c r="KZ16" s="18"/>
      <c r="LB16" s="18"/>
      <c r="LD16" s="18"/>
      <c r="LF16" s="18"/>
      <c r="LH16" s="18"/>
      <c r="LJ16" s="18"/>
      <c r="LL16" s="18"/>
      <c r="LN16" s="18"/>
      <c r="LP16" s="18"/>
      <c r="LR16" s="18"/>
      <c r="LT16" s="18"/>
      <c r="LV16" s="18"/>
      <c r="LX16" s="18"/>
      <c r="LZ16" s="18"/>
      <c r="MB16" s="18"/>
      <c r="MD16" s="18"/>
      <c r="MF16" s="18"/>
      <c r="MH16" s="18"/>
      <c r="MJ16" s="18"/>
      <c r="ML16" s="18"/>
      <c r="MN16" s="18"/>
      <c r="MP16" s="18"/>
      <c r="MR16" s="18"/>
      <c r="MT16" s="18"/>
      <c r="MV16" s="18"/>
      <c r="MX16" s="18"/>
      <c r="MZ16" s="18"/>
      <c r="NB16" s="18"/>
      <c r="ND16" s="18"/>
      <c r="NF16" s="18"/>
      <c r="NH16" s="18"/>
      <c r="NJ16" s="18"/>
      <c r="NL16" s="18"/>
      <c r="NN16" s="18"/>
      <c r="NP16" s="18"/>
      <c r="NR16" s="18"/>
      <c r="NT16" s="18"/>
      <c r="NV16" s="18"/>
      <c r="NX16" s="18"/>
      <c r="NZ16" s="18"/>
      <c r="OB16" s="18"/>
      <c r="OD16" s="18"/>
      <c r="OF16" s="18"/>
      <c r="OH16" s="18"/>
      <c r="OJ16" s="18"/>
      <c r="OL16" s="18"/>
      <c r="ON16" s="18"/>
      <c r="OP16" s="18"/>
      <c r="OR16" s="18"/>
      <c r="OT16" s="18"/>
      <c r="OV16" s="18"/>
      <c r="OX16" s="18"/>
      <c r="OZ16" s="18"/>
      <c r="PB16" s="18"/>
      <c r="PD16" s="18"/>
      <c r="PF16" s="18"/>
      <c r="PH16" s="18"/>
      <c r="PJ16" s="18"/>
      <c r="PL16" s="18"/>
      <c r="PN16" s="18"/>
      <c r="PP16" s="18"/>
      <c r="PR16" s="18"/>
      <c r="PT16" s="18"/>
      <c r="PV16" s="18"/>
      <c r="PX16" s="18"/>
      <c r="PZ16" s="18"/>
      <c r="QB16" s="18"/>
      <c r="QD16" s="18"/>
      <c r="QF16" s="18"/>
      <c r="QH16" s="18"/>
      <c r="QJ16" s="18"/>
      <c r="QL16" s="18"/>
      <c r="QN16" s="18"/>
      <c r="QP16" s="18"/>
      <c r="QR16" s="18"/>
      <c r="QT16" s="18"/>
      <c r="QV16" s="18"/>
      <c r="QX16" s="18"/>
      <c r="QZ16" s="18"/>
      <c r="RB16" s="18"/>
      <c r="RD16" s="18"/>
      <c r="RF16" s="18"/>
      <c r="RH16" s="18"/>
      <c r="RJ16" s="18"/>
      <c r="RL16" s="18"/>
      <c r="RN16" s="18"/>
      <c r="RP16" s="18"/>
      <c r="RR16" s="18"/>
      <c r="RT16" s="18"/>
      <c r="RV16" s="18"/>
      <c r="RX16" s="18"/>
      <c r="RZ16" s="18"/>
      <c r="SB16" s="18"/>
      <c r="SD16" s="18"/>
      <c r="SF16" s="18"/>
      <c r="SH16" s="18"/>
      <c r="SJ16" s="18"/>
      <c r="SL16" s="18"/>
      <c r="SN16" s="18"/>
      <c r="SP16" s="18"/>
      <c r="SR16" s="18"/>
      <c r="ST16" s="18"/>
      <c r="SV16" s="18"/>
      <c r="SX16" s="18"/>
      <c r="SZ16" s="18"/>
      <c r="TB16" s="18"/>
      <c r="TD16" s="18"/>
      <c r="TF16" s="18"/>
      <c r="TH16" s="18"/>
      <c r="TJ16" s="18"/>
      <c r="TL16" s="18"/>
      <c r="TN16" s="18"/>
      <c r="TP16" s="18"/>
      <c r="TR16" s="18"/>
      <c r="TT16" s="18"/>
      <c r="TV16" s="18"/>
      <c r="TX16" s="18"/>
      <c r="TZ16" s="18"/>
      <c r="UB16" s="18"/>
      <c r="UD16" s="18"/>
      <c r="UF16" s="18"/>
      <c r="UH16" s="18"/>
      <c r="UJ16" s="18"/>
      <c r="UL16" s="18"/>
      <c r="UN16" s="18"/>
      <c r="UP16" s="18"/>
      <c r="UR16" s="18"/>
      <c r="UT16" s="18"/>
      <c r="UV16" s="18"/>
      <c r="UX16" s="18"/>
      <c r="UZ16" s="18"/>
      <c r="VB16" s="18"/>
      <c r="VD16" s="18"/>
      <c r="VF16" s="18"/>
      <c r="VH16" s="18"/>
      <c r="VJ16" s="18"/>
      <c r="VL16" s="18"/>
      <c r="VN16" s="18"/>
      <c r="VP16" s="18"/>
      <c r="VR16" s="18"/>
      <c r="VT16" s="18"/>
      <c r="VV16" s="18"/>
      <c r="VX16" s="18"/>
      <c r="VZ16" s="18"/>
      <c r="WB16" s="18"/>
      <c r="WD16" s="18"/>
      <c r="WF16" s="18"/>
      <c r="WH16" s="18"/>
      <c r="WJ16" s="18"/>
      <c r="WL16" s="18"/>
      <c r="WN16" s="18"/>
      <c r="WP16" s="18"/>
      <c r="WR16" s="18"/>
      <c r="WT16" s="18"/>
      <c r="WV16" s="18"/>
      <c r="WX16" s="18"/>
      <c r="WZ16" s="18"/>
      <c r="XB16" s="18"/>
      <c r="XD16" s="18"/>
      <c r="XF16" s="18"/>
      <c r="XH16" s="18"/>
      <c r="XJ16" s="18"/>
      <c r="XL16" s="18"/>
      <c r="XN16" s="18"/>
      <c r="XP16" s="18"/>
      <c r="XR16" s="18"/>
      <c r="XT16" s="18"/>
      <c r="XV16" s="18"/>
      <c r="XX16" s="18"/>
      <c r="XZ16" s="18"/>
      <c r="YB16" s="18"/>
      <c r="YD16" s="18"/>
      <c r="YF16" s="18"/>
      <c r="YH16" s="18"/>
      <c r="YJ16" s="18"/>
      <c r="YL16" s="18"/>
      <c r="YN16" s="18"/>
      <c r="YP16" s="18"/>
      <c r="YR16" s="18"/>
      <c r="YT16" s="18"/>
      <c r="YV16" s="18"/>
      <c r="YX16" s="18"/>
      <c r="YZ16" s="18"/>
      <c r="ZB16" s="18"/>
      <c r="ZD16" s="18"/>
      <c r="ZF16" s="18"/>
      <c r="ZH16" s="18"/>
      <c r="ZJ16" s="18"/>
      <c r="ZL16" s="18"/>
      <c r="ZN16" s="18"/>
      <c r="ZP16" s="18"/>
      <c r="ZR16" s="18"/>
      <c r="ZT16" s="18"/>
      <c r="ZV16" s="18"/>
      <c r="ZX16" s="18"/>
      <c r="ZZ16" s="18"/>
      <c r="AAB16" s="18"/>
      <c r="AAD16" s="18"/>
      <c r="AAF16" s="18"/>
      <c r="AAH16" s="18"/>
      <c r="AAJ16" s="18"/>
      <c r="AAL16" s="18"/>
      <c r="AAN16" s="18"/>
      <c r="AAP16" s="18"/>
      <c r="AAR16" s="18"/>
      <c r="AAT16" s="18"/>
      <c r="AAV16" s="18"/>
      <c r="AAX16" s="18"/>
      <c r="AAZ16" s="18"/>
      <c r="ABB16" s="18"/>
      <c r="ABD16" s="18"/>
      <c r="ABF16" s="18"/>
      <c r="ABH16" s="18"/>
      <c r="ABJ16" s="18"/>
      <c r="ABL16" s="18"/>
      <c r="ABN16" s="18"/>
      <c r="ABP16" s="18"/>
      <c r="ABR16" s="18"/>
      <c r="ABT16" s="18"/>
      <c r="ABV16" s="18"/>
      <c r="ABX16" s="18"/>
      <c r="ABZ16" s="18"/>
      <c r="ACB16" s="18"/>
      <c r="ACD16" s="18"/>
      <c r="ACF16" s="18"/>
      <c r="ACH16" s="18"/>
      <c r="ACJ16" s="18"/>
      <c r="ACL16" s="18"/>
      <c r="ACN16" s="18"/>
      <c r="ACP16" s="18"/>
      <c r="ACR16" s="18"/>
      <c r="ACT16" s="18"/>
      <c r="ACV16" s="18"/>
      <c r="ACX16" s="18"/>
      <c r="ACZ16" s="18"/>
      <c r="ADB16" s="18"/>
      <c r="ADD16" s="18"/>
      <c r="ADF16" s="18"/>
      <c r="ADH16" s="18"/>
      <c r="ADJ16" s="18"/>
      <c r="ADL16" s="18"/>
      <c r="ADN16" s="18"/>
      <c r="ADP16" s="18"/>
      <c r="ADR16" s="18"/>
      <c r="ADT16" s="18"/>
      <c r="ADV16" s="18"/>
      <c r="ADX16" s="18"/>
      <c r="ADZ16" s="18"/>
      <c r="AEB16" s="18"/>
      <c r="AED16" s="18"/>
      <c r="AEF16" s="18"/>
      <c r="AEH16" s="18"/>
      <c r="AEJ16" s="18"/>
      <c r="AEL16" s="18"/>
      <c r="AEN16" s="18"/>
      <c r="AEP16" s="18"/>
      <c r="AER16" s="18"/>
      <c r="AET16" s="18"/>
      <c r="AEV16" s="18"/>
      <c r="AEX16" s="18"/>
      <c r="AEZ16" s="18"/>
      <c r="AFB16" s="18"/>
      <c r="AFD16" s="18"/>
      <c r="AFF16" s="18"/>
      <c r="AFH16" s="18"/>
      <c r="AFJ16" s="18"/>
      <c r="AFL16" s="18"/>
      <c r="AFN16" s="18"/>
      <c r="AFP16" s="18"/>
      <c r="AFR16" s="18"/>
      <c r="AFT16" s="18"/>
      <c r="AFV16" s="18"/>
      <c r="AFX16" s="18"/>
      <c r="AFZ16" s="18"/>
      <c r="AGB16" s="18"/>
      <c r="AGD16" s="18"/>
      <c r="AGF16" s="18"/>
      <c r="AGH16" s="18"/>
      <c r="AGJ16" s="18"/>
      <c r="AGL16" s="18"/>
      <c r="AGN16" s="18"/>
      <c r="AGP16" s="18"/>
      <c r="AGR16" s="18"/>
      <c r="AGT16" s="18"/>
      <c r="AGV16" s="18"/>
      <c r="AGX16" s="18"/>
      <c r="AGZ16" s="18"/>
      <c r="AHB16" s="18"/>
      <c r="AHD16" s="18"/>
      <c r="AHF16" s="18"/>
      <c r="AHH16" s="18"/>
      <c r="AHJ16" s="18"/>
      <c r="AHL16" s="18"/>
      <c r="AHN16" s="18"/>
      <c r="AHP16" s="18"/>
      <c r="AHR16" s="18"/>
      <c r="AHT16" s="18"/>
      <c r="AHV16" s="18"/>
      <c r="AHX16" s="18"/>
      <c r="AHZ16" s="18"/>
      <c r="AIB16" s="18"/>
      <c r="AID16" s="18"/>
      <c r="AIF16" s="18"/>
      <c r="AIH16" s="18"/>
      <c r="AIJ16" s="18"/>
      <c r="AIL16" s="18"/>
      <c r="AIN16" s="18"/>
      <c r="AIP16" s="18"/>
      <c r="AIR16" s="18"/>
      <c r="AIT16" s="18"/>
      <c r="AIV16" s="18"/>
      <c r="AIX16" s="18"/>
      <c r="AIZ16" s="18"/>
      <c r="AJB16" s="18"/>
      <c r="AJD16" s="18"/>
      <c r="AJF16" s="18"/>
      <c r="AJH16" s="18"/>
      <c r="AJJ16" s="18"/>
      <c r="AJL16" s="18"/>
      <c r="AJN16" s="18"/>
      <c r="AJP16" s="18"/>
      <c r="AJR16" s="18"/>
      <c r="AJT16" s="18"/>
      <c r="AJV16" s="18"/>
      <c r="AJX16" s="18"/>
      <c r="AJZ16" s="18"/>
      <c r="AKB16" s="18"/>
      <c r="AKD16" s="18"/>
      <c r="AKF16" s="18"/>
      <c r="AKH16" s="18"/>
      <c r="AKJ16" s="18"/>
      <c r="AKL16" s="18"/>
      <c r="AKN16" s="18"/>
      <c r="AKP16" s="18"/>
      <c r="AKR16" s="18"/>
      <c r="AKT16" s="18"/>
      <c r="AKV16" s="18"/>
      <c r="AKX16" s="18"/>
      <c r="AKZ16" s="18"/>
      <c r="ALB16" s="18"/>
      <c r="ALD16" s="18"/>
      <c r="ALF16" s="18"/>
      <c r="ALH16" s="18"/>
      <c r="ALJ16" s="18"/>
      <c r="ALL16" s="18"/>
      <c r="ALN16" s="18"/>
      <c r="ALP16" s="18"/>
      <c r="ALR16" s="18"/>
      <c r="ALT16" s="18"/>
      <c r="ALV16" s="18"/>
      <c r="ALX16" s="18"/>
      <c r="ALZ16" s="18"/>
      <c r="AMB16" s="18"/>
      <c r="AMD16" s="18"/>
      <c r="AMF16" s="18"/>
      <c r="AMH16" s="18"/>
      <c r="AMJ16" s="18"/>
      <c r="AML16" s="18"/>
      <c r="AMN16" s="18"/>
      <c r="AMP16" s="18"/>
      <c r="AMR16" s="18"/>
      <c r="AMT16" s="18"/>
      <c r="AMV16" s="18"/>
      <c r="AMX16" s="18"/>
      <c r="AMZ16" s="18"/>
      <c r="ANB16" s="18"/>
      <c r="AND16" s="18"/>
      <c r="ANF16" s="18"/>
      <c r="ANH16" s="18"/>
      <c r="ANJ16" s="18"/>
      <c r="ANL16" s="18"/>
      <c r="ANN16" s="18"/>
      <c r="ANP16" s="18"/>
      <c r="ANR16" s="18"/>
      <c r="ANT16" s="18"/>
      <c r="ANV16" s="18"/>
      <c r="ANX16" s="18"/>
      <c r="ANZ16" s="18"/>
      <c r="AOB16" s="18"/>
      <c r="AOD16" s="18"/>
      <c r="AOF16" s="18"/>
      <c r="AOH16" s="18"/>
      <c r="AOJ16" s="18"/>
      <c r="AOL16" s="18"/>
      <c r="AON16" s="18"/>
      <c r="AOP16" s="18"/>
      <c r="AOR16" s="18"/>
      <c r="AOT16" s="18"/>
      <c r="AOV16" s="18"/>
      <c r="AOX16" s="18"/>
      <c r="AOZ16" s="18"/>
      <c r="APB16" s="18"/>
      <c r="APD16" s="18"/>
      <c r="APF16" s="18"/>
      <c r="APH16" s="18"/>
      <c r="APJ16" s="18"/>
      <c r="APL16" s="18"/>
      <c r="APN16" s="18"/>
      <c r="APP16" s="18"/>
      <c r="APR16" s="18"/>
      <c r="APT16" s="18"/>
      <c r="APV16" s="18"/>
      <c r="APX16" s="18"/>
      <c r="APZ16" s="18"/>
      <c r="AQB16" s="18"/>
      <c r="AQD16" s="18"/>
      <c r="AQF16" s="18"/>
      <c r="AQH16" s="18"/>
      <c r="AQJ16" s="18"/>
      <c r="AQL16" s="18"/>
      <c r="AQN16" s="18"/>
      <c r="AQP16" s="18"/>
      <c r="AQR16" s="18"/>
      <c r="AQT16" s="18"/>
      <c r="AQV16" s="18"/>
      <c r="AQX16" s="18"/>
      <c r="AQZ16" s="18"/>
      <c r="ARB16" s="18"/>
      <c r="ARD16" s="18"/>
      <c r="ARF16" s="18"/>
      <c r="ARH16" s="18"/>
      <c r="ARJ16" s="18"/>
      <c r="ARL16" s="18"/>
      <c r="ARN16" s="18"/>
      <c r="ARP16" s="18"/>
      <c r="ARR16" s="18"/>
      <c r="ART16" s="18"/>
      <c r="ARV16" s="18"/>
      <c r="ARX16" s="18"/>
      <c r="ARZ16" s="18"/>
      <c r="ASB16" s="18"/>
      <c r="ASD16" s="18"/>
      <c r="ASF16" s="18"/>
      <c r="ASH16" s="18"/>
      <c r="ASJ16" s="18"/>
      <c r="ASL16" s="18"/>
      <c r="ASN16" s="18"/>
      <c r="ASP16" s="18"/>
      <c r="ASR16" s="18"/>
      <c r="AST16" s="18"/>
      <c r="ASV16" s="18"/>
      <c r="ASX16" s="18"/>
      <c r="ASZ16" s="18"/>
      <c r="ATB16" s="18"/>
      <c r="ATD16" s="18"/>
      <c r="ATF16" s="18"/>
      <c r="ATH16" s="18"/>
      <c r="ATJ16" s="18"/>
      <c r="ATL16" s="18"/>
      <c r="ATN16" s="18"/>
      <c r="ATP16" s="18"/>
      <c r="ATR16" s="18"/>
      <c r="ATT16" s="18"/>
      <c r="ATV16" s="18"/>
      <c r="ATX16" s="18"/>
      <c r="ATZ16" s="18"/>
      <c r="AUB16" s="18"/>
      <c r="AUD16" s="18"/>
      <c r="AUF16" s="18"/>
      <c r="AUH16" s="18"/>
      <c r="AUJ16" s="18"/>
      <c r="AUL16" s="18"/>
      <c r="AUN16" s="18"/>
      <c r="AUP16" s="18"/>
      <c r="AUR16" s="18"/>
      <c r="AUT16" s="18"/>
      <c r="AUV16" s="18"/>
      <c r="AUX16" s="18"/>
      <c r="AUZ16" s="18"/>
      <c r="AVB16" s="18"/>
      <c r="AVD16" s="18"/>
      <c r="AVF16" s="18"/>
      <c r="AVH16" s="18"/>
      <c r="AVJ16" s="18"/>
      <c r="AVL16" s="18"/>
      <c r="AVN16" s="18"/>
      <c r="AVP16" s="18"/>
      <c r="AVR16" s="18"/>
      <c r="AVT16" s="18"/>
      <c r="AVV16" s="18"/>
      <c r="AVX16" s="18"/>
      <c r="AVZ16" s="18"/>
      <c r="AWB16" s="18"/>
      <c r="AWD16" s="18"/>
      <c r="AWF16" s="18"/>
      <c r="AWH16" s="18"/>
      <c r="AWJ16" s="18"/>
      <c r="AWL16" s="18"/>
      <c r="AWN16" s="18"/>
      <c r="AWP16" s="18"/>
      <c r="AWR16" s="18"/>
      <c r="AWT16" s="18"/>
      <c r="AWV16" s="18"/>
      <c r="AWX16" s="18"/>
      <c r="AWZ16" s="18"/>
      <c r="AXB16" s="18"/>
      <c r="AXD16" s="18"/>
      <c r="AXF16" s="18"/>
      <c r="AXH16" s="18"/>
      <c r="AXJ16" s="18"/>
      <c r="AXL16" s="18"/>
      <c r="AXN16" s="18"/>
      <c r="AXP16" s="18"/>
      <c r="AXR16" s="18"/>
      <c r="AXT16" s="18"/>
      <c r="AXV16" s="18"/>
      <c r="AXX16" s="18"/>
      <c r="AXZ16" s="18"/>
      <c r="AYB16" s="18"/>
      <c r="AYD16" s="18"/>
      <c r="AYF16" s="18"/>
      <c r="AYH16" s="18"/>
      <c r="AYJ16" s="18"/>
      <c r="AYL16" s="18"/>
      <c r="AYN16" s="18"/>
      <c r="AYP16" s="18"/>
      <c r="AYR16" s="18"/>
      <c r="AYT16" s="18"/>
      <c r="AYV16" s="18"/>
      <c r="AYX16" s="18"/>
      <c r="AYZ16" s="18"/>
      <c r="AZB16" s="18"/>
      <c r="AZD16" s="18"/>
      <c r="AZF16" s="18"/>
      <c r="AZH16" s="18"/>
      <c r="AZJ16" s="18"/>
      <c r="AZL16" s="18"/>
      <c r="AZN16" s="18"/>
      <c r="AZP16" s="18"/>
      <c r="AZR16" s="18"/>
      <c r="AZT16" s="18"/>
      <c r="AZV16" s="18"/>
      <c r="AZX16" s="18"/>
      <c r="AZZ16" s="18"/>
      <c r="BAB16" s="18"/>
      <c r="BAD16" s="18"/>
      <c r="BAF16" s="18"/>
      <c r="BAH16" s="18"/>
      <c r="BAJ16" s="18"/>
      <c r="BAL16" s="18"/>
      <c r="BAN16" s="18"/>
      <c r="BAP16" s="18"/>
      <c r="BAR16" s="18"/>
      <c r="BAT16" s="18"/>
      <c r="BAV16" s="18"/>
      <c r="BAX16" s="18"/>
      <c r="BAZ16" s="18"/>
      <c r="BBB16" s="18"/>
      <c r="BBD16" s="18"/>
      <c r="BBF16" s="18"/>
      <c r="BBH16" s="18"/>
      <c r="BBJ16" s="18"/>
      <c r="BBL16" s="18"/>
      <c r="BBN16" s="18"/>
      <c r="BBP16" s="18"/>
      <c r="BBR16" s="18"/>
      <c r="BBT16" s="18"/>
      <c r="BBV16" s="18"/>
      <c r="BBX16" s="18"/>
      <c r="BBZ16" s="18"/>
      <c r="BCB16" s="18"/>
      <c r="BCD16" s="18"/>
      <c r="BCF16" s="18"/>
      <c r="BCH16" s="18"/>
      <c r="BCJ16" s="18"/>
      <c r="BCL16" s="18"/>
      <c r="BCN16" s="18"/>
      <c r="BCP16" s="18"/>
      <c r="BCR16" s="18"/>
      <c r="BCT16" s="18"/>
      <c r="BCV16" s="18"/>
      <c r="BCX16" s="18"/>
      <c r="BCZ16" s="18"/>
      <c r="BDB16" s="18"/>
      <c r="BDD16" s="18"/>
      <c r="BDF16" s="18"/>
      <c r="BDH16" s="18"/>
      <c r="BDJ16" s="18"/>
      <c r="BDL16" s="18"/>
      <c r="BDN16" s="18"/>
      <c r="BDP16" s="18"/>
      <c r="BDR16" s="18"/>
      <c r="BDT16" s="18"/>
      <c r="BDV16" s="18"/>
      <c r="BDX16" s="18"/>
      <c r="BDZ16" s="18"/>
      <c r="BEB16" s="18"/>
      <c r="BED16" s="18"/>
      <c r="BEF16" s="18"/>
      <c r="BEH16" s="18"/>
      <c r="BEJ16" s="18"/>
      <c r="BEL16" s="18"/>
      <c r="BEN16" s="18"/>
      <c r="BEP16" s="18"/>
      <c r="BER16" s="18"/>
      <c r="BET16" s="18"/>
      <c r="BEV16" s="18"/>
      <c r="BEX16" s="18"/>
      <c r="BEZ16" s="18"/>
      <c r="BFB16" s="18"/>
      <c r="BFD16" s="18"/>
      <c r="BFF16" s="18"/>
      <c r="BFH16" s="18"/>
      <c r="BFJ16" s="18"/>
      <c r="BFL16" s="18"/>
      <c r="BFN16" s="18"/>
      <c r="BFP16" s="18"/>
      <c r="BFR16" s="18"/>
      <c r="BFT16" s="18"/>
      <c r="BFV16" s="18"/>
      <c r="BFX16" s="18"/>
      <c r="BFZ16" s="18"/>
      <c r="BGB16" s="18"/>
      <c r="BGD16" s="18"/>
      <c r="BGF16" s="18"/>
      <c r="BGH16" s="18"/>
      <c r="BGJ16" s="18"/>
      <c r="BGL16" s="18"/>
      <c r="BGN16" s="18"/>
      <c r="BGP16" s="18"/>
      <c r="BGR16" s="18"/>
      <c r="BGT16" s="18"/>
      <c r="BGV16" s="18"/>
      <c r="BGX16" s="18"/>
      <c r="BGZ16" s="18"/>
      <c r="BHB16" s="18"/>
      <c r="BHD16" s="18"/>
      <c r="BHF16" s="18"/>
      <c r="BHH16" s="18"/>
      <c r="BHJ16" s="18"/>
      <c r="BHL16" s="18"/>
      <c r="BHN16" s="18"/>
      <c r="BHP16" s="18"/>
      <c r="BHR16" s="18"/>
      <c r="BHT16" s="18"/>
      <c r="BHV16" s="18"/>
      <c r="BHX16" s="18"/>
      <c r="BHZ16" s="18"/>
      <c r="BIB16" s="18"/>
      <c r="BID16" s="18"/>
      <c r="BIF16" s="18"/>
      <c r="BIH16" s="18"/>
      <c r="BIJ16" s="18"/>
      <c r="BIL16" s="18"/>
      <c r="BIN16" s="18"/>
      <c r="BIP16" s="18"/>
      <c r="BIR16" s="18"/>
      <c r="BIT16" s="18"/>
      <c r="BIV16" s="18"/>
      <c r="BIX16" s="18"/>
      <c r="BIZ16" s="18"/>
      <c r="BJB16" s="18"/>
      <c r="BJD16" s="18"/>
      <c r="BJF16" s="18"/>
      <c r="BJH16" s="18"/>
      <c r="BJJ16" s="18"/>
      <c r="BJL16" s="18"/>
      <c r="BJN16" s="18"/>
      <c r="BJP16" s="18"/>
      <c r="BJR16" s="18"/>
      <c r="BJT16" s="18"/>
      <c r="BJV16" s="18"/>
      <c r="BJX16" s="18"/>
      <c r="BJZ16" s="18"/>
      <c r="BKB16" s="18"/>
      <c r="BKD16" s="18"/>
      <c r="BKF16" s="18"/>
      <c r="BKH16" s="18"/>
      <c r="BKJ16" s="18"/>
      <c r="BKL16" s="18"/>
      <c r="BKN16" s="18"/>
      <c r="BKP16" s="18"/>
      <c r="BKR16" s="18"/>
      <c r="BKT16" s="18"/>
      <c r="BKV16" s="18"/>
      <c r="BKX16" s="18"/>
      <c r="BKZ16" s="18"/>
      <c r="BLB16" s="18"/>
      <c r="BLD16" s="18"/>
      <c r="BLF16" s="18"/>
      <c r="BLH16" s="18"/>
      <c r="BLJ16" s="18"/>
      <c r="BLL16" s="18"/>
      <c r="BLN16" s="18"/>
      <c r="BLP16" s="18"/>
      <c r="BLR16" s="18"/>
      <c r="BLT16" s="18"/>
      <c r="BLV16" s="18"/>
      <c r="BLX16" s="18"/>
      <c r="BLZ16" s="18"/>
      <c r="BMB16" s="18"/>
      <c r="BMD16" s="18"/>
      <c r="BMF16" s="18"/>
      <c r="BMH16" s="18"/>
      <c r="BMJ16" s="18"/>
      <c r="BML16" s="18"/>
      <c r="BMN16" s="18"/>
      <c r="BMP16" s="18"/>
      <c r="BMR16" s="18"/>
      <c r="BMT16" s="18"/>
      <c r="BMV16" s="18"/>
      <c r="BMX16" s="18"/>
      <c r="BMZ16" s="18"/>
      <c r="BNB16" s="18"/>
      <c r="BND16" s="18"/>
      <c r="BNF16" s="18"/>
      <c r="BNH16" s="18"/>
      <c r="BNJ16" s="18"/>
      <c r="BNL16" s="18"/>
      <c r="BNN16" s="18"/>
      <c r="BNP16" s="18"/>
      <c r="BNR16" s="18"/>
      <c r="BNT16" s="18"/>
      <c r="BNV16" s="18"/>
      <c r="BNX16" s="18"/>
      <c r="BNZ16" s="18"/>
      <c r="BOB16" s="18"/>
      <c r="BOD16" s="18"/>
      <c r="BOF16" s="18"/>
      <c r="BOH16" s="18"/>
      <c r="BOJ16" s="18"/>
      <c r="BOL16" s="18"/>
      <c r="BON16" s="18"/>
      <c r="BOP16" s="18"/>
      <c r="BOR16" s="18"/>
      <c r="BOT16" s="18"/>
      <c r="BOV16" s="18"/>
      <c r="BOX16" s="18"/>
      <c r="BOZ16" s="18"/>
      <c r="BPB16" s="18"/>
      <c r="BPD16" s="18"/>
      <c r="BPF16" s="18"/>
      <c r="BPH16" s="18"/>
      <c r="BPJ16" s="18"/>
      <c r="BPL16" s="18"/>
      <c r="BPN16" s="18"/>
      <c r="BPP16" s="18"/>
      <c r="BPR16" s="18"/>
      <c r="BPT16" s="18"/>
      <c r="BPV16" s="18"/>
      <c r="BPX16" s="18"/>
      <c r="BPZ16" s="18"/>
      <c r="BQB16" s="18"/>
      <c r="BQD16" s="18"/>
      <c r="BQF16" s="18"/>
      <c r="BQH16" s="18"/>
      <c r="BQJ16" s="18"/>
      <c r="BQL16" s="18"/>
      <c r="BQN16" s="18"/>
      <c r="BQP16" s="18"/>
      <c r="BQR16" s="18"/>
      <c r="BQT16" s="18"/>
      <c r="BQV16" s="18"/>
      <c r="BQX16" s="18"/>
      <c r="BQZ16" s="18"/>
      <c r="BRB16" s="18"/>
      <c r="BRD16" s="18"/>
      <c r="BRF16" s="18"/>
      <c r="BRH16" s="18"/>
      <c r="BRJ16" s="18"/>
      <c r="BRL16" s="18"/>
      <c r="BRN16" s="18"/>
      <c r="BRP16" s="18"/>
      <c r="BRR16" s="18"/>
      <c r="BRT16" s="18"/>
      <c r="BRV16" s="18"/>
      <c r="BRX16" s="18"/>
      <c r="BRZ16" s="18"/>
      <c r="BSB16" s="18"/>
      <c r="BSD16" s="18"/>
      <c r="BSF16" s="18"/>
      <c r="BSH16" s="18"/>
      <c r="BSJ16" s="18"/>
      <c r="BSL16" s="18"/>
      <c r="BSN16" s="18"/>
      <c r="BSP16" s="18"/>
      <c r="BSR16" s="18"/>
      <c r="BST16" s="18"/>
      <c r="BSV16" s="18"/>
      <c r="BSX16" s="18"/>
      <c r="BSZ16" s="18"/>
      <c r="BTB16" s="18"/>
      <c r="BTD16" s="18"/>
      <c r="BTF16" s="18"/>
      <c r="BTH16" s="18"/>
      <c r="BTJ16" s="18"/>
      <c r="BTL16" s="18"/>
      <c r="BTN16" s="18"/>
      <c r="BTP16" s="18"/>
      <c r="BTR16" s="18"/>
      <c r="BTT16" s="18"/>
      <c r="BTV16" s="18"/>
      <c r="BTX16" s="18"/>
      <c r="BTZ16" s="18"/>
      <c r="BUB16" s="18"/>
      <c r="BUD16" s="18"/>
      <c r="BUF16" s="18"/>
      <c r="BUH16" s="18"/>
      <c r="BUJ16" s="18"/>
      <c r="BUL16" s="18"/>
      <c r="BUN16" s="18"/>
      <c r="BUP16" s="18"/>
      <c r="BUR16" s="18"/>
      <c r="BUT16" s="18"/>
      <c r="BUV16" s="18"/>
      <c r="BUX16" s="18"/>
      <c r="BUZ16" s="18"/>
      <c r="BVB16" s="18"/>
      <c r="BVD16" s="18"/>
      <c r="BVF16" s="18"/>
      <c r="BVH16" s="18"/>
      <c r="BVJ16" s="18"/>
      <c r="BVL16" s="18"/>
      <c r="BVN16" s="18"/>
      <c r="BVP16" s="18"/>
      <c r="BVR16" s="18"/>
      <c r="BVT16" s="18"/>
      <c r="BVV16" s="18"/>
      <c r="BVX16" s="18"/>
      <c r="BVZ16" s="18"/>
      <c r="BWB16" s="18"/>
      <c r="BWD16" s="18"/>
      <c r="BWF16" s="18"/>
      <c r="BWH16" s="18"/>
      <c r="BWJ16" s="18"/>
      <c r="BWL16" s="18"/>
      <c r="BWN16" s="18"/>
      <c r="BWP16" s="18"/>
      <c r="BWR16" s="18"/>
      <c r="BWT16" s="18"/>
      <c r="BWV16" s="18"/>
      <c r="BWX16" s="18"/>
      <c r="BWZ16" s="18"/>
      <c r="BXB16" s="18"/>
      <c r="BXD16" s="18"/>
      <c r="BXF16" s="18"/>
      <c r="BXH16" s="18"/>
      <c r="BXJ16" s="18"/>
      <c r="BXL16" s="18"/>
      <c r="BXN16" s="18"/>
      <c r="BXP16" s="18"/>
      <c r="BXR16" s="18"/>
      <c r="BXT16" s="18"/>
      <c r="BXV16" s="18"/>
      <c r="BXX16" s="18"/>
      <c r="BXZ16" s="18"/>
      <c r="BYB16" s="18"/>
      <c r="BYD16" s="18"/>
      <c r="BYF16" s="18"/>
      <c r="BYH16" s="18"/>
      <c r="BYJ16" s="18"/>
      <c r="BYL16" s="18"/>
      <c r="BYN16" s="18"/>
      <c r="BYP16" s="18"/>
      <c r="BYR16" s="18"/>
      <c r="BYT16" s="18"/>
      <c r="BYV16" s="18"/>
      <c r="BYX16" s="18"/>
      <c r="BYZ16" s="18"/>
      <c r="BZB16" s="18"/>
      <c r="BZD16" s="18"/>
      <c r="BZF16" s="18"/>
      <c r="BZH16" s="18"/>
      <c r="BZJ16" s="18"/>
      <c r="BZL16" s="18"/>
      <c r="BZN16" s="18"/>
      <c r="BZP16" s="18"/>
      <c r="BZR16" s="18"/>
      <c r="BZT16" s="18"/>
      <c r="BZV16" s="18"/>
      <c r="BZX16" s="18"/>
      <c r="BZZ16" s="18"/>
      <c r="CAB16" s="18"/>
      <c r="CAD16" s="18"/>
      <c r="CAF16" s="18"/>
      <c r="CAH16" s="18"/>
      <c r="CAJ16" s="18"/>
      <c r="CAL16" s="18"/>
      <c r="CAN16" s="18"/>
      <c r="CAP16" s="18"/>
      <c r="CAR16" s="18"/>
      <c r="CAT16" s="18"/>
      <c r="CAV16" s="18"/>
      <c r="CAX16" s="18"/>
      <c r="CAZ16" s="18"/>
      <c r="CBB16" s="18"/>
      <c r="CBD16" s="18"/>
      <c r="CBF16" s="18"/>
      <c r="CBH16" s="18"/>
      <c r="CBJ16" s="18"/>
      <c r="CBL16" s="18"/>
      <c r="CBN16" s="18"/>
      <c r="CBP16" s="18"/>
      <c r="CBR16" s="18"/>
      <c r="CBT16" s="18"/>
      <c r="CBV16" s="18"/>
      <c r="CBX16" s="18"/>
      <c r="CBZ16" s="18"/>
      <c r="CCB16" s="18"/>
      <c r="CCD16" s="18"/>
      <c r="CCF16" s="18"/>
      <c r="CCH16" s="18"/>
      <c r="CCJ16" s="18"/>
      <c r="CCL16" s="18"/>
      <c r="CCN16" s="18"/>
      <c r="CCP16" s="18"/>
      <c r="CCR16" s="18"/>
      <c r="CCT16" s="18"/>
      <c r="CCV16" s="18"/>
      <c r="CCX16" s="18"/>
      <c r="CCZ16" s="18"/>
      <c r="CDB16" s="18"/>
      <c r="CDD16" s="18"/>
      <c r="CDF16" s="18"/>
      <c r="CDH16" s="18"/>
      <c r="CDJ16" s="18"/>
      <c r="CDL16" s="18"/>
      <c r="CDN16" s="18"/>
      <c r="CDP16" s="18"/>
      <c r="CDR16" s="18"/>
      <c r="CDT16" s="18"/>
      <c r="CDV16" s="18"/>
      <c r="CDX16" s="18"/>
      <c r="CDZ16" s="18"/>
      <c r="CEB16" s="18"/>
      <c r="CED16" s="18"/>
      <c r="CEF16" s="18"/>
      <c r="CEH16" s="18"/>
      <c r="CEJ16" s="18"/>
      <c r="CEL16" s="18"/>
      <c r="CEN16" s="18"/>
      <c r="CEP16" s="18"/>
      <c r="CER16" s="18"/>
      <c r="CET16" s="18"/>
      <c r="CEV16" s="18"/>
      <c r="CEX16" s="18"/>
      <c r="CEZ16" s="18"/>
      <c r="CFB16" s="18"/>
      <c r="CFD16" s="18"/>
      <c r="CFF16" s="18"/>
      <c r="CFH16" s="18"/>
      <c r="CFJ16" s="18"/>
      <c r="CFL16" s="18"/>
      <c r="CFN16" s="18"/>
      <c r="CFP16" s="18"/>
      <c r="CFR16" s="18"/>
      <c r="CFT16" s="18"/>
      <c r="CFV16" s="18"/>
      <c r="CFX16" s="18"/>
      <c r="CFZ16" s="18"/>
      <c r="CGB16" s="18"/>
      <c r="CGD16" s="18"/>
      <c r="CGF16" s="18"/>
      <c r="CGH16" s="18"/>
      <c r="CGJ16" s="18"/>
      <c r="CGL16" s="18"/>
      <c r="CGN16" s="18"/>
      <c r="CGP16" s="18"/>
      <c r="CGR16" s="18"/>
      <c r="CGT16" s="18"/>
      <c r="CGV16" s="18"/>
      <c r="CGX16" s="18"/>
      <c r="CGZ16" s="18"/>
      <c r="CHB16" s="18"/>
      <c r="CHD16" s="18"/>
      <c r="CHF16" s="18"/>
      <c r="CHH16" s="18"/>
      <c r="CHJ16" s="18"/>
      <c r="CHL16" s="18"/>
      <c r="CHN16" s="18"/>
      <c r="CHP16" s="18"/>
      <c r="CHR16" s="18"/>
      <c r="CHT16" s="18"/>
      <c r="CHV16" s="18"/>
      <c r="CHX16" s="18"/>
      <c r="CHZ16" s="18"/>
      <c r="CIB16" s="18"/>
      <c r="CID16" s="18"/>
      <c r="CIF16" s="18"/>
      <c r="CIH16" s="18"/>
      <c r="CIJ16" s="18"/>
      <c r="CIL16" s="18"/>
      <c r="CIN16" s="18"/>
      <c r="CIP16" s="18"/>
      <c r="CIR16" s="18"/>
      <c r="CIT16" s="18"/>
      <c r="CIV16" s="18"/>
      <c r="CIX16" s="18"/>
      <c r="CIZ16" s="18"/>
      <c r="CJB16" s="18"/>
      <c r="CJD16" s="18"/>
      <c r="CJF16" s="18"/>
      <c r="CJH16" s="18"/>
      <c r="CJJ16" s="18"/>
      <c r="CJL16" s="18"/>
      <c r="CJN16" s="18"/>
      <c r="CJP16" s="18"/>
      <c r="CJR16" s="18"/>
      <c r="CJT16" s="18"/>
      <c r="CJV16" s="18"/>
      <c r="CJX16" s="18"/>
      <c r="CJZ16" s="18"/>
      <c r="CKB16" s="18"/>
      <c r="CKD16" s="18"/>
      <c r="CKF16" s="18"/>
      <c r="CKH16" s="18"/>
      <c r="CKJ16" s="18"/>
      <c r="CKL16" s="18"/>
      <c r="CKN16" s="18"/>
      <c r="CKP16" s="18"/>
      <c r="CKR16" s="18"/>
      <c r="CKT16" s="18"/>
      <c r="CKV16" s="18"/>
      <c r="CKX16" s="18"/>
      <c r="CKZ16" s="18"/>
      <c r="CLB16" s="18"/>
      <c r="CLD16" s="18"/>
      <c r="CLF16" s="18"/>
      <c r="CLH16" s="18"/>
      <c r="CLJ16" s="18"/>
      <c r="CLL16" s="18"/>
      <c r="CLN16" s="18"/>
      <c r="CLP16" s="18"/>
      <c r="CLR16" s="18"/>
      <c r="CLT16" s="18"/>
      <c r="CLV16" s="18"/>
      <c r="CLX16" s="18"/>
      <c r="CLZ16" s="18"/>
      <c r="CMB16" s="18"/>
      <c r="CMD16" s="18"/>
      <c r="CMF16" s="18"/>
      <c r="CMH16" s="18"/>
      <c r="CMJ16" s="18"/>
      <c r="CML16" s="18"/>
      <c r="CMN16" s="18"/>
      <c r="CMP16" s="18"/>
      <c r="CMR16" s="18"/>
      <c r="CMT16" s="18"/>
      <c r="CMV16" s="18"/>
      <c r="CMX16" s="18"/>
      <c r="CMZ16" s="18"/>
      <c r="CNB16" s="18"/>
      <c r="CND16" s="18"/>
      <c r="CNF16" s="18"/>
      <c r="CNH16" s="18"/>
      <c r="CNJ16" s="18"/>
      <c r="CNL16" s="18"/>
      <c r="CNN16" s="18"/>
      <c r="CNP16" s="18"/>
      <c r="CNR16" s="18"/>
      <c r="CNT16" s="18"/>
      <c r="CNV16" s="18"/>
      <c r="CNX16" s="18"/>
      <c r="CNZ16" s="18"/>
      <c r="COB16" s="18"/>
      <c r="COD16" s="18"/>
      <c r="COF16" s="18"/>
      <c r="COH16" s="18"/>
      <c r="COJ16" s="18"/>
      <c r="COL16" s="18"/>
      <c r="CON16" s="18"/>
      <c r="COP16" s="18"/>
      <c r="COR16" s="18"/>
      <c r="COT16" s="18"/>
      <c r="COV16" s="18"/>
      <c r="COX16" s="18"/>
      <c r="COZ16" s="18"/>
      <c r="CPB16" s="18"/>
      <c r="CPD16" s="18"/>
      <c r="CPF16" s="18"/>
      <c r="CPH16" s="18"/>
      <c r="CPJ16" s="18"/>
      <c r="CPL16" s="18"/>
      <c r="CPN16" s="18"/>
      <c r="CPP16" s="18"/>
      <c r="CPR16" s="18"/>
      <c r="CPT16" s="18"/>
      <c r="CPV16" s="18"/>
      <c r="CPX16" s="18"/>
      <c r="CPZ16" s="18"/>
      <c r="CQB16" s="18"/>
      <c r="CQD16" s="18"/>
      <c r="CQF16" s="18"/>
      <c r="CQH16" s="18"/>
      <c r="CQJ16" s="18"/>
      <c r="CQL16" s="18"/>
      <c r="CQN16" s="18"/>
      <c r="CQP16" s="18"/>
      <c r="CQR16" s="18"/>
      <c r="CQT16" s="18"/>
      <c r="CQV16" s="18"/>
      <c r="CQX16" s="18"/>
      <c r="CQZ16" s="18"/>
      <c r="CRB16" s="18"/>
      <c r="CRD16" s="18"/>
      <c r="CRF16" s="18"/>
      <c r="CRH16" s="18"/>
      <c r="CRJ16" s="18"/>
      <c r="CRL16" s="18"/>
      <c r="CRN16" s="18"/>
      <c r="CRP16" s="18"/>
      <c r="CRR16" s="18"/>
      <c r="CRT16" s="18"/>
      <c r="CRV16" s="18"/>
      <c r="CRX16" s="18"/>
      <c r="CRZ16" s="18"/>
      <c r="CSB16" s="18"/>
      <c r="CSD16" s="18"/>
      <c r="CSF16" s="18"/>
      <c r="CSH16" s="18"/>
      <c r="CSJ16" s="18"/>
      <c r="CSL16" s="18"/>
      <c r="CSN16" s="18"/>
      <c r="CSP16" s="18"/>
      <c r="CSR16" s="18"/>
      <c r="CST16" s="18"/>
      <c r="CSV16" s="18"/>
      <c r="CSX16" s="18"/>
      <c r="CSZ16" s="18"/>
      <c r="CTB16" s="18"/>
      <c r="CTD16" s="18"/>
      <c r="CTF16" s="18"/>
      <c r="CTH16" s="18"/>
      <c r="CTJ16" s="18"/>
      <c r="CTL16" s="18"/>
      <c r="CTN16" s="18"/>
      <c r="CTP16" s="18"/>
      <c r="CTR16" s="18"/>
      <c r="CTT16" s="18"/>
      <c r="CTV16" s="18"/>
      <c r="CTX16" s="18"/>
      <c r="CTZ16" s="18"/>
      <c r="CUB16" s="18"/>
      <c r="CUD16" s="18"/>
      <c r="CUF16" s="18"/>
      <c r="CUH16" s="18"/>
      <c r="CUJ16" s="18"/>
      <c r="CUL16" s="18"/>
      <c r="CUN16" s="18"/>
      <c r="CUP16" s="18"/>
      <c r="CUR16" s="18"/>
      <c r="CUT16" s="18"/>
      <c r="CUV16" s="18"/>
      <c r="CUX16" s="18"/>
      <c r="CUZ16" s="18"/>
      <c r="CVB16" s="18"/>
      <c r="CVD16" s="18"/>
      <c r="CVF16" s="18"/>
      <c r="CVH16" s="18"/>
      <c r="CVJ16" s="18"/>
      <c r="CVL16" s="18"/>
      <c r="CVN16" s="18"/>
      <c r="CVP16" s="18"/>
      <c r="CVR16" s="18"/>
      <c r="CVT16" s="18"/>
      <c r="CVV16" s="18"/>
      <c r="CVX16" s="18"/>
      <c r="CVZ16" s="18"/>
      <c r="CWB16" s="18"/>
      <c r="CWD16" s="18"/>
      <c r="CWF16" s="18"/>
      <c r="CWH16" s="18"/>
      <c r="CWJ16" s="18"/>
      <c r="CWL16" s="18"/>
      <c r="CWN16" s="18"/>
      <c r="CWP16" s="18"/>
      <c r="CWR16" s="18"/>
      <c r="CWT16" s="18"/>
      <c r="CWV16" s="18"/>
      <c r="CWX16" s="18"/>
      <c r="CWZ16" s="18"/>
      <c r="CXB16" s="18"/>
      <c r="CXD16" s="18"/>
      <c r="CXF16" s="18"/>
      <c r="CXH16" s="18"/>
      <c r="CXJ16" s="18"/>
      <c r="CXL16" s="18"/>
      <c r="CXN16" s="18"/>
      <c r="CXP16" s="18"/>
      <c r="CXR16" s="18"/>
      <c r="CXT16" s="18"/>
      <c r="CXV16" s="18"/>
      <c r="CXX16" s="18"/>
      <c r="CXZ16" s="18"/>
      <c r="CYB16" s="18"/>
      <c r="CYD16" s="18"/>
      <c r="CYF16" s="18"/>
      <c r="CYH16" s="18"/>
      <c r="CYJ16" s="18"/>
      <c r="CYL16" s="18"/>
      <c r="CYN16" s="18"/>
      <c r="CYP16" s="18"/>
      <c r="CYR16" s="18"/>
      <c r="CYT16" s="18"/>
      <c r="CYV16" s="18"/>
      <c r="CYX16" s="18"/>
      <c r="CYZ16" s="18"/>
      <c r="CZB16" s="18"/>
      <c r="CZD16" s="18"/>
      <c r="CZF16" s="18"/>
      <c r="CZH16" s="18"/>
      <c r="CZJ16" s="18"/>
      <c r="CZL16" s="18"/>
      <c r="CZN16" s="18"/>
      <c r="CZP16" s="18"/>
      <c r="CZR16" s="18"/>
      <c r="CZT16" s="18"/>
      <c r="CZV16" s="18"/>
      <c r="CZX16" s="18"/>
      <c r="CZZ16" s="18"/>
      <c r="DAB16" s="18"/>
      <c r="DAD16" s="18"/>
      <c r="DAF16" s="18"/>
      <c r="DAH16" s="18"/>
      <c r="DAJ16" s="18"/>
      <c r="DAL16" s="18"/>
      <c r="DAN16" s="18"/>
      <c r="DAP16" s="18"/>
      <c r="DAR16" s="18"/>
      <c r="DAT16" s="18"/>
      <c r="DAV16" s="18"/>
      <c r="DAX16" s="18"/>
      <c r="DAZ16" s="18"/>
      <c r="DBB16" s="18"/>
      <c r="DBD16" s="18"/>
      <c r="DBF16" s="18"/>
      <c r="DBH16" s="18"/>
      <c r="DBJ16" s="18"/>
      <c r="DBL16" s="18"/>
      <c r="DBN16" s="18"/>
      <c r="DBP16" s="18"/>
      <c r="DBR16" s="18"/>
      <c r="DBT16" s="18"/>
      <c r="DBV16" s="18"/>
      <c r="DBX16" s="18"/>
      <c r="DBZ16" s="18"/>
      <c r="DCB16" s="18"/>
      <c r="DCD16" s="18"/>
      <c r="DCF16" s="18"/>
      <c r="DCH16" s="18"/>
      <c r="DCJ16" s="18"/>
      <c r="DCL16" s="18"/>
      <c r="DCN16" s="18"/>
      <c r="DCP16" s="18"/>
      <c r="DCR16" s="18"/>
      <c r="DCT16" s="18"/>
      <c r="DCV16" s="18"/>
      <c r="DCX16" s="18"/>
      <c r="DCZ16" s="18"/>
      <c r="DDB16" s="18"/>
      <c r="DDD16" s="18"/>
      <c r="DDF16" s="18"/>
      <c r="DDH16" s="18"/>
      <c r="DDJ16" s="18"/>
      <c r="DDL16" s="18"/>
      <c r="DDN16" s="18"/>
      <c r="DDP16" s="18"/>
      <c r="DDR16" s="18"/>
      <c r="DDT16" s="18"/>
      <c r="DDV16" s="18"/>
      <c r="DDX16" s="18"/>
      <c r="DDZ16" s="18"/>
      <c r="DEB16" s="18"/>
      <c r="DED16" s="18"/>
      <c r="DEF16" s="18"/>
      <c r="DEH16" s="18"/>
      <c r="DEJ16" s="18"/>
      <c r="DEL16" s="18"/>
      <c r="DEN16" s="18"/>
      <c r="DEP16" s="18"/>
      <c r="DER16" s="18"/>
      <c r="DET16" s="18"/>
      <c r="DEV16" s="18"/>
      <c r="DEX16" s="18"/>
      <c r="DEZ16" s="18"/>
      <c r="DFB16" s="18"/>
      <c r="DFD16" s="18"/>
      <c r="DFF16" s="18"/>
      <c r="DFH16" s="18"/>
      <c r="DFJ16" s="18"/>
      <c r="DFL16" s="18"/>
      <c r="DFN16" s="18"/>
      <c r="DFP16" s="18"/>
      <c r="DFR16" s="18"/>
      <c r="DFT16" s="18"/>
      <c r="DFV16" s="18"/>
      <c r="DFX16" s="18"/>
      <c r="DFZ16" s="18"/>
      <c r="DGB16" s="18"/>
      <c r="DGD16" s="18"/>
      <c r="DGF16" s="18"/>
      <c r="DGH16" s="18"/>
      <c r="DGJ16" s="18"/>
      <c r="DGL16" s="18"/>
      <c r="DGN16" s="18"/>
      <c r="DGP16" s="18"/>
      <c r="DGR16" s="18"/>
      <c r="DGT16" s="18"/>
      <c r="DGV16" s="18"/>
      <c r="DGX16" s="18"/>
      <c r="DGZ16" s="18"/>
      <c r="DHB16" s="18"/>
      <c r="DHD16" s="18"/>
      <c r="DHF16" s="18"/>
      <c r="DHH16" s="18"/>
      <c r="DHJ16" s="18"/>
      <c r="DHL16" s="18"/>
      <c r="DHN16" s="18"/>
      <c r="DHP16" s="18"/>
      <c r="DHR16" s="18"/>
      <c r="DHT16" s="18"/>
      <c r="DHV16" s="18"/>
      <c r="DHX16" s="18"/>
      <c r="DHZ16" s="18"/>
      <c r="DIB16" s="18"/>
      <c r="DID16" s="18"/>
      <c r="DIF16" s="18"/>
      <c r="DIH16" s="18"/>
      <c r="DIJ16" s="18"/>
      <c r="DIL16" s="18"/>
      <c r="DIN16" s="18"/>
      <c r="DIP16" s="18"/>
      <c r="DIR16" s="18"/>
      <c r="DIT16" s="18"/>
      <c r="DIV16" s="18"/>
      <c r="DIX16" s="18"/>
      <c r="DIZ16" s="18"/>
      <c r="DJB16" s="18"/>
      <c r="DJD16" s="18"/>
      <c r="DJF16" s="18"/>
      <c r="DJH16" s="18"/>
      <c r="DJJ16" s="18"/>
      <c r="DJL16" s="18"/>
      <c r="DJN16" s="18"/>
      <c r="DJP16" s="18"/>
      <c r="DJR16" s="18"/>
      <c r="DJT16" s="18"/>
      <c r="DJV16" s="18"/>
      <c r="DJX16" s="18"/>
      <c r="DJZ16" s="18"/>
      <c r="DKB16" s="18"/>
      <c r="DKD16" s="18"/>
      <c r="DKF16" s="18"/>
      <c r="DKH16" s="18"/>
      <c r="DKJ16" s="18"/>
      <c r="DKL16" s="18"/>
      <c r="DKN16" s="18"/>
      <c r="DKP16" s="18"/>
      <c r="DKR16" s="18"/>
      <c r="DKT16" s="18"/>
      <c r="DKV16" s="18"/>
      <c r="DKX16" s="18"/>
      <c r="DKZ16" s="18"/>
      <c r="DLB16" s="18"/>
      <c r="DLD16" s="18"/>
      <c r="DLF16" s="18"/>
      <c r="DLH16" s="18"/>
      <c r="DLJ16" s="18"/>
      <c r="DLL16" s="18"/>
      <c r="DLN16" s="18"/>
      <c r="DLP16" s="18"/>
      <c r="DLR16" s="18"/>
      <c r="DLT16" s="18"/>
      <c r="DLV16" s="18"/>
      <c r="DLX16" s="18"/>
      <c r="DLZ16" s="18"/>
      <c r="DMB16" s="18"/>
      <c r="DMD16" s="18"/>
      <c r="DMF16" s="18"/>
      <c r="DMH16" s="18"/>
      <c r="DMJ16" s="18"/>
      <c r="DML16" s="18"/>
      <c r="DMN16" s="18"/>
      <c r="DMP16" s="18"/>
      <c r="DMR16" s="18"/>
      <c r="DMT16" s="18"/>
      <c r="DMV16" s="18"/>
      <c r="DMX16" s="18"/>
      <c r="DMZ16" s="18"/>
      <c r="DNB16" s="18"/>
      <c r="DND16" s="18"/>
      <c r="DNF16" s="18"/>
      <c r="DNH16" s="18"/>
      <c r="DNJ16" s="18"/>
      <c r="DNL16" s="18"/>
      <c r="DNN16" s="18"/>
      <c r="DNP16" s="18"/>
      <c r="DNR16" s="18"/>
      <c r="DNT16" s="18"/>
      <c r="DNV16" s="18"/>
      <c r="DNX16" s="18"/>
      <c r="DNZ16" s="18"/>
      <c r="DOB16" s="18"/>
      <c r="DOD16" s="18"/>
      <c r="DOF16" s="18"/>
      <c r="DOH16" s="18"/>
      <c r="DOJ16" s="18"/>
      <c r="DOL16" s="18"/>
      <c r="DON16" s="18"/>
      <c r="DOP16" s="18"/>
      <c r="DOR16" s="18"/>
      <c r="DOT16" s="18"/>
      <c r="DOV16" s="18"/>
      <c r="DOX16" s="18"/>
      <c r="DOZ16" s="18"/>
      <c r="DPB16" s="18"/>
      <c r="DPD16" s="18"/>
      <c r="DPF16" s="18"/>
      <c r="DPH16" s="18"/>
      <c r="DPJ16" s="18"/>
      <c r="DPL16" s="18"/>
      <c r="DPN16" s="18"/>
      <c r="DPP16" s="18"/>
      <c r="DPR16" s="18"/>
      <c r="DPT16" s="18"/>
      <c r="DPV16" s="18"/>
      <c r="DPX16" s="18"/>
      <c r="DPZ16" s="18"/>
      <c r="DQB16" s="18"/>
      <c r="DQD16" s="18"/>
      <c r="DQF16" s="18"/>
      <c r="DQH16" s="18"/>
      <c r="DQJ16" s="18"/>
      <c r="DQL16" s="18"/>
      <c r="DQN16" s="18"/>
      <c r="DQP16" s="18"/>
      <c r="DQR16" s="18"/>
      <c r="DQT16" s="18"/>
      <c r="DQV16" s="18"/>
      <c r="DQX16" s="18"/>
      <c r="DQZ16" s="18"/>
      <c r="DRB16" s="18"/>
      <c r="DRD16" s="18"/>
      <c r="DRF16" s="18"/>
      <c r="DRH16" s="18"/>
      <c r="DRJ16" s="18"/>
      <c r="DRL16" s="18"/>
      <c r="DRN16" s="18"/>
      <c r="DRP16" s="18"/>
      <c r="DRR16" s="18"/>
      <c r="DRT16" s="18"/>
      <c r="DRV16" s="18"/>
      <c r="DRX16" s="18"/>
      <c r="DRZ16" s="18"/>
      <c r="DSB16" s="18"/>
      <c r="DSD16" s="18"/>
      <c r="DSF16" s="18"/>
      <c r="DSH16" s="18"/>
      <c r="DSJ16" s="18"/>
      <c r="DSL16" s="18"/>
      <c r="DSN16" s="18"/>
      <c r="DSP16" s="18"/>
      <c r="DSR16" s="18"/>
      <c r="DST16" s="18"/>
      <c r="DSV16" s="18"/>
      <c r="DSX16" s="18"/>
      <c r="DSZ16" s="18"/>
      <c r="DTB16" s="18"/>
      <c r="DTD16" s="18"/>
      <c r="DTF16" s="18"/>
      <c r="DTH16" s="18"/>
      <c r="DTJ16" s="18"/>
      <c r="DTL16" s="18"/>
      <c r="DTN16" s="18"/>
      <c r="DTP16" s="18"/>
      <c r="DTR16" s="18"/>
      <c r="DTT16" s="18"/>
      <c r="DTV16" s="18"/>
      <c r="DTX16" s="18"/>
      <c r="DTZ16" s="18"/>
      <c r="DUB16" s="18"/>
      <c r="DUD16" s="18"/>
      <c r="DUF16" s="18"/>
      <c r="DUH16" s="18"/>
      <c r="DUJ16" s="18"/>
      <c r="DUL16" s="18"/>
      <c r="DUN16" s="18"/>
      <c r="DUP16" s="18"/>
      <c r="DUR16" s="18"/>
      <c r="DUT16" s="18"/>
      <c r="DUV16" s="18"/>
      <c r="DUX16" s="18"/>
      <c r="DUZ16" s="18"/>
      <c r="DVB16" s="18"/>
      <c r="DVD16" s="18"/>
      <c r="DVF16" s="18"/>
      <c r="DVH16" s="18"/>
      <c r="DVJ16" s="18"/>
      <c r="DVL16" s="18"/>
      <c r="DVN16" s="18"/>
      <c r="DVP16" s="18"/>
      <c r="DVR16" s="18"/>
      <c r="DVT16" s="18"/>
      <c r="DVV16" s="18"/>
      <c r="DVX16" s="18"/>
      <c r="DVZ16" s="18"/>
      <c r="DWB16" s="18"/>
      <c r="DWD16" s="18"/>
      <c r="DWF16" s="18"/>
      <c r="DWH16" s="18"/>
      <c r="DWJ16" s="18"/>
      <c r="DWL16" s="18"/>
      <c r="DWN16" s="18"/>
      <c r="DWP16" s="18"/>
      <c r="DWR16" s="18"/>
      <c r="DWT16" s="18"/>
      <c r="DWV16" s="18"/>
      <c r="DWX16" s="18"/>
      <c r="DWZ16" s="18"/>
      <c r="DXB16" s="18"/>
      <c r="DXD16" s="18"/>
      <c r="DXF16" s="18"/>
      <c r="DXH16" s="18"/>
      <c r="DXJ16" s="18"/>
      <c r="DXL16" s="18"/>
      <c r="DXN16" s="18"/>
      <c r="DXP16" s="18"/>
      <c r="DXR16" s="18"/>
      <c r="DXT16" s="18"/>
      <c r="DXV16" s="18"/>
      <c r="DXX16" s="18"/>
      <c r="DXZ16" s="18"/>
      <c r="DYB16" s="18"/>
      <c r="DYD16" s="18"/>
      <c r="DYF16" s="18"/>
      <c r="DYH16" s="18"/>
      <c r="DYJ16" s="18"/>
      <c r="DYL16" s="18"/>
      <c r="DYN16" s="18"/>
      <c r="DYP16" s="18"/>
      <c r="DYR16" s="18"/>
      <c r="DYT16" s="18"/>
      <c r="DYV16" s="18"/>
      <c r="DYX16" s="18"/>
      <c r="DYZ16" s="18"/>
      <c r="DZB16" s="18"/>
      <c r="DZD16" s="18"/>
      <c r="DZF16" s="18"/>
      <c r="DZH16" s="18"/>
      <c r="DZJ16" s="18"/>
      <c r="DZL16" s="18"/>
      <c r="DZN16" s="18"/>
      <c r="DZP16" s="18"/>
      <c r="DZR16" s="18"/>
      <c r="DZT16" s="18"/>
      <c r="DZV16" s="18"/>
      <c r="DZX16" s="18"/>
      <c r="DZZ16" s="18"/>
      <c r="EAB16" s="18"/>
      <c r="EAD16" s="18"/>
      <c r="EAF16" s="18"/>
      <c r="EAH16" s="18"/>
      <c r="EAJ16" s="18"/>
      <c r="EAL16" s="18"/>
      <c r="EAN16" s="18"/>
      <c r="EAP16" s="18"/>
      <c r="EAR16" s="18"/>
      <c r="EAT16" s="18"/>
      <c r="EAV16" s="18"/>
      <c r="EAX16" s="18"/>
      <c r="EAZ16" s="18"/>
      <c r="EBB16" s="18"/>
      <c r="EBD16" s="18"/>
      <c r="EBF16" s="18"/>
      <c r="EBH16" s="18"/>
      <c r="EBJ16" s="18"/>
      <c r="EBL16" s="18"/>
      <c r="EBN16" s="18"/>
      <c r="EBP16" s="18"/>
      <c r="EBR16" s="18"/>
      <c r="EBT16" s="18"/>
      <c r="EBV16" s="18"/>
      <c r="EBX16" s="18"/>
      <c r="EBZ16" s="18"/>
      <c r="ECB16" s="18"/>
      <c r="ECD16" s="18"/>
      <c r="ECF16" s="18"/>
      <c r="ECH16" s="18"/>
      <c r="ECJ16" s="18"/>
      <c r="ECL16" s="18"/>
      <c r="ECN16" s="18"/>
      <c r="ECP16" s="18"/>
      <c r="ECR16" s="18"/>
      <c r="ECT16" s="18"/>
      <c r="ECV16" s="18"/>
      <c r="ECX16" s="18"/>
      <c r="ECZ16" s="18"/>
      <c r="EDB16" s="18"/>
      <c r="EDD16" s="18"/>
      <c r="EDF16" s="18"/>
      <c r="EDH16" s="18"/>
      <c r="EDJ16" s="18"/>
      <c r="EDL16" s="18"/>
      <c r="EDN16" s="18"/>
      <c r="EDP16" s="18"/>
      <c r="EDR16" s="18"/>
      <c r="EDT16" s="18"/>
      <c r="EDV16" s="18"/>
      <c r="EDX16" s="18"/>
      <c r="EDZ16" s="18"/>
      <c r="EEB16" s="18"/>
      <c r="EED16" s="18"/>
      <c r="EEF16" s="18"/>
      <c r="EEH16" s="18"/>
      <c r="EEJ16" s="18"/>
      <c r="EEL16" s="18"/>
      <c r="EEN16" s="18"/>
      <c r="EEP16" s="18"/>
      <c r="EER16" s="18"/>
      <c r="EET16" s="18"/>
      <c r="EEV16" s="18"/>
      <c r="EEX16" s="18"/>
      <c r="EEZ16" s="18"/>
      <c r="EFB16" s="18"/>
      <c r="EFD16" s="18"/>
      <c r="EFF16" s="18"/>
      <c r="EFH16" s="18"/>
      <c r="EFJ16" s="18"/>
      <c r="EFL16" s="18"/>
      <c r="EFN16" s="18"/>
      <c r="EFP16" s="18"/>
      <c r="EFR16" s="18"/>
      <c r="EFT16" s="18"/>
      <c r="EFV16" s="18"/>
      <c r="EFX16" s="18"/>
      <c r="EFZ16" s="18"/>
      <c r="EGB16" s="18"/>
      <c r="EGD16" s="18"/>
      <c r="EGF16" s="18"/>
      <c r="EGH16" s="18"/>
      <c r="EGJ16" s="18"/>
      <c r="EGL16" s="18"/>
      <c r="EGN16" s="18"/>
      <c r="EGP16" s="18"/>
      <c r="EGR16" s="18"/>
      <c r="EGT16" s="18"/>
      <c r="EGV16" s="18"/>
      <c r="EGX16" s="18"/>
      <c r="EGZ16" s="18"/>
      <c r="EHB16" s="18"/>
      <c r="EHD16" s="18"/>
      <c r="EHF16" s="18"/>
      <c r="EHH16" s="18"/>
      <c r="EHJ16" s="18"/>
      <c r="EHL16" s="18"/>
      <c r="EHN16" s="18"/>
      <c r="EHP16" s="18"/>
      <c r="EHR16" s="18"/>
      <c r="EHT16" s="18"/>
      <c r="EHV16" s="18"/>
      <c r="EHX16" s="18"/>
      <c r="EHZ16" s="18"/>
      <c r="EIB16" s="18"/>
      <c r="EID16" s="18"/>
      <c r="EIF16" s="18"/>
      <c r="EIH16" s="18"/>
      <c r="EIJ16" s="18"/>
      <c r="EIL16" s="18"/>
      <c r="EIN16" s="18"/>
      <c r="EIP16" s="18"/>
      <c r="EIR16" s="18"/>
      <c r="EIT16" s="18"/>
      <c r="EIV16" s="18"/>
      <c r="EIX16" s="18"/>
      <c r="EIZ16" s="18"/>
      <c r="EJB16" s="18"/>
      <c r="EJD16" s="18"/>
      <c r="EJF16" s="18"/>
      <c r="EJH16" s="18"/>
      <c r="EJJ16" s="18"/>
      <c r="EJL16" s="18"/>
      <c r="EJN16" s="18"/>
      <c r="EJP16" s="18"/>
      <c r="EJR16" s="18"/>
      <c r="EJT16" s="18"/>
      <c r="EJV16" s="18"/>
      <c r="EJX16" s="18"/>
      <c r="EJZ16" s="18"/>
      <c r="EKB16" s="18"/>
      <c r="EKD16" s="18"/>
      <c r="EKF16" s="18"/>
      <c r="EKH16" s="18"/>
      <c r="EKJ16" s="18"/>
      <c r="EKL16" s="18"/>
      <c r="EKN16" s="18"/>
      <c r="EKP16" s="18"/>
      <c r="EKR16" s="18"/>
      <c r="EKT16" s="18"/>
      <c r="EKV16" s="18"/>
      <c r="EKX16" s="18"/>
      <c r="EKZ16" s="18"/>
      <c r="ELB16" s="18"/>
      <c r="ELD16" s="18"/>
      <c r="ELF16" s="18"/>
      <c r="ELH16" s="18"/>
      <c r="ELJ16" s="18"/>
      <c r="ELL16" s="18"/>
      <c r="ELN16" s="18"/>
      <c r="ELP16" s="18"/>
      <c r="ELR16" s="18"/>
      <c r="ELT16" s="18"/>
      <c r="ELV16" s="18"/>
      <c r="ELX16" s="18"/>
      <c r="ELZ16" s="18"/>
      <c r="EMB16" s="18"/>
      <c r="EMD16" s="18"/>
      <c r="EMF16" s="18"/>
      <c r="EMH16" s="18"/>
      <c r="EMJ16" s="18"/>
      <c r="EML16" s="18"/>
      <c r="EMN16" s="18"/>
      <c r="EMP16" s="18"/>
      <c r="EMR16" s="18"/>
      <c r="EMT16" s="18"/>
      <c r="EMV16" s="18"/>
      <c r="EMX16" s="18"/>
      <c r="EMZ16" s="18"/>
      <c r="ENB16" s="18"/>
      <c r="END16" s="18"/>
      <c r="ENF16" s="18"/>
      <c r="ENH16" s="18"/>
      <c r="ENJ16" s="18"/>
      <c r="ENL16" s="18"/>
      <c r="ENN16" s="18"/>
      <c r="ENP16" s="18"/>
      <c r="ENR16" s="18"/>
      <c r="ENT16" s="18"/>
      <c r="ENV16" s="18"/>
      <c r="ENX16" s="18"/>
      <c r="ENZ16" s="18"/>
      <c r="EOB16" s="18"/>
      <c r="EOD16" s="18"/>
      <c r="EOF16" s="18"/>
      <c r="EOH16" s="18"/>
      <c r="EOJ16" s="18"/>
      <c r="EOL16" s="18"/>
      <c r="EON16" s="18"/>
      <c r="EOP16" s="18"/>
      <c r="EOR16" s="18"/>
      <c r="EOT16" s="18"/>
      <c r="EOV16" s="18"/>
      <c r="EOX16" s="18"/>
      <c r="EOZ16" s="18"/>
      <c r="EPB16" s="18"/>
      <c r="EPD16" s="18"/>
      <c r="EPF16" s="18"/>
      <c r="EPH16" s="18"/>
      <c r="EPJ16" s="18"/>
      <c r="EPL16" s="18"/>
      <c r="EPN16" s="18"/>
      <c r="EPP16" s="18"/>
      <c r="EPR16" s="18"/>
      <c r="EPT16" s="18"/>
      <c r="EPV16" s="18"/>
      <c r="EPX16" s="18"/>
      <c r="EPZ16" s="18"/>
      <c r="EQB16" s="18"/>
      <c r="EQD16" s="18"/>
      <c r="EQF16" s="18"/>
      <c r="EQH16" s="18"/>
      <c r="EQJ16" s="18"/>
      <c r="EQL16" s="18"/>
      <c r="EQN16" s="18"/>
      <c r="EQP16" s="18"/>
      <c r="EQR16" s="18"/>
      <c r="EQT16" s="18"/>
      <c r="EQV16" s="18"/>
      <c r="EQX16" s="18"/>
      <c r="EQZ16" s="18"/>
      <c r="ERB16" s="18"/>
      <c r="ERD16" s="18"/>
      <c r="ERF16" s="18"/>
      <c r="ERH16" s="18"/>
      <c r="ERJ16" s="18"/>
      <c r="ERL16" s="18"/>
      <c r="ERN16" s="18"/>
      <c r="ERP16" s="18"/>
      <c r="ERR16" s="18"/>
      <c r="ERT16" s="18"/>
      <c r="ERV16" s="18"/>
      <c r="ERX16" s="18"/>
      <c r="ERZ16" s="18"/>
      <c r="ESB16" s="18"/>
      <c r="ESD16" s="18"/>
      <c r="ESF16" s="18"/>
      <c r="ESH16" s="18"/>
      <c r="ESJ16" s="18"/>
      <c r="ESL16" s="18"/>
      <c r="ESN16" s="18"/>
      <c r="ESP16" s="18"/>
      <c r="ESR16" s="18"/>
      <c r="EST16" s="18"/>
      <c r="ESV16" s="18"/>
      <c r="ESX16" s="18"/>
      <c r="ESZ16" s="18"/>
      <c r="ETB16" s="18"/>
      <c r="ETD16" s="18"/>
      <c r="ETF16" s="18"/>
      <c r="ETH16" s="18"/>
      <c r="ETJ16" s="18"/>
      <c r="ETL16" s="18"/>
      <c r="ETN16" s="18"/>
      <c r="ETP16" s="18"/>
      <c r="ETR16" s="18"/>
      <c r="ETT16" s="18"/>
      <c r="ETV16" s="18"/>
      <c r="ETX16" s="18"/>
      <c r="ETZ16" s="18"/>
      <c r="EUB16" s="18"/>
      <c r="EUD16" s="18"/>
      <c r="EUF16" s="18"/>
      <c r="EUH16" s="18"/>
      <c r="EUJ16" s="18"/>
      <c r="EUL16" s="18"/>
      <c r="EUN16" s="18"/>
      <c r="EUP16" s="18"/>
      <c r="EUR16" s="18"/>
      <c r="EUT16" s="18"/>
      <c r="EUV16" s="18"/>
      <c r="EUX16" s="18"/>
      <c r="EUZ16" s="18"/>
      <c r="EVB16" s="18"/>
      <c r="EVD16" s="18"/>
      <c r="EVF16" s="18"/>
      <c r="EVH16" s="18"/>
      <c r="EVJ16" s="18"/>
      <c r="EVL16" s="18"/>
      <c r="EVN16" s="18"/>
      <c r="EVP16" s="18"/>
      <c r="EVR16" s="18"/>
      <c r="EVT16" s="18"/>
      <c r="EVV16" s="18"/>
      <c r="EVX16" s="18"/>
      <c r="EVZ16" s="18"/>
      <c r="EWB16" s="18"/>
      <c r="EWD16" s="18"/>
      <c r="EWF16" s="18"/>
      <c r="EWH16" s="18"/>
      <c r="EWJ16" s="18"/>
      <c r="EWL16" s="18"/>
      <c r="EWN16" s="18"/>
      <c r="EWP16" s="18"/>
      <c r="EWR16" s="18"/>
      <c r="EWT16" s="18"/>
      <c r="EWV16" s="18"/>
      <c r="EWX16" s="18"/>
      <c r="EWZ16" s="18"/>
      <c r="EXB16" s="18"/>
      <c r="EXD16" s="18"/>
      <c r="EXF16" s="18"/>
      <c r="EXH16" s="18"/>
      <c r="EXJ16" s="18"/>
      <c r="EXL16" s="18"/>
      <c r="EXN16" s="18"/>
      <c r="EXP16" s="18"/>
      <c r="EXR16" s="18"/>
      <c r="EXT16" s="18"/>
      <c r="EXV16" s="18"/>
      <c r="EXX16" s="18"/>
      <c r="EXZ16" s="18"/>
      <c r="EYB16" s="18"/>
      <c r="EYD16" s="18"/>
      <c r="EYF16" s="18"/>
      <c r="EYH16" s="18"/>
      <c r="EYJ16" s="18"/>
      <c r="EYL16" s="18"/>
      <c r="EYN16" s="18"/>
      <c r="EYP16" s="18"/>
      <c r="EYR16" s="18"/>
      <c r="EYT16" s="18"/>
      <c r="EYV16" s="18"/>
      <c r="EYX16" s="18"/>
      <c r="EYZ16" s="18"/>
      <c r="EZB16" s="18"/>
      <c r="EZD16" s="18"/>
      <c r="EZF16" s="18"/>
      <c r="EZH16" s="18"/>
      <c r="EZJ16" s="18"/>
      <c r="EZL16" s="18"/>
      <c r="EZN16" s="18"/>
      <c r="EZP16" s="18"/>
      <c r="EZR16" s="18"/>
      <c r="EZT16" s="18"/>
      <c r="EZV16" s="18"/>
      <c r="EZX16" s="18"/>
      <c r="EZZ16" s="18"/>
      <c r="FAB16" s="18"/>
      <c r="FAD16" s="18"/>
      <c r="FAF16" s="18"/>
      <c r="FAH16" s="18"/>
      <c r="FAJ16" s="18"/>
      <c r="FAL16" s="18"/>
      <c r="FAN16" s="18"/>
      <c r="FAP16" s="18"/>
      <c r="FAR16" s="18"/>
      <c r="FAT16" s="18"/>
      <c r="FAV16" s="18"/>
      <c r="FAX16" s="18"/>
      <c r="FAZ16" s="18"/>
      <c r="FBB16" s="18"/>
      <c r="FBD16" s="18"/>
      <c r="FBF16" s="18"/>
      <c r="FBH16" s="18"/>
      <c r="FBJ16" s="18"/>
      <c r="FBL16" s="18"/>
      <c r="FBN16" s="18"/>
      <c r="FBP16" s="18"/>
      <c r="FBR16" s="18"/>
      <c r="FBT16" s="18"/>
      <c r="FBV16" s="18"/>
      <c r="FBX16" s="18"/>
      <c r="FBZ16" s="18"/>
      <c r="FCB16" s="18"/>
      <c r="FCD16" s="18"/>
      <c r="FCF16" s="18"/>
      <c r="FCH16" s="18"/>
      <c r="FCJ16" s="18"/>
      <c r="FCL16" s="18"/>
      <c r="FCN16" s="18"/>
      <c r="FCP16" s="18"/>
      <c r="FCR16" s="18"/>
      <c r="FCT16" s="18"/>
      <c r="FCV16" s="18"/>
      <c r="FCX16" s="18"/>
      <c r="FCZ16" s="18"/>
      <c r="FDB16" s="18"/>
      <c r="FDD16" s="18"/>
      <c r="FDF16" s="18"/>
      <c r="FDH16" s="18"/>
      <c r="FDJ16" s="18"/>
      <c r="FDL16" s="18"/>
      <c r="FDN16" s="18"/>
      <c r="FDP16" s="18"/>
      <c r="FDR16" s="18"/>
      <c r="FDT16" s="18"/>
      <c r="FDV16" s="18"/>
      <c r="FDX16" s="18"/>
      <c r="FDZ16" s="18"/>
      <c r="FEB16" s="18"/>
      <c r="FED16" s="18"/>
      <c r="FEF16" s="18"/>
      <c r="FEH16" s="18"/>
      <c r="FEJ16" s="18"/>
      <c r="FEL16" s="18"/>
      <c r="FEN16" s="18"/>
      <c r="FEP16" s="18"/>
      <c r="FER16" s="18"/>
      <c r="FET16" s="18"/>
      <c r="FEV16" s="18"/>
      <c r="FEX16" s="18"/>
      <c r="FEZ16" s="18"/>
      <c r="FFB16" s="18"/>
      <c r="FFD16" s="18"/>
      <c r="FFF16" s="18"/>
      <c r="FFH16" s="18"/>
      <c r="FFJ16" s="18"/>
      <c r="FFL16" s="18"/>
      <c r="FFN16" s="18"/>
      <c r="FFP16" s="18"/>
      <c r="FFR16" s="18"/>
      <c r="FFT16" s="18"/>
      <c r="FFV16" s="18"/>
      <c r="FFX16" s="18"/>
      <c r="FFZ16" s="18"/>
      <c r="FGB16" s="18"/>
      <c r="FGD16" s="18"/>
      <c r="FGF16" s="18"/>
      <c r="FGH16" s="18"/>
      <c r="FGJ16" s="18"/>
      <c r="FGL16" s="18"/>
      <c r="FGN16" s="18"/>
      <c r="FGP16" s="18"/>
      <c r="FGR16" s="18"/>
      <c r="FGT16" s="18"/>
      <c r="FGV16" s="18"/>
      <c r="FGX16" s="18"/>
      <c r="FGZ16" s="18"/>
      <c r="FHB16" s="18"/>
      <c r="FHD16" s="18"/>
      <c r="FHF16" s="18"/>
      <c r="FHH16" s="18"/>
      <c r="FHJ16" s="18"/>
      <c r="FHL16" s="18"/>
      <c r="FHN16" s="18"/>
      <c r="FHP16" s="18"/>
      <c r="FHR16" s="18"/>
      <c r="FHT16" s="18"/>
      <c r="FHV16" s="18"/>
      <c r="FHX16" s="18"/>
      <c r="FHZ16" s="18"/>
      <c r="FIB16" s="18"/>
      <c r="FID16" s="18"/>
      <c r="FIF16" s="18"/>
      <c r="FIH16" s="18"/>
      <c r="FIJ16" s="18"/>
      <c r="FIL16" s="18"/>
      <c r="FIN16" s="18"/>
      <c r="FIP16" s="18"/>
      <c r="FIR16" s="18"/>
      <c r="FIT16" s="18"/>
      <c r="FIV16" s="18"/>
      <c r="FIX16" s="18"/>
      <c r="FIZ16" s="18"/>
      <c r="FJB16" s="18"/>
      <c r="FJD16" s="18"/>
      <c r="FJF16" s="18"/>
      <c r="FJH16" s="18"/>
      <c r="FJJ16" s="18"/>
      <c r="FJL16" s="18"/>
      <c r="FJN16" s="18"/>
      <c r="FJP16" s="18"/>
      <c r="FJR16" s="18"/>
      <c r="FJT16" s="18"/>
      <c r="FJV16" s="18"/>
      <c r="FJX16" s="18"/>
      <c r="FJZ16" s="18"/>
      <c r="FKB16" s="18"/>
      <c r="FKD16" s="18"/>
      <c r="FKF16" s="18"/>
      <c r="FKH16" s="18"/>
      <c r="FKJ16" s="18"/>
      <c r="FKL16" s="18"/>
      <c r="FKN16" s="18"/>
      <c r="FKP16" s="18"/>
      <c r="FKR16" s="18"/>
      <c r="FKT16" s="18"/>
      <c r="FKV16" s="18"/>
      <c r="FKX16" s="18"/>
      <c r="FKZ16" s="18"/>
      <c r="FLB16" s="18"/>
      <c r="FLD16" s="18"/>
      <c r="FLF16" s="18"/>
      <c r="FLH16" s="18"/>
      <c r="FLJ16" s="18"/>
      <c r="FLL16" s="18"/>
      <c r="FLN16" s="18"/>
      <c r="FLP16" s="18"/>
      <c r="FLR16" s="18"/>
      <c r="FLT16" s="18"/>
      <c r="FLV16" s="18"/>
      <c r="FLX16" s="18"/>
      <c r="FLZ16" s="18"/>
      <c r="FMB16" s="18"/>
      <c r="FMD16" s="18"/>
      <c r="FMF16" s="18"/>
      <c r="FMH16" s="18"/>
      <c r="FMJ16" s="18"/>
      <c r="FML16" s="18"/>
      <c r="FMN16" s="18"/>
      <c r="FMP16" s="18"/>
      <c r="FMR16" s="18"/>
      <c r="FMT16" s="18"/>
      <c r="FMV16" s="18"/>
      <c r="FMX16" s="18"/>
      <c r="FMZ16" s="18"/>
      <c r="FNB16" s="18"/>
      <c r="FND16" s="18"/>
      <c r="FNF16" s="18"/>
      <c r="FNH16" s="18"/>
      <c r="FNJ16" s="18"/>
      <c r="FNL16" s="18"/>
      <c r="FNN16" s="18"/>
      <c r="FNP16" s="18"/>
      <c r="FNR16" s="18"/>
      <c r="FNT16" s="18"/>
      <c r="FNV16" s="18"/>
      <c r="FNX16" s="18"/>
      <c r="FNZ16" s="18"/>
      <c r="FOB16" s="18"/>
      <c r="FOD16" s="18"/>
      <c r="FOF16" s="18"/>
      <c r="FOH16" s="18"/>
      <c r="FOJ16" s="18"/>
      <c r="FOL16" s="18"/>
      <c r="FON16" s="18"/>
      <c r="FOP16" s="18"/>
      <c r="FOR16" s="18"/>
      <c r="FOT16" s="18"/>
      <c r="FOV16" s="18"/>
      <c r="FOX16" s="18"/>
      <c r="FOZ16" s="18"/>
      <c r="FPB16" s="18"/>
      <c r="FPD16" s="18"/>
      <c r="FPF16" s="18"/>
      <c r="FPH16" s="18"/>
      <c r="FPJ16" s="18"/>
      <c r="FPL16" s="18"/>
      <c r="FPN16" s="18"/>
      <c r="FPP16" s="18"/>
      <c r="FPR16" s="18"/>
      <c r="FPT16" s="18"/>
      <c r="FPV16" s="18"/>
      <c r="FPX16" s="18"/>
      <c r="FPZ16" s="18"/>
      <c r="FQB16" s="18"/>
      <c r="FQD16" s="18"/>
      <c r="FQF16" s="18"/>
      <c r="FQH16" s="18"/>
      <c r="FQJ16" s="18"/>
      <c r="FQL16" s="18"/>
      <c r="FQN16" s="18"/>
      <c r="FQP16" s="18"/>
      <c r="FQR16" s="18"/>
      <c r="FQT16" s="18"/>
      <c r="FQV16" s="18"/>
      <c r="FQX16" s="18"/>
      <c r="FQZ16" s="18"/>
      <c r="FRB16" s="18"/>
      <c r="FRD16" s="18"/>
      <c r="FRF16" s="18"/>
      <c r="FRH16" s="18"/>
      <c r="FRJ16" s="18"/>
      <c r="FRL16" s="18"/>
      <c r="FRN16" s="18"/>
      <c r="FRP16" s="18"/>
      <c r="FRR16" s="18"/>
      <c r="FRT16" s="18"/>
      <c r="FRV16" s="18"/>
      <c r="FRX16" s="18"/>
      <c r="FRZ16" s="18"/>
      <c r="FSB16" s="18"/>
      <c r="FSD16" s="18"/>
      <c r="FSF16" s="18"/>
      <c r="FSH16" s="18"/>
      <c r="FSJ16" s="18"/>
      <c r="FSL16" s="18"/>
      <c r="FSN16" s="18"/>
      <c r="FSP16" s="18"/>
      <c r="FSR16" s="18"/>
      <c r="FST16" s="18"/>
      <c r="FSV16" s="18"/>
      <c r="FSX16" s="18"/>
      <c r="FSZ16" s="18"/>
      <c r="FTB16" s="18"/>
      <c r="FTD16" s="18"/>
      <c r="FTF16" s="18"/>
      <c r="FTH16" s="18"/>
      <c r="FTJ16" s="18"/>
      <c r="FTL16" s="18"/>
      <c r="FTN16" s="18"/>
      <c r="FTP16" s="18"/>
      <c r="FTR16" s="18"/>
      <c r="FTT16" s="18"/>
      <c r="FTV16" s="18"/>
      <c r="FTX16" s="18"/>
      <c r="FTZ16" s="18"/>
      <c r="FUB16" s="18"/>
      <c r="FUD16" s="18"/>
      <c r="FUF16" s="18"/>
      <c r="FUH16" s="18"/>
      <c r="FUJ16" s="18"/>
      <c r="FUL16" s="18"/>
      <c r="FUN16" s="18"/>
      <c r="FUP16" s="18"/>
      <c r="FUR16" s="18"/>
      <c r="FUT16" s="18"/>
      <c r="FUV16" s="18"/>
      <c r="FUX16" s="18"/>
      <c r="FUZ16" s="18"/>
      <c r="FVB16" s="18"/>
      <c r="FVD16" s="18"/>
      <c r="FVF16" s="18"/>
      <c r="FVH16" s="18"/>
      <c r="FVJ16" s="18"/>
      <c r="FVL16" s="18"/>
      <c r="FVN16" s="18"/>
      <c r="FVP16" s="18"/>
      <c r="FVR16" s="18"/>
      <c r="FVT16" s="18"/>
      <c r="FVV16" s="18"/>
      <c r="FVX16" s="18"/>
      <c r="FVZ16" s="18"/>
      <c r="FWB16" s="18"/>
      <c r="FWD16" s="18"/>
      <c r="FWF16" s="18"/>
      <c r="FWH16" s="18"/>
      <c r="FWJ16" s="18"/>
      <c r="FWL16" s="18"/>
      <c r="FWN16" s="18"/>
      <c r="FWP16" s="18"/>
      <c r="FWR16" s="18"/>
      <c r="FWT16" s="18"/>
      <c r="FWV16" s="18"/>
      <c r="FWX16" s="18"/>
      <c r="FWZ16" s="18"/>
      <c r="FXB16" s="18"/>
      <c r="FXD16" s="18"/>
      <c r="FXF16" s="18"/>
      <c r="FXH16" s="18"/>
      <c r="FXJ16" s="18"/>
      <c r="FXL16" s="18"/>
      <c r="FXN16" s="18"/>
      <c r="FXP16" s="18"/>
      <c r="FXR16" s="18"/>
      <c r="FXT16" s="18"/>
      <c r="FXV16" s="18"/>
      <c r="FXX16" s="18"/>
      <c r="FXZ16" s="18"/>
      <c r="FYB16" s="18"/>
      <c r="FYD16" s="18"/>
      <c r="FYF16" s="18"/>
      <c r="FYH16" s="18"/>
      <c r="FYJ16" s="18"/>
      <c r="FYL16" s="18"/>
      <c r="FYN16" s="18"/>
      <c r="FYP16" s="18"/>
      <c r="FYR16" s="18"/>
      <c r="FYT16" s="18"/>
      <c r="FYV16" s="18"/>
      <c r="FYX16" s="18"/>
      <c r="FYZ16" s="18"/>
      <c r="FZB16" s="18"/>
      <c r="FZD16" s="18"/>
      <c r="FZF16" s="18"/>
      <c r="FZH16" s="18"/>
      <c r="FZJ16" s="18"/>
      <c r="FZL16" s="18"/>
      <c r="FZN16" s="18"/>
      <c r="FZP16" s="18"/>
      <c r="FZR16" s="18"/>
      <c r="FZT16" s="18"/>
      <c r="FZV16" s="18"/>
      <c r="FZX16" s="18"/>
      <c r="FZZ16" s="18"/>
      <c r="GAB16" s="18"/>
      <c r="GAD16" s="18"/>
      <c r="GAF16" s="18"/>
      <c r="GAH16" s="18"/>
      <c r="GAJ16" s="18"/>
      <c r="GAL16" s="18"/>
      <c r="GAN16" s="18"/>
      <c r="GAP16" s="18"/>
      <c r="GAR16" s="18"/>
      <c r="GAT16" s="18"/>
      <c r="GAV16" s="18"/>
      <c r="GAX16" s="18"/>
      <c r="GAZ16" s="18"/>
      <c r="GBB16" s="18"/>
      <c r="GBD16" s="18"/>
      <c r="GBF16" s="18"/>
      <c r="GBH16" s="18"/>
      <c r="GBJ16" s="18"/>
      <c r="GBL16" s="18"/>
      <c r="GBN16" s="18"/>
      <c r="GBP16" s="18"/>
      <c r="GBR16" s="18"/>
      <c r="GBT16" s="18"/>
      <c r="GBV16" s="18"/>
      <c r="GBX16" s="18"/>
      <c r="GBZ16" s="18"/>
      <c r="GCB16" s="18"/>
      <c r="GCD16" s="18"/>
      <c r="GCF16" s="18"/>
      <c r="GCH16" s="18"/>
      <c r="GCJ16" s="18"/>
      <c r="GCL16" s="18"/>
      <c r="GCN16" s="18"/>
      <c r="GCP16" s="18"/>
      <c r="GCR16" s="18"/>
      <c r="GCT16" s="18"/>
      <c r="GCV16" s="18"/>
      <c r="GCX16" s="18"/>
      <c r="GCZ16" s="18"/>
      <c r="GDB16" s="18"/>
      <c r="GDD16" s="18"/>
      <c r="GDF16" s="18"/>
      <c r="GDH16" s="18"/>
      <c r="GDJ16" s="18"/>
      <c r="GDL16" s="18"/>
      <c r="GDN16" s="18"/>
      <c r="GDP16" s="18"/>
      <c r="GDR16" s="18"/>
      <c r="GDT16" s="18"/>
      <c r="GDV16" s="18"/>
      <c r="GDX16" s="18"/>
      <c r="GDZ16" s="18"/>
      <c r="GEB16" s="18"/>
      <c r="GED16" s="18"/>
      <c r="GEF16" s="18"/>
      <c r="GEH16" s="18"/>
      <c r="GEJ16" s="18"/>
      <c r="GEL16" s="18"/>
      <c r="GEN16" s="18"/>
      <c r="GEP16" s="18"/>
      <c r="GER16" s="18"/>
      <c r="GET16" s="18"/>
      <c r="GEV16" s="18"/>
      <c r="GEX16" s="18"/>
      <c r="GEZ16" s="18"/>
      <c r="GFB16" s="18"/>
      <c r="GFD16" s="18"/>
      <c r="GFF16" s="18"/>
      <c r="GFH16" s="18"/>
      <c r="GFJ16" s="18"/>
      <c r="GFL16" s="18"/>
      <c r="GFN16" s="18"/>
      <c r="GFP16" s="18"/>
      <c r="GFR16" s="18"/>
      <c r="GFT16" s="18"/>
      <c r="GFV16" s="18"/>
      <c r="GFX16" s="18"/>
      <c r="GFZ16" s="18"/>
      <c r="GGB16" s="18"/>
      <c r="GGD16" s="18"/>
      <c r="GGF16" s="18"/>
      <c r="GGH16" s="18"/>
      <c r="GGJ16" s="18"/>
      <c r="GGL16" s="18"/>
      <c r="GGN16" s="18"/>
      <c r="GGP16" s="18"/>
      <c r="GGR16" s="18"/>
      <c r="GGT16" s="18"/>
      <c r="GGV16" s="18"/>
      <c r="GGX16" s="18"/>
      <c r="GGZ16" s="18"/>
      <c r="GHB16" s="18"/>
      <c r="GHD16" s="18"/>
      <c r="GHF16" s="18"/>
      <c r="GHH16" s="18"/>
      <c r="GHJ16" s="18"/>
      <c r="GHL16" s="18"/>
      <c r="GHN16" s="18"/>
      <c r="GHP16" s="18"/>
      <c r="GHR16" s="18"/>
      <c r="GHT16" s="18"/>
      <c r="GHV16" s="18"/>
      <c r="GHX16" s="18"/>
      <c r="GHZ16" s="18"/>
      <c r="GIB16" s="18"/>
      <c r="GID16" s="18"/>
      <c r="GIF16" s="18"/>
      <c r="GIH16" s="18"/>
      <c r="GIJ16" s="18"/>
      <c r="GIL16" s="18"/>
      <c r="GIN16" s="18"/>
      <c r="GIP16" s="18"/>
      <c r="GIR16" s="18"/>
      <c r="GIT16" s="18"/>
      <c r="GIV16" s="18"/>
      <c r="GIX16" s="18"/>
      <c r="GIZ16" s="18"/>
      <c r="GJB16" s="18"/>
      <c r="GJD16" s="18"/>
      <c r="GJF16" s="18"/>
      <c r="GJH16" s="18"/>
      <c r="GJJ16" s="18"/>
      <c r="GJL16" s="18"/>
      <c r="GJN16" s="18"/>
      <c r="GJP16" s="18"/>
      <c r="GJR16" s="18"/>
      <c r="GJT16" s="18"/>
      <c r="GJV16" s="18"/>
      <c r="GJX16" s="18"/>
      <c r="GJZ16" s="18"/>
      <c r="GKB16" s="18"/>
      <c r="GKD16" s="18"/>
      <c r="GKF16" s="18"/>
      <c r="GKH16" s="18"/>
      <c r="GKJ16" s="18"/>
      <c r="GKL16" s="18"/>
      <c r="GKN16" s="18"/>
      <c r="GKP16" s="18"/>
      <c r="GKR16" s="18"/>
      <c r="GKT16" s="18"/>
      <c r="GKV16" s="18"/>
      <c r="GKX16" s="18"/>
      <c r="GKZ16" s="18"/>
      <c r="GLB16" s="18"/>
      <c r="GLD16" s="18"/>
      <c r="GLF16" s="18"/>
      <c r="GLH16" s="18"/>
      <c r="GLJ16" s="18"/>
      <c r="GLL16" s="18"/>
      <c r="GLN16" s="18"/>
      <c r="GLP16" s="18"/>
      <c r="GLR16" s="18"/>
      <c r="GLT16" s="18"/>
      <c r="GLV16" s="18"/>
      <c r="GLX16" s="18"/>
      <c r="GLZ16" s="18"/>
      <c r="GMB16" s="18"/>
      <c r="GMD16" s="18"/>
      <c r="GMF16" s="18"/>
      <c r="GMH16" s="18"/>
      <c r="GMJ16" s="18"/>
      <c r="GML16" s="18"/>
      <c r="GMN16" s="18"/>
      <c r="GMP16" s="18"/>
      <c r="GMR16" s="18"/>
      <c r="GMT16" s="18"/>
      <c r="GMV16" s="18"/>
      <c r="GMX16" s="18"/>
      <c r="GMZ16" s="18"/>
      <c r="GNB16" s="18"/>
      <c r="GND16" s="18"/>
      <c r="GNF16" s="18"/>
      <c r="GNH16" s="18"/>
      <c r="GNJ16" s="18"/>
      <c r="GNL16" s="18"/>
      <c r="GNN16" s="18"/>
      <c r="GNP16" s="18"/>
      <c r="GNR16" s="18"/>
      <c r="GNT16" s="18"/>
      <c r="GNV16" s="18"/>
      <c r="GNX16" s="18"/>
      <c r="GNZ16" s="18"/>
      <c r="GOB16" s="18"/>
      <c r="GOD16" s="18"/>
      <c r="GOF16" s="18"/>
      <c r="GOH16" s="18"/>
      <c r="GOJ16" s="18"/>
      <c r="GOL16" s="18"/>
      <c r="GON16" s="18"/>
      <c r="GOP16" s="18"/>
      <c r="GOR16" s="18"/>
      <c r="GOT16" s="18"/>
      <c r="GOV16" s="18"/>
      <c r="GOX16" s="18"/>
      <c r="GOZ16" s="18"/>
      <c r="GPB16" s="18"/>
      <c r="GPD16" s="18"/>
      <c r="GPF16" s="18"/>
      <c r="GPH16" s="18"/>
      <c r="GPJ16" s="18"/>
      <c r="GPL16" s="18"/>
      <c r="GPN16" s="18"/>
      <c r="GPP16" s="18"/>
      <c r="GPR16" s="18"/>
      <c r="GPT16" s="18"/>
      <c r="GPV16" s="18"/>
      <c r="GPX16" s="18"/>
      <c r="GPZ16" s="18"/>
      <c r="GQB16" s="18"/>
      <c r="GQD16" s="18"/>
      <c r="GQF16" s="18"/>
      <c r="GQH16" s="18"/>
      <c r="GQJ16" s="18"/>
      <c r="GQL16" s="18"/>
      <c r="GQN16" s="18"/>
      <c r="GQP16" s="18"/>
      <c r="GQR16" s="18"/>
      <c r="GQT16" s="18"/>
      <c r="GQV16" s="18"/>
      <c r="GQX16" s="18"/>
      <c r="GQZ16" s="18"/>
      <c r="GRB16" s="18"/>
      <c r="GRD16" s="18"/>
      <c r="GRF16" s="18"/>
      <c r="GRH16" s="18"/>
      <c r="GRJ16" s="18"/>
      <c r="GRL16" s="18"/>
      <c r="GRN16" s="18"/>
      <c r="GRP16" s="18"/>
      <c r="GRR16" s="18"/>
      <c r="GRT16" s="18"/>
      <c r="GRV16" s="18"/>
      <c r="GRX16" s="18"/>
      <c r="GRZ16" s="18"/>
      <c r="GSB16" s="18"/>
      <c r="GSD16" s="18"/>
      <c r="GSF16" s="18"/>
      <c r="GSH16" s="18"/>
      <c r="GSJ16" s="18"/>
      <c r="GSL16" s="18"/>
      <c r="GSN16" s="18"/>
      <c r="GSP16" s="18"/>
      <c r="GSR16" s="18"/>
      <c r="GST16" s="18"/>
      <c r="GSV16" s="18"/>
      <c r="GSX16" s="18"/>
      <c r="GSZ16" s="18"/>
      <c r="GTB16" s="18"/>
      <c r="GTD16" s="18"/>
      <c r="GTF16" s="18"/>
      <c r="GTH16" s="18"/>
      <c r="GTJ16" s="18"/>
      <c r="GTL16" s="18"/>
      <c r="GTN16" s="18"/>
      <c r="GTP16" s="18"/>
      <c r="GTR16" s="18"/>
      <c r="GTT16" s="18"/>
      <c r="GTV16" s="18"/>
      <c r="GTX16" s="18"/>
      <c r="GTZ16" s="18"/>
      <c r="GUB16" s="18"/>
      <c r="GUD16" s="18"/>
      <c r="GUF16" s="18"/>
      <c r="GUH16" s="18"/>
      <c r="GUJ16" s="18"/>
      <c r="GUL16" s="18"/>
      <c r="GUN16" s="18"/>
      <c r="GUP16" s="18"/>
      <c r="GUR16" s="18"/>
      <c r="GUT16" s="18"/>
      <c r="GUV16" s="18"/>
      <c r="GUX16" s="18"/>
      <c r="GUZ16" s="18"/>
      <c r="GVB16" s="18"/>
      <c r="GVD16" s="18"/>
      <c r="GVF16" s="18"/>
      <c r="GVH16" s="18"/>
      <c r="GVJ16" s="18"/>
      <c r="GVL16" s="18"/>
      <c r="GVN16" s="18"/>
      <c r="GVP16" s="18"/>
      <c r="GVR16" s="18"/>
      <c r="GVT16" s="18"/>
      <c r="GVV16" s="18"/>
      <c r="GVX16" s="18"/>
      <c r="GVZ16" s="18"/>
      <c r="GWB16" s="18"/>
      <c r="GWD16" s="18"/>
      <c r="GWF16" s="18"/>
      <c r="GWH16" s="18"/>
      <c r="GWJ16" s="18"/>
      <c r="GWL16" s="18"/>
      <c r="GWN16" s="18"/>
      <c r="GWP16" s="18"/>
      <c r="GWR16" s="18"/>
      <c r="GWT16" s="18"/>
      <c r="GWV16" s="18"/>
      <c r="GWX16" s="18"/>
      <c r="GWZ16" s="18"/>
      <c r="GXB16" s="18"/>
      <c r="GXD16" s="18"/>
      <c r="GXF16" s="18"/>
      <c r="GXH16" s="18"/>
      <c r="GXJ16" s="18"/>
      <c r="GXL16" s="18"/>
      <c r="GXN16" s="18"/>
      <c r="GXP16" s="18"/>
      <c r="GXR16" s="18"/>
      <c r="GXT16" s="18"/>
      <c r="GXV16" s="18"/>
      <c r="GXX16" s="18"/>
      <c r="GXZ16" s="18"/>
      <c r="GYB16" s="18"/>
      <c r="GYD16" s="18"/>
      <c r="GYF16" s="18"/>
      <c r="GYH16" s="18"/>
      <c r="GYJ16" s="18"/>
      <c r="GYL16" s="18"/>
      <c r="GYN16" s="18"/>
      <c r="GYP16" s="18"/>
      <c r="GYR16" s="18"/>
      <c r="GYT16" s="18"/>
      <c r="GYV16" s="18"/>
      <c r="GYX16" s="18"/>
      <c r="GYZ16" s="18"/>
      <c r="GZB16" s="18"/>
      <c r="GZD16" s="18"/>
      <c r="GZF16" s="18"/>
      <c r="GZH16" s="18"/>
      <c r="GZJ16" s="18"/>
      <c r="GZL16" s="18"/>
      <c r="GZN16" s="18"/>
      <c r="GZP16" s="18"/>
      <c r="GZR16" s="18"/>
      <c r="GZT16" s="18"/>
      <c r="GZV16" s="18"/>
      <c r="GZX16" s="18"/>
      <c r="GZZ16" s="18"/>
      <c r="HAB16" s="18"/>
      <c r="HAD16" s="18"/>
      <c r="HAF16" s="18"/>
      <c r="HAH16" s="18"/>
      <c r="HAJ16" s="18"/>
      <c r="HAL16" s="18"/>
      <c r="HAN16" s="18"/>
      <c r="HAP16" s="18"/>
      <c r="HAR16" s="18"/>
      <c r="HAT16" s="18"/>
      <c r="HAV16" s="18"/>
      <c r="HAX16" s="18"/>
      <c r="HAZ16" s="18"/>
      <c r="HBB16" s="18"/>
      <c r="HBD16" s="18"/>
      <c r="HBF16" s="18"/>
      <c r="HBH16" s="18"/>
      <c r="HBJ16" s="18"/>
      <c r="HBL16" s="18"/>
      <c r="HBN16" s="18"/>
      <c r="HBP16" s="18"/>
      <c r="HBR16" s="18"/>
      <c r="HBT16" s="18"/>
      <c r="HBV16" s="18"/>
      <c r="HBX16" s="18"/>
      <c r="HBZ16" s="18"/>
      <c r="HCB16" s="18"/>
      <c r="HCD16" s="18"/>
      <c r="HCF16" s="18"/>
      <c r="HCH16" s="18"/>
      <c r="HCJ16" s="18"/>
      <c r="HCL16" s="18"/>
      <c r="HCN16" s="18"/>
      <c r="HCP16" s="18"/>
      <c r="HCR16" s="18"/>
      <c r="HCT16" s="18"/>
      <c r="HCV16" s="18"/>
      <c r="HCX16" s="18"/>
      <c r="HCZ16" s="18"/>
      <c r="HDB16" s="18"/>
      <c r="HDD16" s="18"/>
      <c r="HDF16" s="18"/>
      <c r="HDH16" s="18"/>
      <c r="HDJ16" s="18"/>
      <c r="HDL16" s="18"/>
      <c r="HDN16" s="18"/>
      <c r="HDP16" s="18"/>
      <c r="HDR16" s="18"/>
      <c r="HDT16" s="18"/>
      <c r="HDV16" s="18"/>
      <c r="HDX16" s="18"/>
      <c r="HDZ16" s="18"/>
      <c r="HEB16" s="18"/>
      <c r="HED16" s="18"/>
      <c r="HEF16" s="18"/>
      <c r="HEH16" s="18"/>
      <c r="HEJ16" s="18"/>
      <c r="HEL16" s="18"/>
      <c r="HEN16" s="18"/>
      <c r="HEP16" s="18"/>
      <c r="HER16" s="18"/>
      <c r="HET16" s="18"/>
      <c r="HEV16" s="18"/>
      <c r="HEX16" s="18"/>
      <c r="HEZ16" s="18"/>
      <c r="HFB16" s="18"/>
      <c r="HFD16" s="18"/>
      <c r="HFF16" s="18"/>
      <c r="HFH16" s="18"/>
      <c r="HFJ16" s="18"/>
      <c r="HFL16" s="18"/>
      <c r="HFN16" s="18"/>
      <c r="HFP16" s="18"/>
      <c r="HFR16" s="18"/>
      <c r="HFT16" s="18"/>
      <c r="HFV16" s="18"/>
      <c r="HFX16" s="18"/>
      <c r="HFZ16" s="18"/>
      <c r="HGB16" s="18"/>
      <c r="HGD16" s="18"/>
      <c r="HGF16" s="18"/>
      <c r="HGH16" s="18"/>
      <c r="HGJ16" s="18"/>
      <c r="HGL16" s="18"/>
      <c r="HGN16" s="18"/>
      <c r="HGP16" s="18"/>
      <c r="HGR16" s="18"/>
      <c r="HGT16" s="18"/>
      <c r="HGV16" s="18"/>
      <c r="HGX16" s="18"/>
      <c r="HGZ16" s="18"/>
      <c r="HHB16" s="18"/>
      <c r="HHD16" s="18"/>
      <c r="HHF16" s="18"/>
      <c r="HHH16" s="18"/>
      <c r="HHJ16" s="18"/>
      <c r="HHL16" s="18"/>
      <c r="HHN16" s="18"/>
      <c r="HHP16" s="18"/>
      <c r="HHR16" s="18"/>
      <c r="HHT16" s="18"/>
      <c r="HHV16" s="18"/>
      <c r="HHX16" s="18"/>
      <c r="HHZ16" s="18"/>
      <c r="HIB16" s="18"/>
      <c r="HID16" s="18"/>
      <c r="HIF16" s="18"/>
      <c r="HIH16" s="18"/>
      <c r="HIJ16" s="18"/>
      <c r="HIL16" s="18"/>
      <c r="HIN16" s="18"/>
      <c r="HIP16" s="18"/>
      <c r="HIR16" s="18"/>
      <c r="HIT16" s="18"/>
      <c r="HIV16" s="18"/>
      <c r="HIX16" s="18"/>
      <c r="HIZ16" s="18"/>
      <c r="HJB16" s="18"/>
      <c r="HJD16" s="18"/>
      <c r="HJF16" s="18"/>
      <c r="HJH16" s="18"/>
      <c r="HJJ16" s="18"/>
      <c r="HJL16" s="18"/>
      <c r="HJN16" s="18"/>
      <c r="HJP16" s="18"/>
      <c r="HJR16" s="18"/>
      <c r="HJT16" s="18"/>
      <c r="HJV16" s="18"/>
      <c r="HJX16" s="18"/>
      <c r="HJZ16" s="18"/>
      <c r="HKB16" s="18"/>
      <c r="HKD16" s="18"/>
      <c r="HKF16" s="18"/>
      <c r="HKH16" s="18"/>
      <c r="HKJ16" s="18"/>
      <c r="HKL16" s="18"/>
      <c r="HKN16" s="18"/>
      <c r="HKP16" s="18"/>
      <c r="HKR16" s="18"/>
      <c r="HKT16" s="18"/>
      <c r="HKV16" s="18"/>
      <c r="HKX16" s="18"/>
      <c r="HKZ16" s="18"/>
      <c r="HLB16" s="18"/>
      <c r="HLD16" s="18"/>
      <c r="HLF16" s="18"/>
      <c r="HLH16" s="18"/>
      <c r="HLJ16" s="18"/>
      <c r="HLL16" s="18"/>
      <c r="HLN16" s="18"/>
      <c r="HLP16" s="18"/>
      <c r="HLR16" s="18"/>
      <c r="HLT16" s="18"/>
      <c r="HLV16" s="18"/>
      <c r="HLX16" s="18"/>
      <c r="HLZ16" s="18"/>
      <c r="HMB16" s="18"/>
      <c r="HMD16" s="18"/>
      <c r="HMF16" s="18"/>
      <c r="HMH16" s="18"/>
      <c r="HMJ16" s="18"/>
      <c r="HML16" s="18"/>
      <c r="HMN16" s="18"/>
      <c r="HMP16" s="18"/>
      <c r="HMR16" s="18"/>
      <c r="HMT16" s="18"/>
      <c r="HMV16" s="18"/>
      <c r="HMX16" s="18"/>
      <c r="HMZ16" s="18"/>
      <c r="HNB16" s="18"/>
      <c r="HND16" s="18"/>
      <c r="HNF16" s="18"/>
      <c r="HNH16" s="18"/>
      <c r="HNJ16" s="18"/>
      <c r="HNL16" s="18"/>
      <c r="HNN16" s="18"/>
      <c r="HNP16" s="18"/>
      <c r="HNR16" s="18"/>
      <c r="HNT16" s="18"/>
      <c r="HNV16" s="18"/>
      <c r="HNX16" s="18"/>
      <c r="HNZ16" s="18"/>
      <c r="HOB16" s="18"/>
      <c r="HOD16" s="18"/>
      <c r="HOF16" s="18"/>
      <c r="HOH16" s="18"/>
      <c r="HOJ16" s="18"/>
      <c r="HOL16" s="18"/>
      <c r="HON16" s="18"/>
      <c r="HOP16" s="18"/>
      <c r="HOR16" s="18"/>
      <c r="HOT16" s="18"/>
      <c r="HOV16" s="18"/>
      <c r="HOX16" s="18"/>
      <c r="HOZ16" s="18"/>
      <c r="HPB16" s="18"/>
      <c r="HPD16" s="18"/>
      <c r="HPF16" s="18"/>
      <c r="HPH16" s="18"/>
      <c r="HPJ16" s="18"/>
      <c r="HPL16" s="18"/>
      <c r="HPN16" s="18"/>
      <c r="HPP16" s="18"/>
      <c r="HPR16" s="18"/>
      <c r="HPT16" s="18"/>
      <c r="HPV16" s="18"/>
      <c r="HPX16" s="18"/>
      <c r="HPZ16" s="18"/>
      <c r="HQB16" s="18"/>
      <c r="HQD16" s="18"/>
      <c r="HQF16" s="18"/>
      <c r="HQH16" s="18"/>
      <c r="HQJ16" s="18"/>
      <c r="HQL16" s="18"/>
      <c r="HQN16" s="18"/>
      <c r="HQP16" s="18"/>
      <c r="HQR16" s="18"/>
      <c r="HQT16" s="18"/>
      <c r="HQV16" s="18"/>
      <c r="HQX16" s="18"/>
      <c r="HQZ16" s="18"/>
      <c r="HRB16" s="18"/>
      <c r="HRD16" s="18"/>
      <c r="HRF16" s="18"/>
      <c r="HRH16" s="18"/>
      <c r="HRJ16" s="18"/>
      <c r="HRL16" s="18"/>
      <c r="HRN16" s="18"/>
      <c r="HRP16" s="18"/>
      <c r="HRR16" s="18"/>
      <c r="HRT16" s="18"/>
      <c r="HRV16" s="18"/>
      <c r="HRX16" s="18"/>
      <c r="HRZ16" s="18"/>
      <c r="HSB16" s="18"/>
      <c r="HSD16" s="18"/>
      <c r="HSF16" s="18"/>
      <c r="HSH16" s="18"/>
      <c r="HSJ16" s="18"/>
      <c r="HSL16" s="18"/>
      <c r="HSN16" s="18"/>
      <c r="HSP16" s="18"/>
      <c r="HSR16" s="18"/>
      <c r="HST16" s="18"/>
      <c r="HSV16" s="18"/>
      <c r="HSX16" s="18"/>
      <c r="HSZ16" s="18"/>
      <c r="HTB16" s="18"/>
      <c r="HTD16" s="18"/>
      <c r="HTF16" s="18"/>
      <c r="HTH16" s="18"/>
      <c r="HTJ16" s="18"/>
      <c r="HTL16" s="18"/>
      <c r="HTN16" s="18"/>
      <c r="HTP16" s="18"/>
      <c r="HTR16" s="18"/>
      <c r="HTT16" s="18"/>
      <c r="HTV16" s="18"/>
      <c r="HTX16" s="18"/>
      <c r="HTZ16" s="18"/>
      <c r="HUB16" s="18"/>
      <c r="HUD16" s="18"/>
      <c r="HUF16" s="18"/>
      <c r="HUH16" s="18"/>
      <c r="HUJ16" s="18"/>
      <c r="HUL16" s="18"/>
      <c r="HUN16" s="18"/>
      <c r="HUP16" s="18"/>
      <c r="HUR16" s="18"/>
      <c r="HUT16" s="18"/>
      <c r="HUV16" s="18"/>
      <c r="HUX16" s="18"/>
      <c r="HUZ16" s="18"/>
      <c r="HVB16" s="18"/>
      <c r="HVD16" s="18"/>
      <c r="HVF16" s="18"/>
      <c r="HVH16" s="18"/>
      <c r="HVJ16" s="18"/>
      <c r="HVL16" s="18"/>
      <c r="HVN16" s="18"/>
      <c r="HVP16" s="18"/>
      <c r="HVR16" s="18"/>
      <c r="HVT16" s="18"/>
      <c r="HVV16" s="18"/>
      <c r="HVX16" s="18"/>
      <c r="HVZ16" s="18"/>
      <c r="HWB16" s="18"/>
      <c r="HWD16" s="18"/>
      <c r="HWF16" s="18"/>
      <c r="HWH16" s="18"/>
      <c r="HWJ16" s="18"/>
      <c r="HWL16" s="18"/>
      <c r="HWN16" s="18"/>
      <c r="HWP16" s="18"/>
      <c r="HWR16" s="18"/>
      <c r="HWT16" s="18"/>
      <c r="HWV16" s="18"/>
      <c r="HWX16" s="18"/>
      <c r="HWZ16" s="18"/>
      <c r="HXB16" s="18"/>
      <c r="HXD16" s="18"/>
      <c r="HXF16" s="18"/>
      <c r="HXH16" s="18"/>
      <c r="HXJ16" s="18"/>
      <c r="HXL16" s="18"/>
      <c r="HXN16" s="18"/>
      <c r="HXP16" s="18"/>
      <c r="HXR16" s="18"/>
      <c r="HXT16" s="18"/>
      <c r="HXV16" s="18"/>
      <c r="HXX16" s="18"/>
      <c r="HXZ16" s="18"/>
      <c r="HYB16" s="18"/>
      <c r="HYD16" s="18"/>
      <c r="HYF16" s="18"/>
      <c r="HYH16" s="18"/>
      <c r="HYJ16" s="18"/>
      <c r="HYL16" s="18"/>
      <c r="HYN16" s="18"/>
      <c r="HYP16" s="18"/>
      <c r="HYR16" s="18"/>
      <c r="HYT16" s="18"/>
      <c r="HYV16" s="18"/>
      <c r="HYX16" s="18"/>
      <c r="HYZ16" s="18"/>
      <c r="HZB16" s="18"/>
      <c r="HZD16" s="18"/>
      <c r="HZF16" s="18"/>
      <c r="HZH16" s="18"/>
      <c r="HZJ16" s="18"/>
      <c r="HZL16" s="18"/>
      <c r="HZN16" s="18"/>
      <c r="HZP16" s="18"/>
      <c r="HZR16" s="18"/>
      <c r="HZT16" s="18"/>
      <c r="HZV16" s="18"/>
      <c r="HZX16" s="18"/>
      <c r="HZZ16" s="18"/>
      <c r="IAB16" s="18"/>
      <c r="IAD16" s="18"/>
      <c r="IAF16" s="18"/>
      <c r="IAH16" s="18"/>
      <c r="IAJ16" s="18"/>
      <c r="IAL16" s="18"/>
      <c r="IAN16" s="18"/>
      <c r="IAP16" s="18"/>
      <c r="IAR16" s="18"/>
      <c r="IAT16" s="18"/>
      <c r="IAV16" s="18"/>
      <c r="IAX16" s="18"/>
      <c r="IAZ16" s="18"/>
      <c r="IBB16" s="18"/>
      <c r="IBD16" s="18"/>
      <c r="IBF16" s="18"/>
      <c r="IBH16" s="18"/>
      <c r="IBJ16" s="18"/>
      <c r="IBL16" s="18"/>
      <c r="IBN16" s="18"/>
      <c r="IBP16" s="18"/>
      <c r="IBR16" s="18"/>
      <c r="IBT16" s="18"/>
      <c r="IBV16" s="18"/>
      <c r="IBX16" s="18"/>
      <c r="IBZ16" s="18"/>
      <c r="ICB16" s="18"/>
      <c r="ICD16" s="18"/>
      <c r="ICF16" s="18"/>
      <c r="ICH16" s="18"/>
      <c r="ICJ16" s="18"/>
      <c r="ICL16" s="18"/>
      <c r="ICN16" s="18"/>
      <c r="ICP16" s="18"/>
      <c r="ICR16" s="18"/>
      <c r="ICT16" s="18"/>
      <c r="ICV16" s="18"/>
      <c r="ICX16" s="18"/>
      <c r="ICZ16" s="18"/>
      <c r="IDB16" s="18"/>
      <c r="IDD16" s="18"/>
      <c r="IDF16" s="18"/>
      <c r="IDH16" s="18"/>
      <c r="IDJ16" s="18"/>
      <c r="IDL16" s="18"/>
      <c r="IDN16" s="18"/>
      <c r="IDP16" s="18"/>
      <c r="IDR16" s="18"/>
      <c r="IDT16" s="18"/>
      <c r="IDV16" s="18"/>
      <c r="IDX16" s="18"/>
      <c r="IDZ16" s="18"/>
      <c r="IEB16" s="18"/>
      <c r="IED16" s="18"/>
      <c r="IEF16" s="18"/>
      <c r="IEH16" s="18"/>
      <c r="IEJ16" s="18"/>
      <c r="IEL16" s="18"/>
      <c r="IEN16" s="18"/>
      <c r="IEP16" s="18"/>
      <c r="IER16" s="18"/>
      <c r="IET16" s="18"/>
      <c r="IEV16" s="18"/>
      <c r="IEX16" s="18"/>
      <c r="IEZ16" s="18"/>
      <c r="IFB16" s="18"/>
      <c r="IFD16" s="18"/>
      <c r="IFF16" s="18"/>
      <c r="IFH16" s="18"/>
      <c r="IFJ16" s="18"/>
      <c r="IFL16" s="18"/>
      <c r="IFN16" s="18"/>
      <c r="IFP16" s="18"/>
      <c r="IFR16" s="18"/>
      <c r="IFT16" s="18"/>
      <c r="IFV16" s="18"/>
      <c r="IFX16" s="18"/>
      <c r="IFZ16" s="18"/>
      <c r="IGB16" s="18"/>
      <c r="IGD16" s="18"/>
      <c r="IGF16" s="18"/>
      <c r="IGH16" s="18"/>
      <c r="IGJ16" s="18"/>
      <c r="IGL16" s="18"/>
      <c r="IGN16" s="18"/>
      <c r="IGP16" s="18"/>
      <c r="IGR16" s="18"/>
      <c r="IGT16" s="18"/>
      <c r="IGV16" s="18"/>
      <c r="IGX16" s="18"/>
      <c r="IGZ16" s="18"/>
      <c r="IHB16" s="18"/>
      <c r="IHD16" s="18"/>
      <c r="IHF16" s="18"/>
      <c r="IHH16" s="18"/>
      <c r="IHJ16" s="18"/>
      <c r="IHL16" s="18"/>
      <c r="IHN16" s="18"/>
      <c r="IHP16" s="18"/>
      <c r="IHR16" s="18"/>
      <c r="IHT16" s="18"/>
      <c r="IHV16" s="18"/>
      <c r="IHX16" s="18"/>
      <c r="IHZ16" s="18"/>
      <c r="IIB16" s="18"/>
      <c r="IID16" s="18"/>
      <c r="IIF16" s="18"/>
      <c r="IIH16" s="18"/>
      <c r="IIJ16" s="18"/>
      <c r="IIL16" s="18"/>
      <c r="IIN16" s="18"/>
      <c r="IIP16" s="18"/>
      <c r="IIR16" s="18"/>
      <c r="IIT16" s="18"/>
      <c r="IIV16" s="18"/>
      <c r="IIX16" s="18"/>
      <c r="IIZ16" s="18"/>
      <c r="IJB16" s="18"/>
      <c r="IJD16" s="18"/>
      <c r="IJF16" s="18"/>
      <c r="IJH16" s="18"/>
      <c r="IJJ16" s="18"/>
      <c r="IJL16" s="18"/>
      <c r="IJN16" s="18"/>
      <c r="IJP16" s="18"/>
      <c r="IJR16" s="18"/>
      <c r="IJT16" s="18"/>
      <c r="IJV16" s="18"/>
      <c r="IJX16" s="18"/>
      <c r="IJZ16" s="18"/>
      <c r="IKB16" s="18"/>
      <c r="IKD16" s="18"/>
      <c r="IKF16" s="18"/>
      <c r="IKH16" s="18"/>
      <c r="IKJ16" s="18"/>
      <c r="IKL16" s="18"/>
      <c r="IKN16" s="18"/>
      <c r="IKP16" s="18"/>
      <c r="IKR16" s="18"/>
      <c r="IKT16" s="18"/>
      <c r="IKV16" s="18"/>
      <c r="IKX16" s="18"/>
      <c r="IKZ16" s="18"/>
      <c r="ILB16" s="18"/>
      <c r="ILD16" s="18"/>
      <c r="ILF16" s="18"/>
      <c r="ILH16" s="18"/>
      <c r="ILJ16" s="18"/>
      <c r="ILL16" s="18"/>
      <c r="ILN16" s="18"/>
      <c r="ILP16" s="18"/>
      <c r="ILR16" s="18"/>
      <c r="ILT16" s="18"/>
      <c r="ILV16" s="18"/>
      <c r="ILX16" s="18"/>
      <c r="ILZ16" s="18"/>
      <c r="IMB16" s="18"/>
      <c r="IMD16" s="18"/>
      <c r="IMF16" s="18"/>
      <c r="IMH16" s="18"/>
      <c r="IMJ16" s="18"/>
      <c r="IML16" s="18"/>
      <c r="IMN16" s="18"/>
      <c r="IMP16" s="18"/>
      <c r="IMR16" s="18"/>
      <c r="IMT16" s="18"/>
      <c r="IMV16" s="18"/>
      <c r="IMX16" s="18"/>
      <c r="IMZ16" s="18"/>
      <c r="INB16" s="18"/>
      <c r="IND16" s="18"/>
      <c r="INF16" s="18"/>
      <c r="INH16" s="18"/>
      <c r="INJ16" s="18"/>
      <c r="INL16" s="18"/>
      <c r="INN16" s="18"/>
      <c r="INP16" s="18"/>
      <c r="INR16" s="18"/>
      <c r="INT16" s="18"/>
      <c r="INV16" s="18"/>
      <c r="INX16" s="18"/>
      <c r="INZ16" s="18"/>
      <c r="IOB16" s="18"/>
      <c r="IOD16" s="18"/>
      <c r="IOF16" s="18"/>
      <c r="IOH16" s="18"/>
      <c r="IOJ16" s="18"/>
      <c r="IOL16" s="18"/>
      <c r="ION16" s="18"/>
      <c r="IOP16" s="18"/>
      <c r="IOR16" s="18"/>
      <c r="IOT16" s="18"/>
      <c r="IOV16" s="18"/>
      <c r="IOX16" s="18"/>
      <c r="IOZ16" s="18"/>
      <c r="IPB16" s="18"/>
      <c r="IPD16" s="18"/>
      <c r="IPF16" s="18"/>
      <c r="IPH16" s="18"/>
      <c r="IPJ16" s="18"/>
      <c r="IPL16" s="18"/>
      <c r="IPN16" s="18"/>
      <c r="IPP16" s="18"/>
      <c r="IPR16" s="18"/>
      <c r="IPT16" s="18"/>
      <c r="IPV16" s="18"/>
      <c r="IPX16" s="18"/>
      <c r="IPZ16" s="18"/>
      <c r="IQB16" s="18"/>
      <c r="IQD16" s="18"/>
      <c r="IQF16" s="18"/>
      <c r="IQH16" s="18"/>
      <c r="IQJ16" s="18"/>
      <c r="IQL16" s="18"/>
      <c r="IQN16" s="18"/>
      <c r="IQP16" s="18"/>
      <c r="IQR16" s="18"/>
      <c r="IQT16" s="18"/>
      <c r="IQV16" s="18"/>
      <c r="IQX16" s="18"/>
      <c r="IQZ16" s="18"/>
      <c r="IRB16" s="18"/>
      <c r="IRD16" s="18"/>
      <c r="IRF16" s="18"/>
      <c r="IRH16" s="18"/>
      <c r="IRJ16" s="18"/>
      <c r="IRL16" s="18"/>
      <c r="IRN16" s="18"/>
      <c r="IRP16" s="18"/>
      <c r="IRR16" s="18"/>
      <c r="IRT16" s="18"/>
      <c r="IRV16" s="18"/>
      <c r="IRX16" s="18"/>
      <c r="IRZ16" s="18"/>
      <c r="ISB16" s="18"/>
      <c r="ISD16" s="18"/>
      <c r="ISF16" s="18"/>
      <c r="ISH16" s="18"/>
      <c r="ISJ16" s="18"/>
      <c r="ISL16" s="18"/>
      <c r="ISN16" s="18"/>
      <c r="ISP16" s="18"/>
      <c r="ISR16" s="18"/>
      <c r="IST16" s="18"/>
      <c r="ISV16" s="18"/>
      <c r="ISX16" s="18"/>
      <c r="ISZ16" s="18"/>
      <c r="ITB16" s="18"/>
      <c r="ITD16" s="18"/>
      <c r="ITF16" s="18"/>
      <c r="ITH16" s="18"/>
      <c r="ITJ16" s="18"/>
      <c r="ITL16" s="18"/>
      <c r="ITN16" s="18"/>
      <c r="ITP16" s="18"/>
      <c r="ITR16" s="18"/>
      <c r="ITT16" s="18"/>
      <c r="ITV16" s="18"/>
      <c r="ITX16" s="18"/>
      <c r="ITZ16" s="18"/>
      <c r="IUB16" s="18"/>
      <c r="IUD16" s="18"/>
      <c r="IUF16" s="18"/>
      <c r="IUH16" s="18"/>
      <c r="IUJ16" s="18"/>
      <c r="IUL16" s="18"/>
      <c r="IUN16" s="18"/>
      <c r="IUP16" s="18"/>
      <c r="IUR16" s="18"/>
      <c r="IUT16" s="18"/>
      <c r="IUV16" s="18"/>
      <c r="IUX16" s="18"/>
      <c r="IUZ16" s="18"/>
      <c r="IVB16" s="18"/>
      <c r="IVD16" s="18"/>
      <c r="IVF16" s="18"/>
      <c r="IVH16" s="18"/>
      <c r="IVJ16" s="18"/>
      <c r="IVL16" s="18"/>
      <c r="IVN16" s="18"/>
      <c r="IVP16" s="18"/>
      <c r="IVR16" s="18"/>
      <c r="IVT16" s="18"/>
      <c r="IVV16" s="18"/>
      <c r="IVX16" s="18"/>
      <c r="IVZ16" s="18"/>
      <c r="IWB16" s="18"/>
      <c r="IWD16" s="18"/>
      <c r="IWF16" s="18"/>
      <c r="IWH16" s="18"/>
      <c r="IWJ16" s="18"/>
      <c r="IWL16" s="18"/>
      <c r="IWN16" s="18"/>
      <c r="IWP16" s="18"/>
      <c r="IWR16" s="18"/>
      <c r="IWT16" s="18"/>
      <c r="IWV16" s="18"/>
      <c r="IWX16" s="18"/>
      <c r="IWZ16" s="18"/>
      <c r="IXB16" s="18"/>
      <c r="IXD16" s="18"/>
      <c r="IXF16" s="18"/>
      <c r="IXH16" s="18"/>
      <c r="IXJ16" s="18"/>
      <c r="IXL16" s="18"/>
      <c r="IXN16" s="18"/>
      <c r="IXP16" s="18"/>
      <c r="IXR16" s="18"/>
      <c r="IXT16" s="18"/>
      <c r="IXV16" s="18"/>
      <c r="IXX16" s="18"/>
      <c r="IXZ16" s="18"/>
      <c r="IYB16" s="18"/>
      <c r="IYD16" s="18"/>
      <c r="IYF16" s="18"/>
      <c r="IYH16" s="18"/>
      <c r="IYJ16" s="18"/>
      <c r="IYL16" s="18"/>
      <c r="IYN16" s="18"/>
      <c r="IYP16" s="18"/>
      <c r="IYR16" s="18"/>
      <c r="IYT16" s="18"/>
      <c r="IYV16" s="18"/>
      <c r="IYX16" s="18"/>
      <c r="IYZ16" s="18"/>
      <c r="IZB16" s="18"/>
      <c r="IZD16" s="18"/>
      <c r="IZF16" s="18"/>
      <c r="IZH16" s="18"/>
      <c r="IZJ16" s="18"/>
      <c r="IZL16" s="18"/>
      <c r="IZN16" s="18"/>
      <c r="IZP16" s="18"/>
      <c r="IZR16" s="18"/>
      <c r="IZT16" s="18"/>
      <c r="IZV16" s="18"/>
      <c r="IZX16" s="18"/>
      <c r="IZZ16" s="18"/>
      <c r="JAB16" s="18"/>
      <c r="JAD16" s="18"/>
      <c r="JAF16" s="18"/>
      <c r="JAH16" s="18"/>
      <c r="JAJ16" s="18"/>
      <c r="JAL16" s="18"/>
      <c r="JAN16" s="18"/>
      <c r="JAP16" s="18"/>
      <c r="JAR16" s="18"/>
      <c r="JAT16" s="18"/>
      <c r="JAV16" s="18"/>
      <c r="JAX16" s="18"/>
      <c r="JAZ16" s="18"/>
      <c r="JBB16" s="18"/>
      <c r="JBD16" s="18"/>
      <c r="JBF16" s="18"/>
      <c r="JBH16" s="18"/>
      <c r="JBJ16" s="18"/>
      <c r="JBL16" s="18"/>
      <c r="JBN16" s="18"/>
      <c r="JBP16" s="18"/>
      <c r="JBR16" s="18"/>
      <c r="JBT16" s="18"/>
      <c r="JBV16" s="18"/>
      <c r="JBX16" s="18"/>
      <c r="JBZ16" s="18"/>
      <c r="JCB16" s="18"/>
      <c r="JCD16" s="18"/>
      <c r="JCF16" s="18"/>
      <c r="JCH16" s="18"/>
      <c r="JCJ16" s="18"/>
      <c r="JCL16" s="18"/>
      <c r="JCN16" s="18"/>
      <c r="JCP16" s="18"/>
      <c r="JCR16" s="18"/>
      <c r="JCT16" s="18"/>
      <c r="JCV16" s="18"/>
      <c r="JCX16" s="18"/>
      <c r="JCZ16" s="18"/>
      <c r="JDB16" s="18"/>
      <c r="JDD16" s="18"/>
      <c r="JDF16" s="18"/>
      <c r="JDH16" s="18"/>
      <c r="JDJ16" s="18"/>
      <c r="JDL16" s="18"/>
      <c r="JDN16" s="18"/>
      <c r="JDP16" s="18"/>
      <c r="JDR16" s="18"/>
      <c r="JDT16" s="18"/>
      <c r="JDV16" s="18"/>
      <c r="JDX16" s="18"/>
      <c r="JDZ16" s="18"/>
      <c r="JEB16" s="18"/>
      <c r="JED16" s="18"/>
      <c r="JEF16" s="18"/>
      <c r="JEH16" s="18"/>
      <c r="JEJ16" s="18"/>
      <c r="JEL16" s="18"/>
      <c r="JEN16" s="18"/>
      <c r="JEP16" s="18"/>
      <c r="JER16" s="18"/>
      <c r="JET16" s="18"/>
      <c r="JEV16" s="18"/>
      <c r="JEX16" s="18"/>
      <c r="JEZ16" s="18"/>
      <c r="JFB16" s="18"/>
      <c r="JFD16" s="18"/>
      <c r="JFF16" s="18"/>
      <c r="JFH16" s="18"/>
      <c r="JFJ16" s="18"/>
      <c r="JFL16" s="18"/>
      <c r="JFN16" s="18"/>
      <c r="JFP16" s="18"/>
      <c r="JFR16" s="18"/>
      <c r="JFT16" s="18"/>
      <c r="JFV16" s="18"/>
      <c r="JFX16" s="18"/>
      <c r="JFZ16" s="18"/>
      <c r="JGB16" s="18"/>
      <c r="JGD16" s="18"/>
      <c r="JGF16" s="18"/>
      <c r="JGH16" s="18"/>
      <c r="JGJ16" s="18"/>
      <c r="JGL16" s="18"/>
      <c r="JGN16" s="18"/>
      <c r="JGP16" s="18"/>
      <c r="JGR16" s="18"/>
      <c r="JGT16" s="18"/>
      <c r="JGV16" s="18"/>
      <c r="JGX16" s="18"/>
      <c r="JGZ16" s="18"/>
      <c r="JHB16" s="18"/>
      <c r="JHD16" s="18"/>
      <c r="JHF16" s="18"/>
      <c r="JHH16" s="18"/>
      <c r="JHJ16" s="18"/>
      <c r="JHL16" s="18"/>
      <c r="JHN16" s="18"/>
      <c r="JHP16" s="18"/>
      <c r="JHR16" s="18"/>
      <c r="JHT16" s="18"/>
      <c r="JHV16" s="18"/>
      <c r="JHX16" s="18"/>
      <c r="JHZ16" s="18"/>
      <c r="JIB16" s="18"/>
      <c r="JID16" s="18"/>
      <c r="JIF16" s="18"/>
      <c r="JIH16" s="18"/>
      <c r="JIJ16" s="18"/>
      <c r="JIL16" s="18"/>
      <c r="JIN16" s="18"/>
      <c r="JIP16" s="18"/>
      <c r="JIR16" s="18"/>
      <c r="JIT16" s="18"/>
      <c r="JIV16" s="18"/>
      <c r="JIX16" s="18"/>
      <c r="JIZ16" s="18"/>
      <c r="JJB16" s="18"/>
      <c r="JJD16" s="18"/>
      <c r="JJF16" s="18"/>
      <c r="JJH16" s="18"/>
      <c r="JJJ16" s="18"/>
      <c r="JJL16" s="18"/>
      <c r="JJN16" s="18"/>
      <c r="JJP16" s="18"/>
      <c r="JJR16" s="18"/>
      <c r="JJT16" s="18"/>
      <c r="JJV16" s="18"/>
      <c r="JJX16" s="18"/>
      <c r="JJZ16" s="18"/>
      <c r="JKB16" s="18"/>
      <c r="JKD16" s="18"/>
      <c r="JKF16" s="18"/>
      <c r="JKH16" s="18"/>
      <c r="JKJ16" s="18"/>
      <c r="JKL16" s="18"/>
      <c r="JKN16" s="18"/>
      <c r="JKP16" s="18"/>
      <c r="JKR16" s="18"/>
      <c r="JKT16" s="18"/>
      <c r="JKV16" s="18"/>
      <c r="JKX16" s="18"/>
      <c r="JKZ16" s="18"/>
      <c r="JLB16" s="18"/>
      <c r="JLD16" s="18"/>
      <c r="JLF16" s="18"/>
      <c r="JLH16" s="18"/>
      <c r="JLJ16" s="18"/>
      <c r="JLL16" s="18"/>
      <c r="JLN16" s="18"/>
      <c r="JLP16" s="18"/>
      <c r="JLR16" s="18"/>
      <c r="JLT16" s="18"/>
      <c r="JLV16" s="18"/>
      <c r="JLX16" s="18"/>
      <c r="JLZ16" s="18"/>
      <c r="JMB16" s="18"/>
      <c r="JMD16" s="18"/>
      <c r="JMF16" s="18"/>
      <c r="JMH16" s="18"/>
      <c r="JMJ16" s="18"/>
      <c r="JML16" s="18"/>
      <c r="JMN16" s="18"/>
      <c r="JMP16" s="18"/>
      <c r="JMR16" s="18"/>
      <c r="JMT16" s="18"/>
      <c r="JMV16" s="18"/>
      <c r="JMX16" s="18"/>
      <c r="JMZ16" s="18"/>
      <c r="JNB16" s="18"/>
      <c r="JND16" s="18"/>
      <c r="JNF16" s="18"/>
      <c r="JNH16" s="18"/>
      <c r="JNJ16" s="18"/>
      <c r="JNL16" s="18"/>
      <c r="JNN16" s="18"/>
      <c r="JNP16" s="18"/>
      <c r="JNR16" s="18"/>
      <c r="JNT16" s="18"/>
      <c r="JNV16" s="18"/>
      <c r="JNX16" s="18"/>
      <c r="JNZ16" s="18"/>
      <c r="JOB16" s="18"/>
      <c r="JOD16" s="18"/>
      <c r="JOF16" s="18"/>
      <c r="JOH16" s="18"/>
      <c r="JOJ16" s="18"/>
      <c r="JOL16" s="18"/>
      <c r="JON16" s="18"/>
      <c r="JOP16" s="18"/>
      <c r="JOR16" s="18"/>
      <c r="JOT16" s="18"/>
      <c r="JOV16" s="18"/>
      <c r="JOX16" s="18"/>
      <c r="JOZ16" s="18"/>
      <c r="JPB16" s="18"/>
      <c r="JPD16" s="18"/>
      <c r="JPF16" s="18"/>
      <c r="JPH16" s="18"/>
      <c r="JPJ16" s="18"/>
      <c r="JPL16" s="18"/>
      <c r="JPN16" s="18"/>
      <c r="JPP16" s="18"/>
      <c r="JPR16" s="18"/>
      <c r="JPT16" s="18"/>
      <c r="JPV16" s="18"/>
      <c r="JPX16" s="18"/>
      <c r="JPZ16" s="18"/>
      <c r="JQB16" s="18"/>
      <c r="JQD16" s="18"/>
      <c r="JQF16" s="18"/>
      <c r="JQH16" s="18"/>
      <c r="JQJ16" s="18"/>
      <c r="JQL16" s="18"/>
      <c r="JQN16" s="18"/>
      <c r="JQP16" s="18"/>
      <c r="JQR16" s="18"/>
      <c r="JQT16" s="18"/>
      <c r="JQV16" s="18"/>
      <c r="JQX16" s="18"/>
      <c r="JQZ16" s="18"/>
      <c r="JRB16" s="18"/>
      <c r="JRD16" s="18"/>
      <c r="JRF16" s="18"/>
      <c r="JRH16" s="18"/>
      <c r="JRJ16" s="18"/>
      <c r="JRL16" s="18"/>
      <c r="JRN16" s="18"/>
      <c r="JRP16" s="18"/>
      <c r="JRR16" s="18"/>
      <c r="JRT16" s="18"/>
      <c r="JRV16" s="18"/>
      <c r="JRX16" s="18"/>
      <c r="JRZ16" s="18"/>
      <c r="JSB16" s="18"/>
      <c r="JSD16" s="18"/>
      <c r="JSF16" s="18"/>
      <c r="JSH16" s="18"/>
      <c r="JSJ16" s="18"/>
      <c r="JSL16" s="18"/>
      <c r="JSN16" s="18"/>
      <c r="JSP16" s="18"/>
      <c r="JSR16" s="18"/>
      <c r="JST16" s="18"/>
      <c r="JSV16" s="18"/>
      <c r="JSX16" s="18"/>
      <c r="JSZ16" s="18"/>
      <c r="JTB16" s="18"/>
      <c r="JTD16" s="18"/>
      <c r="JTF16" s="18"/>
      <c r="JTH16" s="18"/>
      <c r="JTJ16" s="18"/>
      <c r="JTL16" s="18"/>
      <c r="JTN16" s="18"/>
      <c r="JTP16" s="18"/>
      <c r="JTR16" s="18"/>
      <c r="JTT16" s="18"/>
      <c r="JTV16" s="18"/>
      <c r="JTX16" s="18"/>
      <c r="JTZ16" s="18"/>
      <c r="JUB16" s="18"/>
      <c r="JUD16" s="18"/>
      <c r="JUF16" s="18"/>
      <c r="JUH16" s="18"/>
      <c r="JUJ16" s="18"/>
      <c r="JUL16" s="18"/>
      <c r="JUN16" s="18"/>
      <c r="JUP16" s="18"/>
      <c r="JUR16" s="18"/>
      <c r="JUT16" s="18"/>
      <c r="JUV16" s="18"/>
      <c r="JUX16" s="18"/>
      <c r="JUZ16" s="18"/>
      <c r="JVB16" s="18"/>
      <c r="JVD16" s="18"/>
      <c r="JVF16" s="18"/>
      <c r="JVH16" s="18"/>
      <c r="JVJ16" s="18"/>
      <c r="JVL16" s="18"/>
      <c r="JVN16" s="18"/>
      <c r="JVP16" s="18"/>
      <c r="JVR16" s="18"/>
      <c r="JVT16" s="18"/>
      <c r="JVV16" s="18"/>
      <c r="JVX16" s="18"/>
      <c r="JVZ16" s="18"/>
      <c r="JWB16" s="18"/>
      <c r="JWD16" s="18"/>
      <c r="JWF16" s="18"/>
      <c r="JWH16" s="18"/>
      <c r="JWJ16" s="18"/>
      <c r="JWL16" s="18"/>
      <c r="JWN16" s="18"/>
      <c r="JWP16" s="18"/>
      <c r="JWR16" s="18"/>
      <c r="JWT16" s="18"/>
      <c r="JWV16" s="18"/>
      <c r="JWX16" s="18"/>
      <c r="JWZ16" s="18"/>
      <c r="JXB16" s="18"/>
      <c r="JXD16" s="18"/>
      <c r="JXF16" s="18"/>
      <c r="JXH16" s="18"/>
      <c r="JXJ16" s="18"/>
      <c r="JXL16" s="18"/>
      <c r="JXN16" s="18"/>
      <c r="JXP16" s="18"/>
      <c r="JXR16" s="18"/>
      <c r="JXT16" s="18"/>
      <c r="JXV16" s="18"/>
      <c r="JXX16" s="18"/>
      <c r="JXZ16" s="18"/>
      <c r="JYB16" s="18"/>
      <c r="JYD16" s="18"/>
      <c r="JYF16" s="18"/>
      <c r="JYH16" s="18"/>
      <c r="JYJ16" s="18"/>
      <c r="JYL16" s="18"/>
      <c r="JYN16" s="18"/>
      <c r="JYP16" s="18"/>
      <c r="JYR16" s="18"/>
      <c r="JYT16" s="18"/>
      <c r="JYV16" s="18"/>
      <c r="JYX16" s="18"/>
      <c r="JYZ16" s="18"/>
      <c r="JZB16" s="18"/>
      <c r="JZD16" s="18"/>
      <c r="JZF16" s="18"/>
      <c r="JZH16" s="18"/>
      <c r="JZJ16" s="18"/>
      <c r="JZL16" s="18"/>
      <c r="JZN16" s="18"/>
      <c r="JZP16" s="18"/>
      <c r="JZR16" s="18"/>
      <c r="JZT16" s="18"/>
      <c r="JZV16" s="18"/>
      <c r="JZX16" s="18"/>
      <c r="JZZ16" s="18"/>
      <c r="KAB16" s="18"/>
      <c r="KAD16" s="18"/>
      <c r="KAF16" s="18"/>
      <c r="KAH16" s="18"/>
      <c r="KAJ16" s="18"/>
      <c r="KAL16" s="18"/>
      <c r="KAN16" s="18"/>
      <c r="KAP16" s="18"/>
      <c r="KAR16" s="18"/>
      <c r="KAT16" s="18"/>
      <c r="KAV16" s="18"/>
      <c r="KAX16" s="18"/>
      <c r="KAZ16" s="18"/>
      <c r="KBB16" s="18"/>
      <c r="KBD16" s="18"/>
      <c r="KBF16" s="18"/>
      <c r="KBH16" s="18"/>
      <c r="KBJ16" s="18"/>
      <c r="KBL16" s="18"/>
      <c r="KBN16" s="18"/>
      <c r="KBP16" s="18"/>
      <c r="KBR16" s="18"/>
      <c r="KBT16" s="18"/>
      <c r="KBV16" s="18"/>
      <c r="KBX16" s="18"/>
      <c r="KBZ16" s="18"/>
      <c r="KCB16" s="18"/>
      <c r="KCD16" s="18"/>
      <c r="KCF16" s="18"/>
      <c r="KCH16" s="18"/>
      <c r="KCJ16" s="18"/>
      <c r="KCL16" s="18"/>
      <c r="KCN16" s="18"/>
      <c r="KCP16" s="18"/>
      <c r="KCR16" s="18"/>
      <c r="KCT16" s="18"/>
      <c r="KCV16" s="18"/>
      <c r="KCX16" s="18"/>
      <c r="KCZ16" s="18"/>
      <c r="KDB16" s="18"/>
      <c r="KDD16" s="18"/>
      <c r="KDF16" s="18"/>
      <c r="KDH16" s="18"/>
      <c r="KDJ16" s="18"/>
      <c r="KDL16" s="18"/>
      <c r="KDN16" s="18"/>
      <c r="KDP16" s="18"/>
      <c r="KDR16" s="18"/>
      <c r="KDT16" s="18"/>
      <c r="KDV16" s="18"/>
      <c r="KDX16" s="18"/>
      <c r="KDZ16" s="18"/>
      <c r="KEB16" s="18"/>
      <c r="KED16" s="18"/>
      <c r="KEF16" s="18"/>
      <c r="KEH16" s="18"/>
      <c r="KEJ16" s="18"/>
      <c r="KEL16" s="18"/>
      <c r="KEN16" s="18"/>
      <c r="KEP16" s="18"/>
      <c r="KER16" s="18"/>
      <c r="KET16" s="18"/>
      <c r="KEV16" s="18"/>
      <c r="KEX16" s="18"/>
      <c r="KEZ16" s="18"/>
      <c r="KFB16" s="18"/>
      <c r="KFD16" s="18"/>
      <c r="KFF16" s="18"/>
      <c r="KFH16" s="18"/>
      <c r="KFJ16" s="18"/>
      <c r="KFL16" s="18"/>
      <c r="KFN16" s="18"/>
      <c r="KFP16" s="18"/>
      <c r="KFR16" s="18"/>
      <c r="KFT16" s="18"/>
      <c r="KFV16" s="18"/>
      <c r="KFX16" s="18"/>
      <c r="KFZ16" s="18"/>
      <c r="KGB16" s="18"/>
      <c r="KGD16" s="18"/>
      <c r="KGF16" s="18"/>
      <c r="KGH16" s="18"/>
      <c r="KGJ16" s="18"/>
      <c r="KGL16" s="18"/>
      <c r="KGN16" s="18"/>
      <c r="KGP16" s="18"/>
      <c r="KGR16" s="18"/>
      <c r="KGT16" s="18"/>
      <c r="KGV16" s="18"/>
      <c r="KGX16" s="18"/>
      <c r="KGZ16" s="18"/>
      <c r="KHB16" s="18"/>
      <c r="KHD16" s="18"/>
      <c r="KHF16" s="18"/>
      <c r="KHH16" s="18"/>
      <c r="KHJ16" s="18"/>
      <c r="KHL16" s="18"/>
      <c r="KHN16" s="18"/>
      <c r="KHP16" s="18"/>
      <c r="KHR16" s="18"/>
      <c r="KHT16" s="18"/>
      <c r="KHV16" s="18"/>
      <c r="KHX16" s="18"/>
      <c r="KHZ16" s="18"/>
      <c r="KIB16" s="18"/>
      <c r="KID16" s="18"/>
      <c r="KIF16" s="18"/>
      <c r="KIH16" s="18"/>
      <c r="KIJ16" s="18"/>
      <c r="KIL16" s="18"/>
      <c r="KIN16" s="18"/>
      <c r="KIP16" s="18"/>
      <c r="KIR16" s="18"/>
      <c r="KIT16" s="18"/>
      <c r="KIV16" s="18"/>
      <c r="KIX16" s="18"/>
      <c r="KIZ16" s="18"/>
      <c r="KJB16" s="18"/>
      <c r="KJD16" s="18"/>
      <c r="KJF16" s="18"/>
      <c r="KJH16" s="18"/>
      <c r="KJJ16" s="18"/>
      <c r="KJL16" s="18"/>
      <c r="KJN16" s="18"/>
      <c r="KJP16" s="18"/>
      <c r="KJR16" s="18"/>
      <c r="KJT16" s="18"/>
      <c r="KJV16" s="18"/>
      <c r="KJX16" s="18"/>
      <c r="KJZ16" s="18"/>
      <c r="KKB16" s="18"/>
      <c r="KKD16" s="18"/>
      <c r="KKF16" s="18"/>
      <c r="KKH16" s="18"/>
      <c r="KKJ16" s="18"/>
      <c r="KKL16" s="18"/>
      <c r="KKN16" s="18"/>
      <c r="KKP16" s="18"/>
      <c r="KKR16" s="18"/>
      <c r="KKT16" s="18"/>
      <c r="KKV16" s="18"/>
      <c r="KKX16" s="18"/>
      <c r="KKZ16" s="18"/>
      <c r="KLB16" s="18"/>
      <c r="KLD16" s="18"/>
      <c r="KLF16" s="18"/>
      <c r="KLH16" s="18"/>
      <c r="KLJ16" s="18"/>
      <c r="KLL16" s="18"/>
      <c r="KLN16" s="18"/>
      <c r="KLP16" s="18"/>
      <c r="KLR16" s="18"/>
      <c r="KLT16" s="18"/>
      <c r="KLV16" s="18"/>
      <c r="KLX16" s="18"/>
      <c r="KLZ16" s="18"/>
      <c r="KMB16" s="18"/>
      <c r="KMD16" s="18"/>
      <c r="KMF16" s="18"/>
      <c r="KMH16" s="18"/>
      <c r="KMJ16" s="18"/>
      <c r="KML16" s="18"/>
      <c r="KMN16" s="18"/>
      <c r="KMP16" s="18"/>
      <c r="KMR16" s="18"/>
      <c r="KMT16" s="18"/>
      <c r="KMV16" s="18"/>
      <c r="KMX16" s="18"/>
      <c r="KMZ16" s="18"/>
      <c r="KNB16" s="18"/>
      <c r="KND16" s="18"/>
      <c r="KNF16" s="18"/>
      <c r="KNH16" s="18"/>
      <c r="KNJ16" s="18"/>
      <c r="KNL16" s="18"/>
      <c r="KNN16" s="18"/>
      <c r="KNP16" s="18"/>
      <c r="KNR16" s="18"/>
      <c r="KNT16" s="18"/>
      <c r="KNV16" s="18"/>
      <c r="KNX16" s="18"/>
      <c r="KNZ16" s="18"/>
      <c r="KOB16" s="18"/>
      <c r="KOD16" s="18"/>
      <c r="KOF16" s="18"/>
      <c r="KOH16" s="18"/>
      <c r="KOJ16" s="18"/>
      <c r="KOL16" s="18"/>
      <c r="KON16" s="18"/>
      <c r="KOP16" s="18"/>
      <c r="KOR16" s="18"/>
      <c r="KOT16" s="18"/>
      <c r="KOV16" s="18"/>
      <c r="KOX16" s="18"/>
      <c r="KOZ16" s="18"/>
      <c r="KPB16" s="18"/>
      <c r="KPD16" s="18"/>
      <c r="KPF16" s="18"/>
      <c r="KPH16" s="18"/>
      <c r="KPJ16" s="18"/>
      <c r="KPL16" s="18"/>
      <c r="KPN16" s="18"/>
      <c r="KPP16" s="18"/>
      <c r="KPR16" s="18"/>
      <c r="KPT16" s="18"/>
      <c r="KPV16" s="18"/>
      <c r="KPX16" s="18"/>
      <c r="KPZ16" s="18"/>
      <c r="KQB16" s="18"/>
      <c r="KQD16" s="18"/>
      <c r="KQF16" s="18"/>
      <c r="KQH16" s="18"/>
      <c r="KQJ16" s="18"/>
      <c r="KQL16" s="18"/>
      <c r="KQN16" s="18"/>
      <c r="KQP16" s="18"/>
      <c r="KQR16" s="18"/>
      <c r="KQT16" s="18"/>
      <c r="KQV16" s="18"/>
      <c r="KQX16" s="18"/>
      <c r="KQZ16" s="18"/>
      <c r="KRB16" s="18"/>
      <c r="KRD16" s="18"/>
      <c r="KRF16" s="18"/>
      <c r="KRH16" s="18"/>
      <c r="KRJ16" s="18"/>
      <c r="KRL16" s="18"/>
      <c r="KRN16" s="18"/>
      <c r="KRP16" s="18"/>
      <c r="KRR16" s="18"/>
      <c r="KRT16" s="18"/>
      <c r="KRV16" s="18"/>
      <c r="KRX16" s="18"/>
      <c r="KRZ16" s="18"/>
      <c r="KSB16" s="18"/>
      <c r="KSD16" s="18"/>
      <c r="KSF16" s="18"/>
      <c r="KSH16" s="18"/>
      <c r="KSJ16" s="18"/>
      <c r="KSL16" s="18"/>
      <c r="KSN16" s="18"/>
      <c r="KSP16" s="18"/>
      <c r="KSR16" s="18"/>
      <c r="KST16" s="18"/>
      <c r="KSV16" s="18"/>
      <c r="KSX16" s="18"/>
      <c r="KSZ16" s="18"/>
      <c r="KTB16" s="18"/>
      <c r="KTD16" s="18"/>
      <c r="KTF16" s="18"/>
      <c r="KTH16" s="18"/>
      <c r="KTJ16" s="18"/>
      <c r="KTL16" s="18"/>
      <c r="KTN16" s="18"/>
      <c r="KTP16" s="18"/>
      <c r="KTR16" s="18"/>
      <c r="KTT16" s="18"/>
      <c r="KTV16" s="18"/>
      <c r="KTX16" s="18"/>
      <c r="KTZ16" s="18"/>
      <c r="KUB16" s="18"/>
      <c r="KUD16" s="18"/>
      <c r="KUF16" s="18"/>
      <c r="KUH16" s="18"/>
      <c r="KUJ16" s="18"/>
      <c r="KUL16" s="18"/>
      <c r="KUN16" s="18"/>
      <c r="KUP16" s="18"/>
      <c r="KUR16" s="18"/>
      <c r="KUT16" s="18"/>
      <c r="KUV16" s="18"/>
      <c r="KUX16" s="18"/>
      <c r="KUZ16" s="18"/>
      <c r="KVB16" s="18"/>
      <c r="KVD16" s="18"/>
      <c r="KVF16" s="18"/>
      <c r="KVH16" s="18"/>
      <c r="KVJ16" s="18"/>
      <c r="KVL16" s="18"/>
      <c r="KVN16" s="18"/>
      <c r="KVP16" s="18"/>
      <c r="KVR16" s="18"/>
      <c r="KVT16" s="18"/>
      <c r="KVV16" s="18"/>
      <c r="KVX16" s="18"/>
      <c r="KVZ16" s="18"/>
      <c r="KWB16" s="18"/>
      <c r="KWD16" s="18"/>
      <c r="KWF16" s="18"/>
      <c r="KWH16" s="18"/>
      <c r="KWJ16" s="18"/>
      <c r="KWL16" s="18"/>
      <c r="KWN16" s="18"/>
      <c r="KWP16" s="18"/>
      <c r="KWR16" s="18"/>
      <c r="KWT16" s="18"/>
      <c r="KWV16" s="18"/>
      <c r="KWX16" s="18"/>
      <c r="KWZ16" s="18"/>
      <c r="KXB16" s="18"/>
      <c r="KXD16" s="18"/>
      <c r="KXF16" s="18"/>
      <c r="KXH16" s="18"/>
      <c r="KXJ16" s="18"/>
      <c r="KXL16" s="18"/>
      <c r="KXN16" s="18"/>
      <c r="KXP16" s="18"/>
      <c r="KXR16" s="18"/>
      <c r="KXT16" s="18"/>
      <c r="KXV16" s="18"/>
      <c r="KXX16" s="18"/>
      <c r="KXZ16" s="18"/>
      <c r="KYB16" s="18"/>
      <c r="KYD16" s="18"/>
      <c r="KYF16" s="18"/>
      <c r="KYH16" s="18"/>
      <c r="KYJ16" s="18"/>
      <c r="KYL16" s="18"/>
      <c r="KYN16" s="18"/>
      <c r="KYP16" s="18"/>
      <c r="KYR16" s="18"/>
      <c r="KYT16" s="18"/>
      <c r="KYV16" s="18"/>
      <c r="KYX16" s="18"/>
      <c r="KYZ16" s="18"/>
      <c r="KZB16" s="18"/>
      <c r="KZD16" s="18"/>
      <c r="KZF16" s="18"/>
      <c r="KZH16" s="18"/>
      <c r="KZJ16" s="18"/>
      <c r="KZL16" s="18"/>
      <c r="KZN16" s="18"/>
      <c r="KZP16" s="18"/>
      <c r="KZR16" s="18"/>
      <c r="KZT16" s="18"/>
      <c r="KZV16" s="18"/>
      <c r="KZX16" s="18"/>
      <c r="KZZ16" s="18"/>
      <c r="LAB16" s="18"/>
      <c r="LAD16" s="18"/>
      <c r="LAF16" s="18"/>
      <c r="LAH16" s="18"/>
      <c r="LAJ16" s="18"/>
      <c r="LAL16" s="18"/>
      <c r="LAN16" s="18"/>
      <c r="LAP16" s="18"/>
      <c r="LAR16" s="18"/>
      <c r="LAT16" s="18"/>
      <c r="LAV16" s="18"/>
      <c r="LAX16" s="18"/>
      <c r="LAZ16" s="18"/>
      <c r="LBB16" s="18"/>
      <c r="LBD16" s="18"/>
      <c r="LBF16" s="18"/>
      <c r="LBH16" s="18"/>
      <c r="LBJ16" s="18"/>
      <c r="LBL16" s="18"/>
      <c r="LBN16" s="18"/>
      <c r="LBP16" s="18"/>
      <c r="LBR16" s="18"/>
      <c r="LBT16" s="18"/>
      <c r="LBV16" s="18"/>
      <c r="LBX16" s="18"/>
      <c r="LBZ16" s="18"/>
      <c r="LCB16" s="18"/>
      <c r="LCD16" s="18"/>
      <c r="LCF16" s="18"/>
      <c r="LCH16" s="18"/>
      <c r="LCJ16" s="18"/>
      <c r="LCL16" s="18"/>
      <c r="LCN16" s="18"/>
      <c r="LCP16" s="18"/>
      <c r="LCR16" s="18"/>
      <c r="LCT16" s="18"/>
      <c r="LCV16" s="18"/>
      <c r="LCX16" s="18"/>
      <c r="LCZ16" s="18"/>
      <c r="LDB16" s="18"/>
      <c r="LDD16" s="18"/>
      <c r="LDF16" s="18"/>
      <c r="LDH16" s="18"/>
      <c r="LDJ16" s="18"/>
      <c r="LDL16" s="18"/>
      <c r="LDN16" s="18"/>
      <c r="LDP16" s="18"/>
      <c r="LDR16" s="18"/>
      <c r="LDT16" s="18"/>
      <c r="LDV16" s="18"/>
      <c r="LDX16" s="18"/>
      <c r="LDZ16" s="18"/>
      <c r="LEB16" s="18"/>
      <c r="LED16" s="18"/>
      <c r="LEF16" s="18"/>
      <c r="LEH16" s="18"/>
      <c r="LEJ16" s="18"/>
      <c r="LEL16" s="18"/>
      <c r="LEN16" s="18"/>
      <c r="LEP16" s="18"/>
      <c r="LER16" s="18"/>
      <c r="LET16" s="18"/>
      <c r="LEV16" s="18"/>
      <c r="LEX16" s="18"/>
      <c r="LEZ16" s="18"/>
      <c r="LFB16" s="18"/>
      <c r="LFD16" s="18"/>
      <c r="LFF16" s="18"/>
      <c r="LFH16" s="18"/>
      <c r="LFJ16" s="18"/>
      <c r="LFL16" s="18"/>
      <c r="LFN16" s="18"/>
      <c r="LFP16" s="18"/>
      <c r="LFR16" s="18"/>
      <c r="LFT16" s="18"/>
      <c r="LFV16" s="18"/>
      <c r="LFX16" s="18"/>
      <c r="LFZ16" s="18"/>
      <c r="LGB16" s="18"/>
      <c r="LGD16" s="18"/>
      <c r="LGF16" s="18"/>
      <c r="LGH16" s="18"/>
      <c r="LGJ16" s="18"/>
      <c r="LGL16" s="18"/>
      <c r="LGN16" s="18"/>
      <c r="LGP16" s="18"/>
      <c r="LGR16" s="18"/>
      <c r="LGT16" s="18"/>
      <c r="LGV16" s="18"/>
      <c r="LGX16" s="18"/>
      <c r="LGZ16" s="18"/>
      <c r="LHB16" s="18"/>
      <c r="LHD16" s="18"/>
      <c r="LHF16" s="18"/>
      <c r="LHH16" s="18"/>
      <c r="LHJ16" s="18"/>
      <c r="LHL16" s="18"/>
      <c r="LHN16" s="18"/>
      <c r="LHP16" s="18"/>
      <c r="LHR16" s="18"/>
      <c r="LHT16" s="18"/>
      <c r="LHV16" s="18"/>
      <c r="LHX16" s="18"/>
      <c r="LHZ16" s="18"/>
      <c r="LIB16" s="18"/>
      <c r="LID16" s="18"/>
      <c r="LIF16" s="18"/>
      <c r="LIH16" s="18"/>
      <c r="LIJ16" s="18"/>
      <c r="LIL16" s="18"/>
      <c r="LIN16" s="18"/>
      <c r="LIP16" s="18"/>
      <c r="LIR16" s="18"/>
      <c r="LIT16" s="18"/>
      <c r="LIV16" s="18"/>
      <c r="LIX16" s="18"/>
      <c r="LIZ16" s="18"/>
      <c r="LJB16" s="18"/>
      <c r="LJD16" s="18"/>
      <c r="LJF16" s="18"/>
      <c r="LJH16" s="18"/>
      <c r="LJJ16" s="18"/>
      <c r="LJL16" s="18"/>
      <c r="LJN16" s="18"/>
      <c r="LJP16" s="18"/>
      <c r="LJR16" s="18"/>
      <c r="LJT16" s="18"/>
      <c r="LJV16" s="18"/>
      <c r="LJX16" s="18"/>
      <c r="LJZ16" s="18"/>
      <c r="LKB16" s="18"/>
      <c r="LKD16" s="18"/>
      <c r="LKF16" s="18"/>
      <c r="LKH16" s="18"/>
      <c r="LKJ16" s="18"/>
      <c r="LKL16" s="18"/>
      <c r="LKN16" s="18"/>
      <c r="LKP16" s="18"/>
      <c r="LKR16" s="18"/>
      <c r="LKT16" s="18"/>
      <c r="LKV16" s="18"/>
      <c r="LKX16" s="18"/>
      <c r="LKZ16" s="18"/>
      <c r="LLB16" s="18"/>
      <c r="LLD16" s="18"/>
      <c r="LLF16" s="18"/>
      <c r="LLH16" s="18"/>
      <c r="LLJ16" s="18"/>
      <c r="LLL16" s="18"/>
      <c r="LLN16" s="18"/>
      <c r="LLP16" s="18"/>
      <c r="LLR16" s="18"/>
      <c r="LLT16" s="18"/>
      <c r="LLV16" s="18"/>
      <c r="LLX16" s="18"/>
      <c r="LLZ16" s="18"/>
      <c r="LMB16" s="18"/>
      <c r="LMD16" s="18"/>
      <c r="LMF16" s="18"/>
      <c r="LMH16" s="18"/>
      <c r="LMJ16" s="18"/>
      <c r="LML16" s="18"/>
      <c r="LMN16" s="18"/>
      <c r="LMP16" s="18"/>
      <c r="LMR16" s="18"/>
      <c r="LMT16" s="18"/>
      <c r="LMV16" s="18"/>
      <c r="LMX16" s="18"/>
      <c r="LMZ16" s="18"/>
      <c r="LNB16" s="18"/>
      <c r="LND16" s="18"/>
      <c r="LNF16" s="18"/>
      <c r="LNH16" s="18"/>
      <c r="LNJ16" s="18"/>
      <c r="LNL16" s="18"/>
      <c r="LNN16" s="18"/>
      <c r="LNP16" s="18"/>
      <c r="LNR16" s="18"/>
      <c r="LNT16" s="18"/>
      <c r="LNV16" s="18"/>
      <c r="LNX16" s="18"/>
      <c r="LNZ16" s="18"/>
      <c r="LOB16" s="18"/>
      <c r="LOD16" s="18"/>
      <c r="LOF16" s="18"/>
      <c r="LOH16" s="18"/>
      <c r="LOJ16" s="18"/>
      <c r="LOL16" s="18"/>
      <c r="LON16" s="18"/>
      <c r="LOP16" s="18"/>
      <c r="LOR16" s="18"/>
      <c r="LOT16" s="18"/>
      <c r="LOV16" s="18"/>
      <c r="LOX16" s="18"/>
      <c r="LOZ16" s="18"/>
      <c r="LPB16" s="18"/>
      <c r="LPD16" s="18"/>
      <c r="LPF16" s="18"/>
      <c r="LPH16" s="18"/>
      <c r="LPJ16" s="18"/>
      <c r="LPL16" s="18"/>
      <c r="LPN16" s="18"/>
      <c r="LPP16" s="18"/>
      <c r="LPR16" s="18"/>
      <c r="LPT16" s="18"/>
      <c r="LPV16" s="18"/>
      <c r="LPX16" s="18"/>
      <c r="LPZ16" s="18"/>
      <c r="LQB16" s="18"/>
      <c r="LQD16" s="18"/>
      <c r="LQF16" s="18"/>
      <c r="LQH16" s="18"/>
      <c r="LQJ16" s="18"/>
      <c r="LQL16" s="18"/>
      <c r="LQN16" s="18"/>
      <c r="LQP16" s="18"/>
      <c r="LQR16" s="18"/>
      <c r="LQT16" s="18"/>
      <c r="LQV16" s="18"/>
      <c r="LQX16" s="18"/>
      <c r="LQZ16" s="18"/>
      <c r="LRB16" s="18"/>
      <c r="LRD16" s="18"/>
      <c r="LRF16" s="18"/>
      <c r="LRH16" s="18"/>
      <c r="LRJ16" s="18"/>
      <c r="LRL16" s="18"/>
      <c r="LRN16" s="18"/>
      <c r="LRP16" s="18"/>
      <c r="LRR16" s="18"/>
      <c r="LRT16" s="18"/>
      <c r="LRV16" s="18"/>
      <c r="LRX16" s="18"/>
      <c r="LRZ16" s="18"/>
      <c r="LSB16" s="18"/>
      <c r="LSD16" s="18"/>
      <c r="LSF16" s="18"/>
      <c r="LSH16" s="18"/>
      <c r="LSJ16" s="18"/>
      <c r="LSL16" s="18"/>
      <c r="LSN16" s="18"/>
      <c r="LSP16" s="18"/>
      <c r="LSR16" s="18"/>
      <c r="LST16" s="18"/>
      <c r="LSV16" s="18"/>
      <c r="LSX16" s="18"/>
      <c r="LSZ16" s="18"/>
      <c r="LTB16" s="18"/>
      <c r="LTD16" s="18"/>
      <c r="LTF16" s="18"/>
      <c r="LTH16" s="18"/>
      <c r="LTJ16" s="18"/>
      <c r="LTL16" s="18"/>
      <c r="LTN16" s="18"/>
      <c r="LTP16" s="18"/>
      <c r="LTR16" s="18"/>
      <c r="LTT16" s="18"/>
      <c r="LTV16" s="18"/>
      <c r="LTX16" s="18"/>
      <c r="LTZ16" s="18"/>
      <c r="LUB16" s="18"/>
      <c r="LUD16" s="18"/>
      <c r="LUF16" s="18"/>
      <c r="LUH16" s="18"/>
      <c r="LUJ16" s="18"/>
      <c r="LUL16" s="18"/>
      <c r="LUN16" s="18"/>
      <c r="LUP16" s="18"/>
      <c r="LUR16" s="18"/>
      <c r="LUT16" s="18"/>
      <c r="LUV16" s="18"/>
      <c r="LUX16" s="18"/>
      <c r="LUZ16" s="18"/>
      <c r="LVB16" s="18"/>
      <c r="LVD16" s="18"/>
      <c r="LVF16" s="18"/>
      <c r="LVH16" s="18"/>
      <c r="LVJ16" s="18"/>
      <c r="LVL16" s="18"/>
      <c r="LVN16" s="18"/>
      <c r="LVP16" s="18"/>
      <c r="LVR16" s="18"/>
      <c r="LVT16" s="18"/>
      <c r="LVV16" s="18"/>
      <c r="LVX16" s="18"/>
      <c r="LVZ16" s="18"/>
      <c r="LWB16" s="18"/>
      <c r="LWD16" s="18"/>
      <c r="LWF16" s="18"/>
      <c r="LWH16" s="18"/>
      <c r="LWJ16" s="18"/>
      <c r="LWL16" s="18"/>
      <c r="LWN16" s="18"/>
      <c r="LWP16" s="18"/>
      <c r="LWR16" s="18"/>
      <c r="LWT16" s="18"/>
      <c r="LWV16" s="18"/>
      <c r="LWX16" s="18"/>
      <c r="LWZ16" s="18"/>
      <c r="LXB16" s="18"/>
      <c r="LXD16" s="18"/>
      <c r="LXF16" s="18"/>
      <c r="LXH16" s="18"/>
      <c r="LXJ16" s="18"/>
      <c r="LXL16" s="18"/>
      <c r="LXN16" s="18"/>
      <c r="LXP16" s="18"/>
      <c r="LXR16" s="18"/>
      <c r="LXT16" s="18"/>
      <c r="LXV16" s="18"/>
      <c r="LXX16" s="18"/>
      <c r="LXZ16" s="18"/>
      <c r="LYB16" s="18"/>
      <c r="LYD16" s="18"/>
      <c r="LYF16" s="18"/>
      <c r="LYH16" s="18"/>
      <c r="LYJ16" s="18"/>
      <c r="LYL16" s="18"/>
      <c r="LYN16" s="18"/>
      <c r="LYP16" s="18"/>
      <c r="LYR16" s="18"/>
      <c r="LYT16" s="18"/>
      <c r="LYV16" s="18"/>
      <c r="LYX16" s="18"/>
      <c r="LYZ16" s="18"/>
      <c r="LZB16" s="18"/>
      <c r="LZD16" s="18"/>
      <c r="LZF16" s="18"/>
      <c r="LZH16" s="18"/>
      <c r="LZJ16" s="18"/>
      <c r="LZL16" s="18"/>
      <c r="LZN16" s="18"/>
      <c r="LZP16" s="18"/>
      <c r="LZR16" s="18"/>
      <c r="LZT16" s="18"/>
      <c r="LZV16" s="18"/>
      <c r="LZX16" s="18"/>
      <c r="LZZ16" s="18"/>
      <c r="MAB16" s="18"/>
      <c r="MAD16" s="18"/>
      <c r="MAF16" s="18"/>
      <c r="MAH16" s="18"/>
      <c r="MAJ16" s="18"/>
      <c r="MAL16" s="18"/>
      <c r="MAN16" s="18"/>
      <c r="MAP16" s="18"/>
      <c r="MAR16" s="18"/>
      <c r="MAT16" s="18"/>
      <c r="MAV16" s="18"/>
      <c r="MAX16" s="18"/>
      <c r="MAZ16" s="18"/>
      <c r="MBB16" s="18"/>
      <c r="MBD16" s="18"/>
      <c r="MBF16" s="18"/>
      <c r="MBH16" s="18"/>
      <c r="MBJ16" s="18"/>
      <c r="MBL16" s="18"/>
      <c r="MBN16" s="18"/>
      <c r="MBP16" s="18"/>
      <c r="MBR16" s="18"/>
      <c r="MBT16" s="18"/>
      <c r="MBV16" s="18"/>
      <c r="MBX16" s="18"/>
      <c r="MBZ16" s="18"/>
      <c r="MCB16" s="18"/>
      <c r="MCD16" s="18"/>
      <c r="MCF16" s="18"/>
      <c r="MCH16" s="18"/>
      <c r="MCJ16" s="18"/>
      <c r="MCL16" s="18"/>
      <c r="MCN16" s="18"/>
      <c r="MCP16" s="18"/>
      <c r="MCR16" s="18"/>
      <c r="MCT16" s="18"/>
      <c r="MCV16" s="18"/>
      <c r="MCX16" s="18"/>
      <c r="MCZ16" s="18"/>
      <c r="MDB16" s="18"/>
      <c r="MDD16" s="18"/>
      <c r="MDF16" s="18"/>
      <c r="MDH16" s="18"/>
      <c r="MDJ16" s="18"/>
      <c r="MDL16" s="18"/>
      <c r="MDN16" s="18"/>
      <c r="MDP16" s="18"/>
      <c r="MDR16" s="18"/>
      <c r="MDT16" s="18"/>
      <c r="MDV16" s="18"/>
      <c r="MDX16" s="18"/>
      <c r="MDZ16" s="18"/>
      <c r="MEB16" s="18"/>
      <c r="MED16" s="18"/>
      <c r="MEF16" s="18"/>
      <c r="MEH16" s="18"/>
      <c r="MEJ16" s="18"/>
      <c r="MEL16" s="18"/>
      <c r="MEN16" s="18"/>
      <c r="MEP16" s="18"/>
      <c r="MER16" s="18"/>
      <c r="MET16" s="18"/>
      <c r="MEV16" s="18"/>
      <c r="MEX16" s="18"/>
      <c r="MEZ16" s="18"/>
      <c r="MFB16" s="18"/>
      <c r="MFD16" s="18"/>
      <c r="MFF16" s="18"/>
      <c r="MFH16" s="18"/>
      <c r="MFJ16" s="18"/>
      <c r="MFL16" s="18"/>
      <c r="MFN16" s="18"/>
      <c r="MFP16" s="18"/>
      <c r="MFR16" s="18"/>
      <c r="MFT16" s="18"/>
      <c r="MFV16" s="18"/>
      <c r="MFX16" s="18"/>
      <c r="MFZ16" s="18"/>
      <c r="MGB16" s="18"/>
      <c r="MGD16" s="18"/>
      <c r="MGF16" s="18"/>
      <c r="MGH16" s="18"/>
      <c r="MGJ16" s="18"/>
      <c r="MGL16" s="18"/>
      <c r="MGN16" s="18"/>
      <c r="MGP16" s="18"/>
      <c r="MGR16" s="18"/>
      <c r="MGT16" s="18"/>
      <c r="MGV16" s="18"/>
      <c r="MGX16" s="18"/>
      <c r="MGZ16" s="18"/>
      <c r="MHB16" s="18"/>
      <c r="MHD16" s="18"/>
      <c r="MHF16" s="18"/>
      <c r="MHH16" s="18"/>
      <c r="MHJ16" s="18"/>
      <c r="MHL16" s="18"/>
      <c r="MHN16" s="18"/>
      <c r="MHP16" s="18"/>
      <c r="MHR16" s="18"/>
      <c r="MHT16" s="18"/>
      <c r="MHV16" s="18"/>
      <c r="MHX16" s="18"/>
      <c r="MHZ16" s="18"/>
      <c r="MIB16" s="18"/>
      <c r="MID16" s="18"/>
      <c r="MIF16" s="18"/>
      <c r="MIH16" s="18"/>
      <c r="MIJ16" s="18"/>
      <c r="MIL16" s="18"/>
      <c r="MIN16" s="18"/>
      <c r="MIP16" s="18"/>
      <c r="MIR16" s="18"/>
      <c r="MIT16" s="18"/>
      <c r="MIV16" s="18"/>
      <c r="MIX16" s="18"/>
      <c r="MIZ16" s="18"/>
      <c r="MJB16" s="18"/>
      <c r="MJD16" s="18"/>
      <c r="MJF16" s="18"/>
      <c r="MJH16" s="18"/>
      <c r="MJJ16" s="18"/>
      <c r="MJL16" s="18"/>
      <c r="MJN16" s="18"/>
      <c r="MJP16" s="18"/>
      <c r="MJR16" s="18"/>
      <c r="MJT16" s="18"/>
      <c r="MJV16" s="18"/>
      <c r="MJX16" s="18"/>
      <c r="MJZ16" s="18"/>
      <c r="MKB16" s="18"/>
      <c r="MKD16" s="18"/>
      <c r="MKF16" s="18"/>
      <c r="MKH16" s="18"/>
      <c r="MKJ16" s="18"/>
      <c r="MKL16" s="18"/>
      <c r="MKN16" s="18"/>
      <c r="MKP16" s="18"/>
      <c r="MKR16" s="18"/>
      <c r="MKT16" s="18"/>
      <c r="MKV16" s="18"/>
      <c r="MKX16" s="18"/>
      <c r="MKZ16" s="18"/>
      <c r="MLB16" s="18"/>
      <c r="MLD16" s="18"/>
      <c r="MLF16" s="18"/>
      <c r="MLH16" s="18"/>
      <c r="MLJ16" s="18"/>
      <c r="MLL16" s="18"/>
      <c r="MLN16" s="18"/>
      <c r="MLP16" s="18"/>
      <c r="MLR16" s="18"/>
      <c r="MLT16" s="18"/>
      <c r="MLV16" s="18"/>
      <c r="MLX16" s="18"/>
      <c r="MLZ16" s="18"/>
      <c r="MMB16" s="18"/>
      <c r="MMD16" s="18"/>
      <c r="MMF16" s="18"/>
      <c r="MMH16" s="18"/>
      <c r="MMJ16" s="18"/>
      <c r="MML16" s="18"/>
      <c r="MMN16" s="18"/>
      <c r="MMP16" s="18"/>
      <c r="MMR16" s="18"/>
      <c r="MMT16" s="18"/>
      <c r="MMV16" s="18"/>
      <c r="MMX16" s="18"/>
      <c r="MMZ16" s="18"/>
      <c r="MNB16" s="18"/>
      <c r="MND16" s="18"/>
      <c r="MNF16" s="18"/>
      <c r="MNH16" s="18"/>
      <c r="MNJ16" s="18"/>
      <c r="MNL16" s="18"/>
      <c r="MNN16" s="18"/>
      <c r="MNP16" s="18"/>
      <c r="MNR16" s="18"/>
      <c r="MNT16" s="18"/>
      <c r="MNV16" s="18"/>
      <c r="MNX16" s="18"/>
      <c r="MNZ16" s="18"/>
      <c r="MOB16" s="18"/>
      <c r="MOD16" s="18"/>
      <c r="MOF16" s="18"/>
      <c r="MOH16" s="18"/>
      <c r="MOJ16" s="18"/>
      <c r="MOL16" s="18"/>
      <c r="MON16" s="18"/>
      <c r="MOP16" s="18"/>
      <c r="MOR16" s="18"/>
      <c r="MOT16" s="18"/>
      <c r="MOV16" s="18"/>
      <c r="MOX16" s="18"/>
      <c r="MOZ16" s="18"/>
      <c r="MPB16" s="18"/>
      <c r="MPD16" s="18"/>
      <c r="MPF16" s="18"/>
      <c r="MPH16" s="18"/>
      <c r="MPJ16" s="18"/>
      <c r="MPL16" s="18"/>
      <c r="MPN16" s="18"/>
      <c r="MPP16" s="18"/>
      <c r="MPR16" s="18"/>
      <c r="MPT16" s="18"/>
      <c r="MPV16" s="18"/>
      <c r="MPX16" s="18"/>
      <c r="MPZ16" s="18"/>
      <c r="MQB16" s="18"/>
      <c r="MQD16" s="18"/>
      <c r="MQF16" s="18"/>
      <c r="MQH16" s="18"/>
      <c r="MQJ16" s="18"/>
      <c r="MQL16" s="18"/>
      <c r="MQN16" s="18"/>
      <c r="MQP16" s="18"/>
      <c r="MQR16" s="18"/>
      <c r="MQT16" s="18"/>
      <c r="MQV16" s="18"/>
      <c r="MQX16" s="18"/>
      <c r="MQZ16" s="18"/>
      <c r="MRB16" s="18"/>
      <c r="MRD16" s="18"/>
      <c r="MRF16" s="18"/>
      <c r="MRH16" s="18"/>
      <c r="MRJ16" s="18"/>
      <c r="MRL16" s="18"/>
      <c r="MRN16" s="18"/>
      <c r="MRP16" s="18"/>
      <c r="MRR16" s="18"/>
      <c r="MRT16" s="18"/>
      <c r="MRV16" s="18"/>
      <c r="MRX16" s="18"/>
      <c r="MRZ16" s="18"/>
      <c r="MSB16" s="18"/>
      <c r="MSD16" s="18"/>
      <c r="MSF16" s="18"/>
      <c r="MSH16" s="18"/>
      <c r="MSJ16" s="18"/>
      <c r="MSL16" s="18"/>
      <c r="MSN16" s="18"/>
      <c r="MSP16" s="18"/>
      <c r="MSR16" s="18"/>
      <c r="MST16" s="18"/>
      <c r="MSV16" s="18"/>
      <c r="MSX16" s="18"/>
      <c r="MSZ16" s="18"/>
      <c r="MTB16" s="18"/>
      <c r="MTD16" s="18"/>
      <c r="MTF16" s="18"/>
      <c r="MTH16" s="18"/>
      <c r="MTJ16" s="18"/>
      <c r="MTL16" s="18"/>
      <c r="MTN16" s="18"/>
      <c r="MTP16" s="18"/>
      <c r="MTR16" s="18"/>
      <c r="MTT16" s="18"/>
      <c r="MTV16" s="18"/>
      <c r="MTX16" s="18"/>
      <c r="MTZ16" s="18"/>
      <c r="MUB16" s="18"/>
      <c r="MUD16" s="18"/>
      <c r="MUF16" s="18"/>
      <c r="MUH16" s="18"/>
      <c r="MUJ16" s="18"/>
      <c r="MUL16" s="18"/>
      <c r="MUN16" s="18"/>
      <c r="MUP16" s="18"/>
      <c r="MUR16" s="18"/>
      <c r="MUT16" s="18"/>
      <c r="MUV16" s="18"/>
      <c r="MUX16" s="18"/>
      <c r="MUZ16" s="18"/>
      <c r="MVB16" s="18"/>
      <c r="MVD16" s="18"/>
      <c r="MVF16" s="18"/>
      <c r="MVH16" s="18"/>
      <c r="MVJ16" s="18"/>
      <c r="MVL16" s="18"/>
      <c r="MVN16" s="18"/>
      <c r="MVP16" s="18"/>
      <c r="MVR16" s="18"/>
      <c r="MVT16" s="18"/>
      <c r="MVV16" s="18"/>
      <c r="MVX16" s="18"/>
      <c r="MVZ16" s="18"/>
      <c r="MWB16" s="18"/>
      <c r="MWD16" s="18"/>
      <c r="MWF16" s="18"/>
      <c r="MWH16" s="18"/>
      <c r="MWJ16" s="18"/>
      <c r="MWL16" s="18"/>
      <c r="MWN16" s="18"/>
      <c r="MWP16" s="18"/>
      <c r="MWR16" s="18"/>
      <c r="MWT16" s="18"/>
      <c r="MWV16" s="18"/>
      <c r="MWX16" s="18"/>
      <c r="MWZ16" s="18"/>
      <c r="MXB16" s="18"/>
      <c r="MXD16" s="18"/>
      <c r="MXF16" s="18"/>
      <c r="MXH16" s="18"/>
      <c r="MXJ16" s="18"/>
      <c r="MXL16" s="18"/>
      <c r="MXN16" s="18"/>
      <c r="MXP16" s="18"/>
      <c r="MXR16" s="18"/>
      <c r="MXT16" s="18"/>
      <c r="MXV16" s="18"/>
      <c r="MXX16" s="18"/>
      <c r="MXZ16" s="18"/>
      <c r="MYB16" s="18"/>
      <c r="MYD16" s="18"/>
      <c r="MYF16" s="18"/>
      <c r="MYH16" s="18"/>
      <c r="MYJ16" s="18"/>
      <c r="MYL16" s="18"/>
      <c r="MYN16" s="18"/>
      <c r="MYP16" s="18"/>
      <c r="MYR16" s="18"/>
      <c r="MYT16" s="18"/>
      <c r="MYV16" s="18"/>
      <c r="MYX16" s="18"/>
      <c r="MYZ16" s="18"/>
      <c r="MZB16" s="18"/>
      <c r="MZD16" s="18"/>
      <c r="MZF16" s="18"/>
      <c r="MZH16" s="18"/>
      <c r="MZJ16" s="18"/>
      <c r="MZL16" s="18"/>
      <c r="MZN16" s="18"/>
      <c r="MZP16" s="18"/>
      <c r="MZR16" s="18"/>
      <c r="MZT16" s="18"/>
      <c r="MZV16" s="18"/>
      <c r="MZX16" s="18"/>
      <c r="MZZ16" s="18"/>
      <c r="NAB16" s="18"/>
      <c r="NAD16" s="18"/>
      <c r="NAF16" s="18"/>
      <c r="NAH16" s="18"/>
      <c r="NAJ16" s="18"/>
      <c r="NAL16" s="18"/>
      <c r="NAN16" s="18"/>
      <c r="NAP16" s="18"/>
      <c r="NAR16" s="18"/>
      <c r="NAT16" s="18"/>
      <c r="NAV16" s="18"/>
      <c r="NAX16" s="18"/>
      <c r="NAZ16" s="18"/>
      <c r="NBB16" s="18"/>
      <c r="NBD16" s="18"/>
      <c r="NBF16" s="18"/>
      <c r="NBH16" s="18"/>
      <c r="NBJ16" s="18"/>
      <c r="NBL16" s="18"/>
      <c r="NBN16" s="18"/>
      <c r="NBP16" s="18"/>
      <c r="NBR16" s="18"/>
      <c r="NBT16" s="18"/>
      <c r="NBV16" s="18"/>
      <c r="NBX16" s="18"/>
      <c r="NBZ16" s="18"/>
      <c r="NCB16" s="18"/>
      <c r="NCD16" s="18"/>
      <c r="NCF16" s="18"/>
      <c r="NCH16" s="18"/>
      <c r="NCJ16" s="18"/>
      <c r="NCL16" s="18"/>
      <c r="NCN16" s="18"/>
      <c r="NCP16" s="18"/>
      <c r="NCR16" s="18"/>
      <c r="NCT16" s="18"/>
      <c r="NCV16" s="18"/>
      <c r="NCX16" s="18"/>
      <c r="NCZ16" s="18"/>
      <c r="NDB16" s="18"/>
      <c r="NDD16" s="18"/>
      <c r="NDF16" s="18"/>
      <c r="NDH16" s="18"/>
      <c r="NDJ16" s="18"/>
      <c r="NDL16" s="18"/>
      <c r="NDN16" s="18"/>
      <c r="NDP16" s="18"/>
      <c r="NDR16" s="18"/>
      <c r="NDT16" s="18"/>
      <c r="NDV16" s="18"/>
      <c r="NDX16" s="18"/>
      <c r="NDZ16" s="18"/>
      <c r="NEB16" s="18"/>
      <c r="NED16" s="18"/>
      <c r="NEF16" s="18"/>
      <c r="NEH16" s="18"/>
      <c r="NEJ16" s="18"/>
      <c r="NEL16" s="18"/>
      <c r="NEN16" s="18"/>
      <c r="NEP16" s="18"/>
      <c r="NER16" s="18"/>
      <c r="NET16" s="18"/>
      <c r="NEV16" s="18"/>
      <c r="NEX16" s="18"/>
      <c r="NEZ16" s="18"/>
      <c r="NFB16" s="18"/>
      <c r="NFD16" s="18"/>
      <c r="NFF16" s="18"/>
      <c r="NFH16" s="18"/>
      <c r="NFJ16" s="18"/>
      <c r="NFL16" s="18"/>
      <c r="NFN16" s="18"/>
      <c r="NFP16" s="18"/>
      <c r="NFR16" s="18"/>
      <c r="NFT16" s="18"/>
      <c r="NFV16" s="18"/>
      <c r="NFX16" s="18"/>
      <c r="NFZ16" s="18"/>
      <c r="NGB16" s="18"/>
      <c r="NGD16" s="18"/>
      <c r="NGF16" s="18"/>
      <c r="NGH16" s="18"/>
      <c r="NGJ16" s="18"/>
      <c r="NGL16" s="18"/>
      <c r="NGN16" s="18"/>
      <c r="NGP16" s="18"/>
      <c r="NGR16" s="18"/>
      <c r="NGT16" s="18"/>
      <c r="NGV16" s="18"/>
      <c r="NGX16" s="18"/>
      <c r="NGZ16" s="18"/>
      <c r="NHB16" s="18"/>
      <c r="NHD16" s="18"/>
      <c r="NHF16" s="18"/>
      <c r="NHH16" s="18"/>
      <c r="NHJ16" s="18"/>
      <c r="NHL16" s="18"/>
      <c r="NHN16" s="18"/>
      <c r="NHP16" s="18"/>
      <c r="NHR16" s="18"/>
      <c r="NHT16" s="18"/>
      <c r="NHV16" s="18"/>
      <c r="NHX16" s="18"/>
      <c r="NHZ16" s="18"/>
      <c r="NIB16" s="18"/>
      <c r="NID16" s="18"/>
      <c r="NIF16" s="18"/>
      <c r="NIH16" s="18"/>
      <c r="NIJ16" s="18"/>
      <c r="NIL16" s="18"/>
      <c r="NIN16" s="18"/>
      <c r="NIP16" s="18"/>
      <c r="NIR16" s="18"/>
      <c r="NIT16" s="18"/>
      <c r="NIV16" s="18"/>
      <c r="NIX16" s="18"/>
      <c r="NIZ16" s="18"/>
      <c r="NJB16" s="18"/>
      <c r="NJD16" s="18"/>
      <c r="NJF16" s="18"/>
      <c r="NJH16" s="18"/>
      <c r="NJJ16" s="18"/>
      <c r="NJL16" s="18"/>
      <c r="NJN16" s="18"/>
      <c r="NJP16" s="18"/>
      <c r="NJR16" s="18"/>
      <c r="NJT16" s="18"/>
      <c r="NJV16" s="18"/>
      <c r="NJX16" s="18"/>
      <c r="NJZ16" s="18"/>
      <c r="NKB16" s="18"/>
      <c r="NKD16" s="18"/>
      <c r="NKF16" s="18"/>
      <c r="NKH16" s="18"/>
      <c r="NKJ16" s="18"/>
      <c r="NKL16" s="18"/>
      <c r="NKN16" s="18"/>
      <c r="NKP16" s="18"/>
      <c r="NKR16" s="18"/>
      <c r="NKT16" s="18"/>
      <c r="NKV16" s="18"/>
      <c r="NKX16" s="18"/>
      <c r="NKZ16" s="18"/>
      <c r="NLB16" s="18"/>
      <c r="NLD16" s="18"/>
      <c r="NLF16" s="18"/>
      <c r="NLH16" s="18"/>
      <c r="NLJ16" s="18"/>
      <c r="NLL16" s="18"/>
      <c r="NLN16" s="18"/>
      <c r="NLP16" s="18"/>
      <c r="NLR16" s="18"/>
      <c r="NLT16" s="18"/>
      <c r="NLV16" s="18"/>
      <c r="NLX16" s="18"/>
      <c r="NLZ16" s="18"/>
      <c r="NMB16" s="18"/>
      <c r="NMD16" s="18"/>
      <c r="NMF16" s="18"/>
      <c r="NMH16" s="18"/>
      <c r="NMJ16" s="18"/>
      <c r="NML16" s="18"/>
      <c r="NMN16" s="18"/>
      <c r="NMP16" s="18"/>
      <c r="NMR16" s="18"/>
      <c r="NMT16" s="18"/>
      <c r="NMV16" s="18"/>
      <c r="NMX16" s="18"/>
      <c r="NMZ16" s="18"/>
      <c r="NNB16" s="18"/>
      <c r="NND16" s="18"/>
      <c r="NNF16" s="18"/>
      <c r="NNH16" s="18"/>
      <c r="NNJ16" s="18"/>
      <c r="NNL16" s="18"/>
      <c r="NNN16" s="18"/>
      <c r="NNP16" s="18"/>
      <c r="NNR16" s="18"/>
      <c r="NNT16" s="18"/>
      <c r="NNV16" s="18"/>
      <c r="NNX16" s="18"/>
      <c r="NNZ16" s="18"/>
      <c r="NOB16" s="18"/>
      <c r="NOD16" s="18"/>
      <c r="NOF16" s="18"/>
      <c r="NOH16" s="18"/>
      <c r="NOJ16" s="18"/>
      <c r="NOL16" s="18"/>
      <c r="NON16" s="18"/>
      <c r="NOP16" s="18"/>
      <c r="NOR16" s="18"/>
      <c r="NOT16" s="18"/>
      <c r="NOV16" s="18"/>
      <c r="NOX16" s="18"/>
      <c r="NOZ16" s="18"/>
      <c r="NPB16" s="18"/>
      <c r="NPD16" s="18"/>
      <c r="NPF16" s="18"/>
      <c r="NPH16" s="18"/>
      <c r="NPJ16" s="18"/>
      <c r="NPL16" s="18"/>
      <c r="NPN16" s="18"/>
      <c r="NPP16" s="18"/>
      <c r="NPR16" s="18"/>
      <c r="NPT16" s="18"/>
      <c r="NPV16" s="18"/>
      <c r="NPX16" s="18"/>
      <c r="NPZ16" s="18"/>
      <c r="NQB16" s="18"/>
      <c r="NQD16" s="18"/>
      <c r="NQF16" s="18"/>
      <c r="NQH16" s="18"/>
      <c r="NQJ16" s="18"/>
      <c r="NQL16" s="18"/>
      <c r="NQN16" s="18"/>
      <c r="NQP16" s="18"/>
      <c r="NQR16" s="18"/>
      <c r="NQT16" s="18"/>
      <c r="NQV16" s="18"/>
      <c r="NQX16" s="18"/>
      <c r="NQZ16" s="18"/>
      <c r="NRB16" s="18"/>
      <c r="NRD16" s="18"/>
      <c r="NRF16" s="18"/>
      <c r="NRH16" s="18"/>
      <c r="NRJ16" s="18"/>
      <c r="NRL16" s="18"/>
      <c r="NRN16" s="18"/>
      <c r="NRP16" s="18"/>
      <c r="NRR16" s="18"/>
      <c r="NRT16" s="18"/>
      <c r="NRV16" s="18"/>
      <c r="NRX16" s="18"/>
      <c r="NRZ16" s="18"/>
      <c r="NSB16" s="18"/>
      <c r="NSD16" s="18"/>
      <c r="NSF16" s="18"/>
      <c r="NSH16" s="18"/>
      <c r="NSJ16" s="18"/>
      <c r="NSL16" s="18"/>
      <c r="NSN16" s="18"/>
      <c r="NSP16" s="18"/>
      <c r="NSR16" s="18"/>
      <c r="NST16" s="18"/>
      <c r="NSV16" s="18"/>
      <c r="NSX16" s="18"/>
      <c r="NSZ16" s="18"/>
      <c r="NTB16" s="18"/>
      <c r="NTD16" s="18"/>
      <c r="NTF16" s="18"/>
      <c r="NTH16" s="18"/>
      <c r="NTJ16" s="18"/>
      <c r="NTL16" s="18"/>
      <c r="NTN16" s="18"/>
      <c r="NTP16" s="18"/>
      <c r="NTR16" s="18"/>
      <c r="NTT16" s="18"/>
      <c r="NTV16" s="18"/>
      <c r="NTX16" s="18"/>
      <c r="NTZ16" s="18"/>
      <c r="NUB16" s="18"/>
      <c r="NUD16" s="18"/>
      <c r="NUF16" s="18"/>
      <c r="NUH16" s="18"/>
      <c r="NUJ16" s="18"/>
      <c r="NUL16" s="18"/>
      <c r="NUN16" s="18"/>
      <c r="NUP16" s="18"/>
      <c r="NUR16" s="18"/>
      <c r="NUT16" s="18"/>
      <c r="NUV16" s="18"/>
      <c r="NUX16" s="18"/>
      <c r="NUZ16" s="18"/>
      <c r="NVB16" s="18"/>
      <c r="NVD16" s="18"/>
      <c r="NVF16" s="18"/>
      <c r="NVH16" s="18"/>
      <c r="NVJ16" s="18"/>
      <c r="NVL16" s="18"/>
      <c r="NVN16" s="18"/>
      <c r="NVP16" s="18"/>
      <c r="NVR16" s="18"/>
      <c r="NVT16" s="18"/>
      <c r="NVV16" s="18"/>
      <c r="NVX16" s="18"/>
      <c r="NVZ16" s="18"/>
      <c r="NWB16" s="18"/>
      <c r="NWD16" s="18"/>
      <c r="NWF16" s="18"/>
      <c r="NWH16" s="18"/>
      <c r="NWJ16" s="18"/>
      <c r="NWL16" s="18"/>
      <c r="NWN16" s="18"/>
      <c r="NWP16" s="18"/>
      <c r="NWR16" s="18"/>
      <c r="NWT16" s="18"/>
      <c r="NWV16" s="18"/>
      <c r="NWX16" s="18"/>
      <c r="NWZ16" s="18"/>
      <c r="NXB16" s="18"/>
      <c r="NXD16" s="18"/>
      <c r="NXF16" s="18"/>
      <c r="NXH16" s="18"/>
      <c r="NXJ16" s="18"/>
      <c r="NXL16" s="18"/>
      <c r="NXN16" s="18"/>
      <c r="NXP16" s="18"/>
      <c r="NXR16" s="18"/>
      <c r="NXT16" s="18"/>
      <c r="NXV16" s="18"/>
      <c r="NXX16" s="18"/>
      <c r="NXZ16" s="18"/>
      <c r="NYB16" s="18"/>
      <c r="NYD16" s="18"/>
      <c r="NYF16" s="18"/>
      <c r="NYH16" s="18"/>
      <c r="NYJ16" s="18"/>
      <c r="NYL16" s="18"/>
      <c r="NYN16" s="18"/>
      <c r="NYP16" s="18"/>
      <c r="NYR16" s="18"/>
      <c r="NYT16" s="18"/>
      <c r="NYV16" s="18"/>
      <c r="NYX16" s="18"/>
      <c r="NYZ16" s="18"/>
      <c r="NZB16" s="18"/>
      <c r="NZD16" s="18"/>
      <c r="NZF16" s="18"/>
      <c r="NZH16" s="18"/>
      <c r="NZJ16" s="18"/>
      <c r="NZL16" s="18"/>
      <c r="NZN16" s="18"/>
      <c r="NZP16" s="18"/>
      <c r="NZR16" s="18"/>
      <c r="NZT16" s="18"/>
      <c r="NZV16" s="18"/>
      <c r="NZX16" s="18"/>
      <c r="NZZ16" s="18"/>
      <c r="OAB16" s="18"/>
      <c r="OAD16" s="18"/>
      <c r="OAF16" s="18"/>
      <c r="OAH16" s="18"/>
      <c r="OAJ16" s="18"/>
      <c r="OAL16" s="18"/>
      <c r="OAN16" s="18"/>
      <c r="OAP16" s="18"/>
      <c r="OAR16" s="18"/>
      <c r="OAT16" s="18"/>
      <c r="OAV16" s="18"/>
      <c r="OAX16" s="18"/>
      <c r="OAZ16" s="18"/>
      <c r="OBB16" s="18"/>
      <c r="OBD16" s="18"/>
      <c r="OBF16" s="18"/>
      <c r="OBH16" s="18"/>
      <c r="OBJ16" s="18"/>
      <c r="OBL16" s="18"/>
      <c r="OBN16" s="18"/>
      <c r="OBP16" s="18"/>
      <c r="OBR16" s="18"/>
      <c r="OBT16" s="18"/>
      <c r="OBV16" s="18"/>
      <c r="OBX16" s="18"/>
      <c r="OBZ16" s="18"/>
      <c r="OCB16" s="18"/>
      <c r="OCD16" s="18"/>
      <c r="OCF16" s="18"/>
      <c r="OCH16" s="18"/>
      <c r="OCJ16" s="18"/>
      <c r="OCL16" s="18"/>
      <c r="OCN16" s="18"/>
      <c r="OCP16" s="18"/>
      <c r="OCR16" s="18"/>
      <c r="OCT16" s="18"/>
      <c r="OCV16" s="18"/>
      <c r="OCX16" s="18"/>
      <c r="OCZ16" s="18"/>
      <c r="ODB16" s="18"/>
      <c r="ODD16" s="18"/>
      <c r="ODF16" s="18"/>
      <c r="ODH16" s="18"/>
      <c r="ODJ16" s="18"/>
      <c r="ODL16" s="18"/>
      <c r="ODN16" s="18"/>
      <c r="ODP16" s="18"/>
      <c r="ODR16" s="18"/>
      <c r="ODT16" s="18"/>
      <c r="ODV16" s="18"/>
      <c r="ODX16" s="18"/>
      <c r="ODZ16" s="18"/>
      <c r="OEB16" s="18"/>
      <c r="OED16" s="18"/>
      <c r="OEF16" s="18"/>
      <c r="OEH16" s="18"/>
      <c r="OEJ16" s="18"/>
      <c r="OEL16" s="18"/>
      <c r="OEN16" s="18"/>
      <c r="OEP16" s="18"/>
      <c r="OER16" s="18"/>
      <c r="OET16" s="18"/>
      <c r="OEV16" s="18"/>
      <c r="OEX16" s="18"/>
      <c r="OEZ16" s="18"/>
      <c r="OFB16" s="18"/>
      <c r="OFD16" s="18"/>
      <c r="OFF16" s="18"/>
      <c r="OFH16" s="18"/>
      <c r="OFJ16" s="18"/>
      <c r="OFL16" s="18"/>
      <c r="OFN16" s="18"/>
      <c r="OFP16" s="18"/>
      <c r="OFR16" s="18"/>
      <c r="OFT16" s="18"/>
      <c r="OFV16" s="18"/>
      <c r="OFX16" s="18"/>
      <c r="OFZ16" s="18"/>
      <c r="OGB16" s="18"/>
      <c r="OGD16" s="18"/>
      <c r="OGF16" s="18"/>
      <c r="OGH16" s="18"/>
      <c r="OGJ16" s="18"/>
      <c r="OGL16" s="18"/>
      <c r="OGN16" s="18"/>
      <c r="OGP16" s="18"/>
      <c r="OGR16" s="18"/>
      <c r="OGT16" s="18"/>
      <c r="OGV16" s="18"/>
      <c r="OGX16" s="18"/>
      <c r="OGZ16" s="18"/>
      <c r="OHB16" s="18"/>
      <c r="OHD16" s="18"/>
      <c r="OHF16" s="18"/>
      <c r="OHH16" s="18"/>
      <c r="OHJ16" s="18"/>
      <c r="OHL16" s="18"/>
      <c r="OHN16" s="18"/>
      <c r="OHP16" s="18"/>
      <c r="OHR16" s="18"/>
      <c r="OHT16" s="18"/>
      <c r="OHV16" s="18"/>
      <c r="OHX16" s="18"/>
      <c r="OHZ16" s="18"/>
      <c r="OIB16" s="18"/>
      <c r="OID16" s="18"/>
      <c r="OIF16" s="18"/>
      <c r="OIH16" s="18"/>
      <c r="OIJ16" s="18"/>
      <c r="OIL16" s="18"/>
      <c r="OIN16" s="18"/>
      <c r="OIP16" s="18"/>
      <c r="OIR16" s="18"/>
      <c r="OIT16" s="18"/>
      <c r="OIV16" s="18"/>
      <c r="OIX16" s="18"/>
      <c r="OIZ16" s="18"/>
      <c r="OJB16" s="18"/>
      <c r="OJD16" s="18"/>
      <c r="OJF16" s="18"/>
      <c r="OJH16" s="18"/>
      <c r="OJJ16" s="18"/>
      <c r="OJL16" s="18"/>
      <c r="OJN16" s="18"/>
      <c r="OJP16" s="18"/>
      <c r="OJR16" s="18"/>
      <c r="OJT16" s="18"/>
      <c r="OJV16" s="18"/>
      <c r="OJX16" s="18"/>
      <c r="OJZ16" s="18"/>
      <c r="OKB16" s="18"/>
      <c r="OKD16" s="18"/>
      <c r="OKF16" s="18"/>
      <c r="OKH16" s="18"/>
      <c r="OKJ16" s="18"/>
      <c r="OKL16" s="18"/>
      <c r="OKN16" s="18"/>
      <c r="OKP16" s="18"/>
      <c r="OKR16" s="18"/>
      <c r="OKT16" s="18"/>
      <c r="OKV16" s="18"/>
      <c r="OKX16" s="18"/>
      <c r="OKZ16" s="18"/>
      <c r="OLB16" s="18"/>
      <c r="OLD16" s="18"/>
      <c r="OLF16" s="18"/>
      <c r="OLH16" s="18"/>
      <c r="OLJ16" s="18"/>
      <c r="OLL16" s="18"/>
      <c r="OLN16" s="18"/>
      <c r="OLP16" s="18"/>
      <c r="OLR16" s="18"/>
      <c r="OLT16" s="18"/>
      <c r="OLV16" s="18"/>
      <c r="OLX16" s="18"/>
      <c r="OLZ16" s="18"/>
      <c r="OMB16" s="18"/>
      <c r="OMD16" s="18"/>
      <c r="OMF16" s="18"/>
      <c r="OMH16" s="18"/>
      <c r="OMJ16" s="18"/>
      <c r="OML16" s="18"/>
      <c r="OMN16" s="18"/>
      <c r="OMP16" s="18"/>
      <c r="OMR16" s="18"/>
      <c r="OMT16" s="18"/>
      <c r="OMV16" s="18"/>
      <c r="OMX16" s="18"/>
      <c r="OMZ16" s="18"/>
      <c r="ONB16" s="18"/>
      <c r="OND16" s="18"/>
      <c r="ONF16" s="18"/>
      <c r="ONH16" s="18"/>
      <c r="ONJ16" s="18"/>
      <c r="ONL16" s="18"/>
      <c r="ONN16" s="18"/>
      <c r="ONP16" s="18"/>
      <c r="ONR16" s="18"/>
      <c r="ONT16" s="18"/>
      <c r="ONV16" s="18"/>
      <c r="ONX16" s="18"/>
      <c r="ONZ16" s="18"/>
      <c r="OOB16" s="18"/>
      <c r="OOD16" s="18"/>
      <c r="OOF16" s="18"/>
      <c r="OOH16" s="18"/>
      <c r="OOJ16" s="18"/>
      <c r="OOL16" s="18"/>
      <c r="OON16" s="18"/>
      <c r="OOP16" s="18"/>
      <c r="OOR16" s="18"/>
      <c r="OOT16" s="18"/>
      <c r="OOV16" s="18"/>
      <c r="OOX16" s="18"/>
      <c r="OOZ16" s="18"/>
      <c r="OPB16" s="18"/>
      <c r="OPD16" s="18"/>
      <c r="OPF16" s="18"/>
      <c r="OPH16" s="18"/>
      <c r="OPJ16" s="18"/>
      <c r="OPL16" s="18"/>
      <c r="OPN16" s="18"/>
      <c r="OPP16" s="18"/>
      <c r="OPR16" s="18"/>
      <c r="OPT16" s="18"/>
      <c r="OPV16" s="18"/>
      <c r="OPX16" s="18"/>
      <c r="OPZ16" s="18"/>
      <c r="OQB16" s="18"/>
      <c r="OQD16" s="18"/>
      <c r="OQF16" s="18"/>
      <c r="OQH16" s="18"/>
      <c r="OQJ16" s="18"/>
      <c r="OQL16" s="18"/>
      <c r="OQN16" s="18"/>
      <c r="OQP16" s="18"/>
      <c r="OQR16" s="18"/>
      <c r="OQT16" s="18"/>
      <c r="OQV16" s="18"/>
      <c r="OQX16" s="18"/>
      <c r="OQZ16" s="18"/>
      <c r="ORB16" s="18"/>
      <c r="ORD16" s="18"/>
      <c r="ORF16" s="18"/>
      <c r="ORH16" s="18"/>
      <c r="ORJ16" s="18"/>
      <c r="ORL16" s="18"/>
      <c r="ORN16" s="18"/>
      <c r="ORP16" s="18"/>
      <c r="ORR16" s="18"/>
      <c r="ORT16" s="18"/>
      <c r="ORV16" s="18"/>
      <c r="ORX16" s="18"/>
      <c r="ORZ16" s="18"/>
      <c r="OSB16" s="18"/>
      <c r="OSD16" s="18"/>
      <c r="OSF16" s="18"/>
      <c r="OSH16" s="18"/>
      <c r="OSJ16" s="18"/>
      <c r="OSL16" s="18"/>
      <c r="OSN16" s="18"/>
      <c r="OSP16" s="18"/>
      <c r="OSR16" s="18"/>
      <c r="OST16" s="18"/>
      <c r="OSV16" s="18"/>
      <c r="OSX16" s="18"/>
      <c r="OSZ16" s="18"/>
      <c r="OTB16" s="18"/>
      <c r="OTD16" s="18"/>
      <c r="OTF16" s="18"/>
      <c r="OTH16" s="18"/>
      <c r="OTJ16" s="18"/>
      <c r="OTL16" s="18"/>
      <c r="OTN16" s="18"/>
      <c r="OTP16" s="18"/>
      <c r="OTR16" s="18"/>
      <c r="OTT16" s="18"/>
      <c r="OTV16" s="18"/>
      <c r="OTX16" s="18"/>
      <c r="OTZ16" s="18"/>
      <c r="OUB16" s="18"/>
      <c r="OUD16" s="18"/>
      <c r="OUF16" s="18"/>
      <c r="OUH16" s="18"/>
      <c r="OUJ16" s="18"/>
      <c r="OUL16" s="18"/>
      <c r="OUN16" s="18"/>
      <c r="OUP16" s="18"/>
      <c r="OUR16" s="18"/>
      <c r="OUT16" s="18"/>
      <c r="OUV16" s="18"/>
      <c r="OUX16" s="18"/>
      <c r="OUZ16" s="18"/>
      <c r="OVB16" s="18"/>
      <c r="OVD16" s="18"/>
      <c r="OVF16" s="18"/>
      <c r="OVH16" s="18"/>
      <c r="OVJ16" s="18"/>
      <c r="OVL16" s="18"/>
      <c r="OVN16" s="18"/>
      <c r="OVP16" s="18"/>
      <c r="OVR16" s="18"/>
      <c r="OVT16" s="18"/>
      <c r="OVV16" s="18"/>
      <c r="OVX16" s="18"/>
      <c r="OVZ16" s="18"/>
      <c r="OWB16" s="18"/>
      <c r="OWD16" s="18"/>
      <c r="OWF16" s="18"/>
      <c r="OWH16" s="18"/>
      <c r="OWJ16" s="18"/>
      <c r="OWL16" s="18"/>
      <c r="OWN16" s="18"/>
      <c r="OWP16" s="18"/>
      <c r="OWR16" s="18"/>
      <c r="OWT16" s="18"/>
      <c r="OWV16" s="18"/>
      <c r="OWX16" s="18"/>
      <c r="OWZ16" s="18"/>
      <c r="OXB16" s="18"/>
      <c r="OXD16" s="18"/>
      <c r="OXF16" s="18"/>
      <c r="OXH16" s="18"/>
      <c r="OXJ16" s="18"/>
      <c r="OXL16" s="18"/>
      <c r="OXN16" s="18"/>
      <c r="OXP16" s="18"/>
      <c r="OXR16" s="18"/>
      <c r="OXT16" s="18"/>
      <c r="OXV16" s="18"/>
      <c r="OXX16" s="18"/>
      <c r="OXZ16" s="18"/>
      <c r="OYB16" s="18"/>
      <c r="OYD16" s="18"/>
      <c r="OYF16" s="18"/>
      <c r="OYH16" s="18"/>
      <c r="OYJ16" s="18"/>
      <c r="OYL16" s="18"/>
      <c r="OYN16" s="18"/>
      <c r="OYP16" s="18"/>
      <c r="OYR16" s="18"/>
      <c r="OYT16" s="18"/>
      <c r="OYV16" s="18"/>
      <c r="OYX16" s="18"/>
      <c r="OYZ16" s="18"/>
      <c r="OZB16" s="18"/>
      <c r="OZD16" s="18"/>
      <c r="OZF16" s="18"/>
      <c r="OZH16" s="18"/>
      <c r="OZJ16" s="18"/>
      <c r="OZL16" s="18"/>
      <c r="OZN16" s="18"/>
      <c r="OZP16" s="18"/>
      <c r="OZR16" s="18"/>
      <c r="OZT16" s="18"/>
      <c r="OZV16" s="18"/>
      <c r="OZX16" s="18"/>
      <c r="OZZ16" s="18"/>
      <c r="PAB16" s="18"/>
      <c r="PAD16" s="18"/>
      <c r="PAF16" s="18"/>
      <c r="PAH16" s="18"/>
      <c r="PAJ16" s="18"/>
      <c r="PAL16" s="18"/>
      <c r="PAN16" s="18"/>
      <c r="PAP16" s="18"/>
      <c r="PAR16" s="18"/>
      <c r="PAT16" s="18"/>
      <c r="PAV16" s="18"/>
      <c r="PAX16" s="18"/>
      <c r="PAZ16" s="18"/>
      <c r="PBB16" s="18"/>
      <c r="PBD16" s="18"/>
      <c r="PBF16" s="18"/>
      <c r="PBH16" s="18"/>
      <c r="PBJ16" s="18"/>
      <c r="PBL16" s="18"/>
      <c r="PBN16" s="18"/>
      <c r="PBP16" s="18"/>
      <c r="PBR16" s="18"/>
      <c r="PBT16" s="18"/>
      <c r="PBV16" s="18"/>
      <c r="PBX16" s="18"/>
      <c r="PBZ16" s="18"/>
      <c r="PCB16" s="18"/>
      <c r="PCD16" s="18"/>
      <c r="PCF16" s="18"/>
      <c r="PCH16" s="18"/>
      <c r="PCJ16" s="18"/>
      <c r="PCL16" s="18"/>
      <c r="PCN16" s="18"/>
      <c r="PCP16" s="18"/>
      <c r="PCR16" s="18"/>
      <c r="PCT16" s="18"/>
      <c r="PCV16" s="18"/>
      <c r="PCX16" s="18"/>
      <c r="PCZ16" s="18"/>
      <c r="PDB16" s="18"/>
      <c r="PDD16" s="18"/>
      <c r="PDF16" s="18"/>
      <c r="PDH16" s="18"/>
      <c r="PDJ16" s="18"/>
      <c r="PDL16" s="18"/>
      <c r="PDN16" s="18"/>
      <c r="PDP16" s="18"/>
      <c r="PDR16" s="18"/>
      <c r="PDT16" s="18"/>
      <c r="PDV16" s="18"/>
      <c r="PDX16" s="18"/>
      <c r="PDZ16" s="18"/>
      <c r="PEB16" s="18"/>
      <c r="PED16" s="18"/>
      <c r="PEF16" s="18"/>
      <c r="PEH16" s="18"/>
      <c r="PEJ16" s="18"/>
      <c r="PEL16" s="18"/>
      <c r="PEN16" s="18"/>
      <c r="PEP16" s="18"/>
      <c r="PER16" s="18"/>
      <c r="PET16" s="18"/>
      <c r="PEV16" s="18"/>
      <c r="PEX16" s="18"/>
      <c r="PEZ16" s="18"/>
      <c r="PFB16" s="18"/>
      <c r="PFD16" s="18"/>
      <c r="PFF16" s="18"/>
      <c r="PFH16" s="18"/>
      <c r="PFJ16" s="18"/>
      <c r="PFL16" s="18"/>
      <c r="PFN16" s="18"/>
      <c r="PFP16" s="18"/>
      <c r="PFR16" s="18"/>
      <c r="PFT16" s="18"/>
      <c r="PFV16" s="18"/>
      <c r="PFX16" s="18"/>
      <c r="PFZ16" s="18"/>
      <c r="PGB16" s="18"/>
      <c r="PGD16" s="18"/>
      <c r="PGF16" s="18"/>
      <c r="PGH16" s="18"/>
      <c r="PGJ16" s="18"/>
      <c r="PGL16" s="18"/>
      <c r="PGN16" s="18"/>
      <c r="PGP16" s="18"/>
      <c r="PGR16" s="18"/>
      <c r="PGT16" s="18"/>
      <c r="PGV16" s="18"/>
      <c r="PGX16" s="18"/>
      <c r="PGZ16" s="18"/>
      <c r="PHB16" s="18"/>
      <c r="PHD16" s="18"/>
      <c r="PHF16" s="18"/>
      <c r="PHH16" s="18"/>
      <c r="PHJ16" s="18"/>
      <c r="PHL16" s="18"/>
      <c r="PHN16" s="18"/>
      <c r="PHP16" s="18"/>
      <c r="PHR16" s="18"/>
      <c r="PHT16" s="18"/>
      <c r="PHV16" s="18"/>
      <c r="PHX16" s="18"/>
      <c r="PHZ16" s="18"/>
      <c r="PIB16" s="18"/>
      <c r="PID16" s="18"/>
      <c r="PIF16" s="18"/>
      <c r="PIH16" s="18"/>
      <c r="PIJ16" s="18"/>
      <c r="PIL16" s="18"/>
      <c r="PIN16" s="18"/>
      <c r="PIP16" s="18"/>
      <c r="PIR16" s="18"/>
      <c r="PIT16" s="18"/>
      <c r="PIV16" s="18"/>
      <c r="PIX16" s="18"/>
      <c r="PIZ16" s="18"/>
      <c r="PJB16" s="18"/>
      <c r="PJD16" s="18"/>
      <c r="PJF16" s="18"/>
      <c r="PJH16" s="18"/>
      <c r="PJJ16" s="18"/>
      <c r="PJL16" s="18"/>
      <c r="PJN16" s="18"/>
      <c r="PJP16" s="18"/>
      <c r="PJR16" s="18"/>
      <c r="PJT16" s="18"/>
      <c r="PJV16" s="18"/>
      <c r="PJX16" s="18"/>
      <c r="PJZ16" s="18"/>
      <c r="PKB16" s="18"/>
      <c r="PKD16" s="18"/>
      <c r="PKF16" s="18"/>
      <c r="PKH16" s="18"/>
      <c r="PKJ16" s="18"/>
      <c r="PKL16" s="18"/>
      <c r="PKN16" s="18"/>
      <c r="PKP16" s="18"/>
      <c r="PKR16" s="18"/>
      <c r="PKT16" s="18"/>
      <c r="PKV16" s="18"/>
      <c r="PKX16" s="18"/>
      <c r="PKZ16" s="18"/>
      <c r="PLB16" s="18"/>
      <c r="PLD16" s="18"/>
      <c r="PLF16" s="18"/>
      <c r="PLH16" s="18"/>
      <c r="PLJ16" s="18"/>
      <c r="PLL16" s="18"/>
      <c r="PLN16" s="18"/>
      <c r="PLP16" s="18"/>
      <c r="PLR16" s="18"/>
      <c r="PLT16" s="18"/>
      <c r="PLV16" s="18"/>
      <c r="PLX16" s="18"/>
      <c r="PLZ16" s="18"/>
      <c r="PMB16" s="18"/>
      <c r="PMD16" s="18"/>
      <c r="PMF16" s="18"/>
      <c r="PMH16" s="18"/>
      <c r="PMJ16" s="18"/>
      <c r="PML16" s="18"/>
      <c r="PMN16" s="18"/>
      <c r="PMP16" s="18"/>
      <c r="PMR16" s="18"/>
      <c r="PMT16" s="18"/>
      <c r="PMV16" s="18"/>
      <c r="PMX16" s="18"/>
      <c r="PMZ16" s="18"/>
      <c r="PNB16" s="18"/>
      <c r="PND16" s="18"/>
      <c r="PNF16" s="18"/>
      <c r="PNH16" s="18"/>
      <c r="PNJ16" s="18"/>
      <c r="PNL16" s="18"/>
      <c r="PNN16" s="18"/>
      <c r="PNP16" s="18"/>
      <c r="PNR16" s="18"/>
      <c r="PNT16" s="18"/>
      <c r="PNV16" s="18"/>
      <c r="PNX16" s="18"/>
      <c r="PNZ16" s="18"/>
      <c r="POB16" s="18"/>
      <c r="POD16" s="18"/>
      <c r="POF16" s="18"/>
      <c r="POH16" s="18"/>
      <c r="POJ16" s="18"/>
      <c r="POL16" s="18"/>
      <c r="PON16" s="18"/>
      <c r="POP16" s="18"/>
      <c r="POR16" s="18"/>
      <c r="POT16" s="18"/>
      <c r="POV16" s="18"/>
      <c r="POX16" s="18"/>
      <c r="POZ16" s="18"/>
      <c r="PPB16" s="18"/>
      <c r="PPD16" s="18"/>
      <c r="PPF16" s="18"/>
      <c r="PPH16" s="18"/>
      <c r="PPJ16" s="18"/>
      <c r="PPL16" s="18"/>
      <c r="PPN16" s="18"/>
      <c r="PPP16" s="18"/>
      <c r="PPR16" s="18"/>
      <c r="PPT16" s="18"/>
      <c r="PPV16" s="18"/>
      <c r="PPX16" s="18"/>
      <c r="PPZ16" s="18"/>
      <c r="PQB16" s="18"/>
      <c r="PQD16" s="18"/>
      <c r="PQF16" s="18"/>
      <c r="PQH16" s="18"/>
      <c r="PQJ16" s="18"/>
      <c r="PQL16" s="18"/>
      <c r="PQN16" s="18"/>
      <c r="PQP16" s="18"/>
      <c r="PQR16" s="18"/>
      <c r="PQT16" s="18"/>
      <c r="PQV16" s="18"/>
      <c r="PQX16" s="18"/>
      <c r="PQZ16" s="18"/>
      <c r="PRB16" s="18"/>
      <c r="PRD16" s="18"/>
      <c r="PRF16" s="18"/>
      <c r="PRH16" s="18"/>
      <c r="PRJ16" s="18"/>
      <c r="PRL16" s="18"/>
      <c r="PRN16" s="18"/>
      <c r="PRP16" s="18"/>
      <c r="PRR16" s="18"/>
      <c r="PRT16" s="18"/>
      <c r="PRV16" s="18"/>
      <c r="PRX16" s="18"/>
      <c r="PRZ16" s="18"/>
      <c r="PSB16" s="18"/>
      <c r="PSD16" s="18"/>
      <c r="PSF16" s="18"/>
      <c r="PSH16" s="18"/>
      <c r="PSJ16" s="18"/>
      <c r="PSL16" s="18"/>
      <c r="PSN16" s="18"/>
      <c r="PSP16" s="18"/>
      <c r="PSR16" s="18"/>
      <c r="PST16" s="18"/>
      <c r="PSV16" s="18"/>
      <c r="PSX16" s="18"/>
      <c r="PSZ16" s="18"/>
      <c r="PTB16" s="18"/>
      <c r="PTD16" s="18"/>
      <c r="PTF16" s="18"/>
      <c r="PTH16" s="18"/>
      <c r="PTJ16" s="18"/>
      <c r="PTL16" s="18"/>
      <c r="PTN16" s="18"/>
      <c r="PTP16" s="18"/>
      <c r="PTR16" s="18"/>
      <c r="PTT16" s="18"/>
      <c r="PTV16" s="18"/>
      <c r="PTX16" s="18"/>
      <c r="PTZ16" s="18"/>
      <c r="PUB16" s="18"/>
      <c r="PUD16" s="18"/>
      <c r="PUF16" s="18"/>
      <c r="PUH16" s="18"/>
      <c r="PUJ16" s="18"/>
      <c r="PUL16" s="18"/>
      <c r="PUN16" s="18"/>
      <c r="PUP16" s="18"/>
      <c r="PUR16" s="18"/>
      <c r="PUT16" s="18"/>
      <c r="PUV16" s="18"/>
      <c r="PUX16" s="18"/>
      <c r="PUZ16" s="18"/>
      <c r="PVB16" s="18"/>
      <c r="PVD16" s="18"/>
      <c r="PVF16" s="18"/>
      <c r="PVH16" s="18"/>
      <c r="PVJ16" s="18"/>
      <c r="PVL16" s="18"/>
      <c r="PVN16" s="18"/>
      <c r="PVP16" s="18"/>
      <c r="PVR16" s="18"/>
      <c r="PVT16" s="18"/>
      <c r="PVV16" s="18"/>
      <c r="PVX16" s="18"/>
      <c r="PVZ16" s="18"/>
      <c r="PWB16" s="18"/>
      <c r="PWD16" s="18"/>
      <c r="PWF16" s="18"/>
      <c r="PWH16" s="18"/>
      <c r="PWJ16" s="18"/>
      <c r="PWL16" s="18"/>
      <c r="PWN16" s="18"/>
      <c r="PWP16" s="18"/>
      <c r="PWR16" s="18"/>
      <c r="PWT16" s="18"/>
      <c r="PWV16" s="18"/>
      <c r="PWX16" s="18"/>
      <c r="PWZ16" s="18"/>
      <c r="PXB16" s="18"/>
      <c r="PXD16" s="18"/>
      <c r="PXF16" s="18"/>
      <c r="PXH16" s="18"/>
      <c r="PXJ16" s="18"/>
      <c r="PXL16" s="18"/>
      <c r="PXN16" s="18"/>
      <c r="PXP16" s="18"/>
      <c r="PXR16" s="18"/>
      <c r="PXT16" s="18"/>
      <c r="PXV16" s="18"/>
      <c r="PXX16" s="18"/>
      <c r="PXZ16" s="18"/>
      <c r="PYB16" s="18"/>
      <c r="PYD16" s="18"/>
      <c r="PYF16" s="18"/>
      <c r="PYH16" s="18"/>
      <c r="PYJ16" s="18"/>
      <c r="PYL16" s="18"/>
      <c r="PYN16" s="18"/>
      <c r="PYP16" s="18"/>
      <c r="PYR16" s="18"/>
      <c r="PYT16" s="18"/>
      <c r="PYV16" s="18"/>
      <c r="PYX16" s="18"/>
      <c r="PYZ16" s="18"/>
      <c r="PZB16" s="18"/>
      <c r="PZD16" s="18"/>
      <c r="PZF16" s="18"/>
      <c r="PZH16" s="18"/>
      <c r="PZJ16" s="18"/>
      <c r="PZL16" s="18"/>
      <c r="PZN16" s="18"/>
      <c r="PZP16" s="18"/>
      <c r="PZR16" s="18"/>
      <c r="PZT16" s="18"/>
      <c r="PZV16" s="18"/>
      <c r="PZX16" s="18"/>
      <c r="PZZ16" s="18"/>
      <c r="QAB16" s="18"/>
      <c r="QAD16" s="18"/>
      <c r="QAF16" s="18"/>
      <c r="QAH16" s="18"/>
      <c r="QAJ16" s="18"/>
      <c r="QAL16" s="18"/>
      <c r="QAN16" s="18"/>
      <c r="QAP16" s="18"/>
      <c r="QAR16" s="18"/>
      <c r="QAT16" s="18"/>
      <c r="QAV16" s="18"/>
      <c r="QAX16" s="18"/>
      <c r="QAZ16" s="18"/>
      <c r="QBB16" s="18"/>
      <c r="QBD16" s="18"/>
      <c r="QBF16" s="18"/>
      <c r="QBH16" s="18"/>
      <c r="QBJ16" s="18"/>
      <c r="QBL16" s="18"/>
      <c r="QBN16" s="18"/>
      <c r="QBP16" s="18"/>
      <c r="QBR16" s="18"/>
      <c r="QBT16" s="18"/>
      <c r="QBV16" s="18"/>
      <c r="QBX16" s="18"/>
      <c r="QBZ16" s="18"/>
      <c r="QCB16" s="18"/>
      <c r="QCD16" s="18"/>
      <c r="QCF16" s="18"/>
      <c r="QCH16" s="18"/>
      <c r="QCJ16" s="18"/>
      <c r="QCL16" s="18"/>
      <c r="QCN16" s="18"/>
      <c r="QCP16" s="18"/>
      <c r="QCR16" s="18"/>
      <c r="QCT16" s="18"/>
      <c r="QCV16" s="18"/>
      <c r="QCX16" s="18"/>
      <c r="QCZ16" s="18"/>
      <c r="QDB16" s="18"/>
      <c r="QDD16" s="18"/>
      <c r="QDF16" s="18"/>
      <c r="QDH16" s="18"/>
      <c r="QDJ16" s="18"/>
      <c r="QDL16" s="18"/>
      <c r="QDN16" s="18"/>
      <c r="QDP16" s="18"/>
      <c r="QDR16" s="18"/>
      <c r="QDT16" s="18"/>
      <c r="QDV16" s="18"/>
      <c r="QDX16" s="18"/>
      <c r="QDZ16" s="18"/>
      <c r="QEB16" s="18"/>
      <c r="QED16" s="18"/>
      <c r="QEF16" s="18"/>
      <c r="QEH16" s="18"/>
      <c r="QEJ16" s="18"/>
      <c r="QEL16" s="18"/>
      <c r="QEN16" s="18"/>
      <c r="QEP16" s="18"/>
      <c r="QER16" s="18"/>
      <c r="QET16" s="18"/>
      <c r="QEV16" s="18"/>
      <c r="QEX16" s="18"/>
      <c r="QEZ16" s="18"/>
      <c r="QFB16" s="18"/>
      <c r="QFD16" s="18"/>
      <c r="QFF16" s="18"/>
      <c r="QFH16" s="18"/>
      <c r="QFJ16" s="18"/>
      <c r="QFL16" s="18"/>
      <c r="QFN16" s="18"/>
      <c r="QFP16" s="18"/>
      <c r="QFR16" s="18"/>
      <c r="QFT16" s="18"/>
      <c r="QFV16" s="18"/>
      <c r="QFX16" s="18"/>
      <c r="QFZ16" s="18"/>
      <c r="QGB16" s="18"/>
      <c r="QGD16" s="18"/>
      <c r="QGF16" s="18"/>
      <c r="QGH16" s="18"/>
      <c r="QGJ16" s="18"/>
      <c r="QGL16" s="18"/>
      <c r="QGN16" s="18"/>
      <c r="QGP16" s="18"/>
      <c r="QGR16" s="18"/>
      <c r="QGT16" s="18"/>
      <c r="QGV16" s="18"/>
      <c r="QGX16" s="18"/>
      <c r="QGZ16" s="18"/>
      <c r="QHB16" s="18"/>
      <c r="QHD16" s="18"/>
      <c r="QHF16" s="18"/>
      <c r="QHH16" s="18"/>
      <c r="QHJ16" s="18"/>
      <c r="QHL16" s="18"/>
      <c r="QHN16" s="18"/>
      <c r="QHP16" s="18"/>
      <c r="QHR16" s="18"/>
      <c r="QHT16" s="18"/>
      <c r="QHV16" s="18"/>
      <c r="QHX16" s="18"/>
      <c r="QHZ16" s="18"/>
      <c r="QIB16" s="18"/>
      <c r="QID16" s="18"/>
      <c r="QIF16" s="18"/>
      <c r="QIH16" s="18"/>
      <c r="QIJ16" s="18"/>
      <c r="QIL16" s="18"/>
      <c r="QIN16" s="18"/>
      <c r="QIP16" s="18"/>
      <c r="QIR16" s="18"/>
      <c r="QIT16" s="18"/>
      <c r="QIV16" s="18"/>
      <c r="QIX16" s="18"/>
      <c r="QIZ16" s="18"/>
      <c r="QJB16" s="18"/>
      <c r="QJD16" s="18"/>
      <c r="QJF16" s="18"/>
      <c r="QJH16" s="18"/>
      <c r="QJJ16" s="18"/>
      <c r="QJL16" s="18"/>
      <c r="QJN16" s="18"/>
      <c r="QJP16" s="18"/>
      <c r="QJR16" s="18"/>
      <c r="QJT16" s="18"/>
      <c r="QJV16" s="18"/>
      <c r="QJX16" s="18"/>
      <c r="QJZ16" s="18"/>
      <c r="QKB16" s="18"/>
      <c r="QKD16" s="18"/>
      <c r="QKF16" s="18"/>
      <c r="QKH16" s="18"/>
      <c r="QKJ16" s="18"/>
      <c r="QKL16" s="18"/>
      <c r="QKN16" s="18"/>
      <c r="QKP16" s="18"/>
      <c r="QKR16" s="18"/>
      <c r="QKT16" s="18"/>
      <c r="QKV16" s="18"/>
      <c r="QKX16" s="18"/>
      <c r="QKZ16" s="18"/>
      <c r="QLB16" s="18"/>
      <c r="QLD16" s="18"/>
      <c r="QLF16" s="18"/>
      <c r="QLH16" s="18"/>
      <c r="QLJ16" s="18"/>
      <c r="QLL16" s="18"/>
      <c r="QLN16" s="18"/>
      <c r="QLP16" s="18"/>
      <c r="QLR16" s="18"/>
      <c r="QLT16" s="18"/>
      <c r="QLV16" s="18"/>
      <c r="QLX16" s="18"/>
      <c r="QLZ16" s="18"/>
      <c r="QMB16" s="18"/>
      <c r="QMD16" s="18"/>
      <c r="QMF16" s="18"/>
      <c r="QMH16" s="18"/>
      <c r="QMJ16" s="18"/>
      <c r="QML16" s="18"/>
      <c r="QMN16" s="18"/>
      <c r="QMP16" s="18"/>
      <c r="QMR16" s="18"/>
      <c r="QMT16" s="18"/>
      <c r="QMV16" s="18"/>
      <c r="QMX16" s="18"/>
      <c r="QMZ16" s="18"/>
      <c r="QNB16" s="18"/>
      <c r="QND16" s="18"/>
      <c r="QNF16" s="18"/>
      <c r="QNH16" s="18"/>
      <c r="QNJ16" s="18"/>
      <c r="QNL16" s="18"/>
      <c r="QNN16" s="18"/>
      <c r="QNP16" s="18"/>
      <c r="QNR16" s="18"/>
      <c r="QNT16" s="18"/>
      <c r="QNV16" s="18"/>
      <c r="QNX16" s="18"/>
      <c r="QNZ16" s="18"/>
      <c r="QOB16" s="18"/>
      <c r="QOD16" s="18"/>
      <c r="QOF16" s="18"/>
      <c r="QOH16" s="18"/>
      <c r="QOJ16" s="18"/>
      <c r="QOL16" s="18"/>
      <c r="QON16" s="18"/>
      <c r="QOP16" s="18"/>
      <c r="QOR16" s="18"/>
      <c r="QOT16" s="18"/>
      <c r="QOV16" s="18"/>
      <c r="QOX16" s="18"/>
      <c r="QOZ16" s="18"/>
      <c r="QPB16" s="18"/>
      <c r="QPD16" s="18"/>
      <c r="QPF16" s="18"/>
      <c r="QPH16" s="18"/>
      <c r="QPJ16" s="18"/>
      <c r="QPL16" s="18"/>
      <c r="QPN16" s="18"/>
      <c r="QPP16" s="18"/>
      <c r="QPR16" s="18"/>
      <c r="QPT16" s="18"/>
      <c r="QPV16" s="18"/>
      <c r="QPX16" s="18"/>
      <c r="QPZ16" s="18"/>
      <c r="QQB16" s="18"/>
      <c r="QQD16" s="18"/>
      <c r="QQF16" s="18"/>
      <c r="QQH16" s="18"/>
      <c r="QQJ16" s="18"/>
      <c r="QQL16" s="18"/>
      <c r="QQN16" s="18"/>
      <c r="QQP16" s="18"/>
      <c r="QQR16" s="18"/>
      <c r="QQT16" s="18"/>
      <c r="QQV16" s="18"/>
      <c r="QQX16" s="18"/>
      <c r="QQZ16" s="18"/>
      <c r="QRB16" s="18"/>
      <c r="QRD16" s="18"/>
      <c r="QRF16" s="18"/>
      <c r="QRH16" s="18"/>
      <c r="QRJ16" s="18"/>
      <c r="QRL16" s="18"/>
      <c r="QRN16" s="18"/>
      <c r="QRP16" s="18"/>
      <c r="QRR16" s="18"/>
      <c r="QRT16" s="18"/>
      <c r="QRV16" s="18"/>
      <c r="QRX16" s="18"/>
      <c r="QRZ16" s="18"/>
      <c r="QSB16" s="18"/>
      <c r="QSD16" s="18"/>
      <c r="QSF16" s="18"/>
      <c r="QSH16" s="18"/>
      <c r="QSJ16" s="18"/>
      <c r="QSL16" s="18"/>
      <c r="QSN16" s="18"/>
      <c r="QSP16" s="18"/>
      <c r="QSR16" s="18"/>
      <c r="QST16" s="18"/>
      <c r="QSV16" s="18"/>
      <c r="QSX16" s="18"/>
      <c r="QSZ16" s="18"/>
      <c r="QTB16" s="18"/>
      <c r="QTD16" s="18"/>
      <c r="QTF16" s="18"/>
      <c r="QTH16" s="18"/>
      <c r="QTJ16" s="18"/>
      <c r="QTL16" s="18"/>
      <c r="QTN16" s="18"/>
      <c r="QTP16" s="18"/>
      <c r="QTR16" s="18"/>
      <c r="QTT16" s="18"/>
      <c r="QTV16" s="18"/>
      <c r="QTX16" s="18"/>
      <c r="QTZ16" s="18"/>
      <c r="QUB16" s="18"/>
      <c r="QUD16" s="18"/>
      <c r="QUF16" s="18"/>
      <c r="QUH16" s="18"/>
      <c r="QUJ16" s="18"/>
      <c r="QUL16" s="18"/>
      <c r="QUN16" s="18"/>
      <c r="QUP16" s="18"/>
      <c r="QUR16" s="18"/>
      <c r="QUT16" s="18"/>
      <c r="QUV16" s="18"/>
      <c r="QUX16" s="18"/>
      <c r="QUZ16" s="18"/>
      <c r="QVB16" s="18"/>
      <c r="QVD16" s="18"/>
      <c r="QVF16" s="18"/>
      <c r="QVH16" s="18"/>
      <c r="QVJ16" s="18"/>
      <c r="QVL16" s="18"/>
      <c r="QVN16" s="18"/>
      <c r="QVP16" s="18"/>
      <c r="QVR16" s="18"/>
      <c r="QVT16" s="18"/>
      <c r="QVV16" s="18"/>
      <c r="QVX16" s="18"/>
      <c r="QVZ16" s="18"/>
      <c r="QWB16" s="18"/>
      <c r="QWD16" s="18"/>
      <c r="QWF16" s="18"/>
      <c r="QWH16" s="18"/>
      <c r="QWJ16" s="18"/>
      <c r="QWL16" s="18"/>
      <c r="QWN16" s="18"/>
      <c r="QWP16" s="18"/>
      <c r="QWR16" s="18"/>
      <c r="QWT16" s="18"/>
      <c r="QWV16" s="18"/>
      <c r="QWX16" s="18"/>
      <c r="QWZ16" s="18"/>
      <c r="QXB16" s="18"/>
      <c r="QXD16" s="18"/>
      <c r="QXF16" s="18"/>
      <c r="QXH16" s="18"/>
      <c r="QXJ16" s="18"/>
      <c r="QXL16" s="18"/>
      <c r="QXN16" s="18"/>
      <c r="QXP16" s="18"/>
      <c r="QXR16" s="18"/>
      <c r="QXT16" s="18"/>
      <c r="QXV16" s="18"/>
      <c r="QXX16" s="18"/>
      <c r="QXZ16" s="18"/>
      <c r="QYB16" s="18"/>
      <c r="QYD16" s="18"/>
      <c r="QYF16" s="18"/>
      <c r="QYH16" s="18"/>
      <c r="QYJ16" s="18"/>
      <c r="QYL16" s="18"/>
      <c r="QYN16" s="18"/>
      <c r="QYP16" s="18"/>
      <c r="QYR16" s="18"/>
      <c r="QYT16" s="18"/>
      <c r="QYV16" s="18"/>
      <c r="QYX16" s="18"/>
      <c r="QYZ16" s="18"/>
      <c r="QZB16" s="18"/>
      <c r="QZD16" s="18"/>
      <c r="QZF16" s="18"/>
      <c r="QZH16" s="18"/>
      <c r="QZJ16" s="18"/>
      <c r="QZL16" s="18"/>
      <c r="QZN16" s="18"/>
      <c r="QZP16" s="18"/>
      <c r="QZR16" s="18"/>
      <c r="QZT16" s="18"/>
      <c r="QZV16" s="18"/>
      <c r="QZX16" s="18"/>
      <c r="QZZ16" s="18"/>
      <c r="RAB16" s="18"/>
      <c r="RAD16" s="18"/>
      <c r="RAF16" s="18"/>
      <c r="RAH16" s="18"/>
      <c r="RAJ16" s="18"/>
      <c r="RAL16" s="18"/>
      <c r="RAN16" s="18"/>
      <c r="RAP16" s="18"/>
      <c r="RAR16" s="18"/>
      <c r="RAT16" s="18"/>
      <c r="RAV16" s="18"/>
      <c r="RAX16" s="18"/>
      <c r="RAZ16" s="18"/>
      <c r="RBB16" s="18"/>
      <c r="RBD16" s="18"/>
      <c r="RBF16" s="18"/>
      <c r="RBH16" s="18"/>
      <c r="RBJ16" s="18"/>
      <c r="RBL16" s="18"/>
      <c r="RBN16" s="18"/>
      <c r="RBP16" s="18"/>
      <c r="RBR16" s="18"/>
      <c r="RBT16" s="18"/>
      <c r="RBV16" s="18"/>
      <c r="RBX16" s="18"/>
      <c r="RBZ16" s="18"/>
      <c r="RCB16" s="18"/>
      <c r="RCD16" s="18"/>
      <c r="RCF16" s="18"/>
      <c r="RCH16" s="18"/>
      <c r="RCJ16" s="18"/>
      <c r="RCL16" s="18"/>
      <c r="RCN16" s="18"/>
      <c r="RCP16" s="18"/>
      <c r="RCR16" s="18"/>
      <c r="RCT16" s="18"/>
      <c r="RCV16" s="18"/>
      <c r="RCX16" s="18"/>
      <c r="RCZ16" s="18"/>
      <c r="RDB16" s="18"/>
      <c r="RDD16" s="18"/>
      <c r="RDF16" s="18"/>
      <c r="RDH16" s="18"/>
      <c r="RDJ16" s="18"/>
      <c r="RDL16" s="18"/>
      <c r="RDN16" s="18"/>
      <c r="RDP16" s="18"/>
      <c r="RDR16" s="18"/>
      <c r="RDT16" s="18"/>
      <c r="RDV16" s="18"/>
      <c r="RDX16" s="18"/>
      <c r="RDZ16" s="18"/>
      <c r="REB16" s="18"/>
      <c r="RED16" s="18"/>
      <c r="REF16" s="18"/>
      <c r="REH16" s="18"/>
      <c r="REJ16" s="18"/>
      <c r="REL16" s="18"/>
      <c r="REN16" s="18"/>
      <c r="REP16" s="18"/>
      <c r="RER16" s="18"/>
      <c r="RET16" s="18"/>
      <c r="REV16" s="18"/>
      <c r="REX16" s="18"/>
      <c r="REZ16" s="18"/>
      <c r="RFB16" s="18"/>
      <c r="RFD16" s="18"/>
      <c r="RFF16" s="18"/>
      <c r="RFH16" s="18"/>
      <c r="RFJ16" s="18"/>
      <c r="RFL16" s="18"/>
      <c r="RFN16" s="18"/>
      <c r="RFP16" s="18"/>
      <c r="RFR16" s="18"/>
      <c r="RFT16" s="18"/>
      <c r="RFV16" s="18"/>
      <c r="RFX16" s="18"/>
      <c r="RFZ16" s="18"/>
      <c r="RGB16" s="18"/>
      <c r="RGD16" s="18"/>
      <c r="RGF16" s="18"/>
      <c r="RGH16" s="18"/>
      <c r="RGJ16" s="18"/>
      <c r="RGL16" s="18"/>
      <c r="RGN16" s="18"/>
      <c r="RGP16" s="18"/>
      <c r="RGR16" s="18"/>
      <c r="RGT16" s="18"/>
      <c r="RGV16" s="18"/>
      <c r="RGX16" s="18"/>
      <c r="RGZ16" s="18"/>
      <c r="RHB16" s="18"/>
      <c r="RHD16" s="18"/>
      <c r="RHF16" s="18"/>
      <c r="RHH16" s="18"/>
      <c r="RHJ16" s="18"/>
      <c r="RHL16" s="18"/>
      <c r="RHN16" s="18"/>
      <c r="RHP16" s="18"/>
      <c r="RHR16" s="18"/>
      <c r="RHT16" s="18"/>
      <c r="RHV16" s="18"/>
      <c r="RHX16" s="18"/>
      <c r="RHZ16" s="18"/>
      <c r="RIB16" s="18"/>
      <c r="RID16" s="18"/>
      <c r="RIF16" s="18"/>
      <c r="RIH16" s="18"/>
      <c r="RIJ16" s="18"/>
      <c r="RIL16" s="18"/>
      <c r="RIN16" s="18"/>
      <c r="RIP16" s="18"/>
      <c r="RIR16" s="18"/>
      <c r="RIT16" s="18"/>
      <c r="RIV16" s="18"/>
      <c r="RIX16" s="18"/>
      <c r="RIZ16" s="18"/>
      <c r="RJB16" s="18"/>
      <c r="RJD16" s="18"/>
      <c r="RJF16" s="18"/>
      <c r="RJH16" s="18"/>
      <c r="RJJ16" s="18"/>
      <c r="RJL16" s="18"/>
      <c r="RJN16" s="18"/>
      <c r="RJP16" s="18"/>
      <c r="RJR16" s="18"/>
      <c r="RJT16" s="18"/>
      <c r="RJV16" s="18"/>
      <c r="RJX16" s="18"/>
      <c r="RJZ16" s="18"/>
      <c r="RKB16" s="18"/>
      <c r="RKD16" s="18"/>
      <c r="RKF16" s="18"/>
      <c r="RKH16" s="18"/>
      <c r="RKJ16" s="18"/>
      <c r="RKL16" s="18"/>
      <c r="RKN16" s="18"/>
      <c r="RKP16" s="18"/>
      <c r="RKR16" s="18"/>
      <c r="RKT16" s="18"/>
      <c r="RKV16" s="18"/>
      <c r="RKX16" s="18"/>
      <c r="RKZ16" s="18"/>
      <c r="RLB16" s="18"/>
      <c r="RLD16" s="18"/>
      <c r="RLF16" s="18"/>
      <c r="RLH16" s="18"/>
      <c r="RLJ16" s="18"/>
      <c r="RLL16" s="18"/>
      <c r="RLN16" s="18"/>
      <c r="RLP16" s="18"/>
      <c r="RLR16" s="18"/>
      <c r="RLT16" s="18"/>
      <c r="RLV16" s="18"/>
      <c r="RLX16" s="18"/>
      <c r="RLZ16" s="18"/>
      <c r="RMB16" s="18"/>
      <c r="RMD16" s="18"/>
      <c r="RMF16" s="18"/>
      <c r="RMH16" s="18"/>
      <c r="RMJ16" s="18"/>
      <c r="RML16" s="18"/>
      <c r="RMN16" s="18"/>
      <c r="RMP16" s="18"/>
      <c r="RMR16" s="18"/>
      <c r="RMT16" s="18"/>
      <c r="RMV16" s="18"/>
      <c r="RMX16" s="18"/>
      <c r="RMZ16" s="18"/>
      <c r="RNB16" s="18"/>
      <c r="RND16" s="18"/>
      <c r="RNF16" s="18"/>
      <c r="RNH16" s="18"/>
      <c r="RNJ16" s="18"/>
      <c r="RNL16" s="18"/>
      <c r="RNN16" s="18"/>
      <c r="RNP16" s="18"/>
      <c r="RNR16" s="18"/>
      <c r="RNT16" s="18"/>
      <c r="RNV16" s="18"/>
      <c r="RNX16" s="18"/>
      <c r="RNZ16" s="18"/>
      <c r="ROB16" s="18"/>
      <c r="ROD16" s="18"/>
      <c r="ROF16" s="18"/>
      <c r="ROH16" s="18"/>
      <c r="ROJ16" s="18"/>
      <c r="ROL16" s="18"/>
      <c r="RON16" s="18"/>
      <c r="ROP16" s="18"/>
      <c r="ROR16" s="18"/>
      <c r="ROT16" s="18"/>
      <c r="ROV16" s="18"/>
      <c r="ROX16" s="18"/>
      <c r="ROZ16" s="18"/>
      <c r="RPB16" s="18"/>
      <c r="RPD16" s="18"/>
      <c r="RPF16" s="18"/>
      <c r="RPH16" s="18"/>
      <c r="RPJ16" s="18"/>
      <c r="RPL16" s="18"/>
      <c r="RPN16" s="18"/>
      <c r="RPP16" s="18"/>
      <c r="RPR16" s="18"/>
      <c r="RPT16" s="18"/>
      <c r="RPV16" s="18"/>
      <c r="RPX16" s="18"/>
      <c r="RPZ16" s="18"/>
      <c r="RQB16" s="18"/>
      <c r="RQD16" s="18"/>
      <c r="RQF16" s="18"/>
      <c r="RQH16" s="18"/>
      <c r="RQJ16" s="18"/>
      <c r="RQL16" s="18"/>
      <c r="RQN16" s="18"/>
      <c r="RQP16" s="18"/>
      <c r="RQR16" s="18"/>
      <c r="RQT16" s="18"/>
      <c r="RQV16" s="18"/>
      <c r="RQX16" s="18"/>
      <c r="RQZ16" s="18"/>
      <c r="RRB16" s="18"/>
      <c r="RRD16" s="18"/>
      <c r="RRF16" s="18"/>
      <c r="RRH16" s="18"/>
      <c r="RRJ16" s="18"/>
      <c r="RRL16" s="18"/>
      <c r="RRN16" s="18"/>
      <c r="RRP16" s="18"/>
      <c r="RRR16" s="18"/>
      <c r="RRT16" s="18"/>
      <c r="RRV16" s="18"/>
      <c r="RRX16" s="18"/>
      <c r="RRZ16" s="18"/>
      <c r="RSB16" s="18"/>
      <c r="RSD16" s="18"/>
      <c r="RSF16" s="18"/>
      <c r="RSH16" s="18"/>
      <c r="RSJ16" s="18"/>
      <c r="RSL16" s="18"/>
      <c r="RSN16" s="18"/>
      <c r="RSP16" s="18"/>
      <c r="RSR16" s="18"/>
      <c r="RST16" s="18"/>
      <c r="RSV16" s="18"/>
      <c r="RSX16" s="18"/>
      <c r="RSZ16" s="18"/>
      <c r="RTB16" s="18"/>
      <c r="RTD16" s="18"/>
      <c r="RTF16" s="18"/>
      <c r="RTH16" s="18"/>
      <c r="RTJ16" s="18"/>
      <c r="RTL16" s="18"/>
      <c r="RTN16" s="18"/>
      <c r="RTP16" s="18"/>
      <c r="RTR16" s="18"/>
      <c r="RTT16" s="18"/>
      <c r="RTV16" s="18"/>
      <c r="RTX16" s="18"/>
      <c r="RTZ16" s="18"/>
      <c r="RUB16" s="18"/>
      <c r="RUD16" s="18"/>
      <c r="RUF16" s="18"/>
      <c r="RUH16" s="18"/>
      <c r="RUJ16" s="18"/>
      <c r="RUL16" s="18"/>
      <c r="RUN16" s="18"/>
      <c r="RUP16" s="18"/>
      <c r="RUR16" s="18"/>
      <c r="RUT16" s="18"/>
      <c r="RUV16" s="18"/>
      <c r="RUX16" s="18"/>
      <c r="RUZ16" s="18"/>
      <c r="RVB16" s="18"/>
      <c r="RVD16" s="18"/>
      <c r="RVF16" s="18"/>
      <c r="RVH16" s="18"/>
      <c r="RVJ16" s="18"/>
      <c r="RVL16" s="18"/>
      <c r="RVN16" s="18"/>
      <c r="RVP16" s="18"/>
      <c r="RVR16" s="18"/>
      <c r="RVT16" s="18"/>
      <c r="RVV16" s="18"/>
      <c r="RVX16" s="18"/>
      <c r="RVZ16" s="18"/>
      <c r="RWB16" s="18"/>
      <c r="RWD16" s="18"/>
      <c r="RWF16" s="18"/>
      <c r="RWH16" s="18"/>
      <c r="RWJ16" s="18"/>
      <c r="RWL16" s="18"/>
      <c r="RWN16" s="18"/>
      <c r="RWP16" s="18"/>
      <c r="RWR16" s="18"/>
      <c r="RWT16" s="18"/>
      <c r="RWV16" s="18"/>
      <c r="RWX16" s="18"/>
      <c r="RWZ16" s="18"/>
      <c r="RXB16" s="18"/>
      <c r="RXD16" s="18"/>
      <c r="RXF16" s="18"/>
      <c r="RXH16" s="18"/>
      <c r="RXJ16" s="18"/>
      <c r="RXL16" s="18"/>
      <c r="RXN16" s="18"/>
      <c r="RXP16" s="18"/>
      <c r="RXR16" s="18"/>
      <c r="RXT16" s="18"/>
      <c r="RXV16" s="18"/>
      <c r="RXX16" s="18"/>
      <c r="RXZ16" s="18"/>
      <c r="RYB16" s="18"/>
      <c r="RYD16" s="18"/>
      <c r="RYF16" s="18"/>
      <c r="RYH16" s="18"/>
      <c r="RYJ16" s="18"/>
      <c r="RYL16" s="18"/>
      <c r="RYN16" s="18"/>
      <c r="RYP16" s="18"/>
      <c r="RYR16" s="18"/>
      <c r="RYT16" s="18"/>
      <c r="RYV16" s="18"/>
      <c r="RYX16" s="18"/>
      <c r="RYZ16" s="18"/>
      <c r="RZB16" s="18"/>
      <c r="RZD16" s="18"/>
      <c r="RZF16" s="18"/>
      <c r="RZH16" s="18"/>
      <c r="RZJ16" s="18"/>
      <c r="RZL16" s="18"/>
      <c r="RZN16" s="18"/>
      <c r="RZP16" s="18"/>
      <c r="RZR16" s="18"/>
      <c r="RZT16" s="18"/>
      <c r="RZV16" s="18"/>
      <c r="RZX16" s="18"/>
      <c r="RZZ16" s="18"/>
      <c r="SAB16" s="18"/>
      <c r="SAD16" s="18"/>
      <c r="SAF16" s="18"/>
      <c r="SAH16" s="18"/>
      <c r="SAJ16" s="18"/>
      <c r="SAL16" s="18"/>
      <c r="SAN16" s="18"/>
      <c r="SAP16" s="18"/>
      <c r="SAR16" s="18"/>
      <c r="SAT16" s="18"/>
      <c r="SAV16" s="18"/>
      <c r="SAX16" s="18"/>
      <c r="SAZ16" s="18"/>
      <c r="SBB16" s="18"/>
      <c r="SBD16" s="18"/>
      <c r="SBF16" s="18"/>
      <c r="SBH16" s="18"/>
      <c r="SBJ16" s="18"/>
      <c r="SBL16" s="18"/>
      <c r="SBN16" s="18"/>
      <c r="SBP16" s="18"/>
      <c r="SBR16" s="18"/>
      <c r="SBT16" s="18"/>
      <c r="SBV16" s="18"/>
      <c r="SBX16" s="18"/>
      <c r="SBZ16" s="18"/>
      <c r="SCB16" s="18"/>
      <c r="SCD16" s="18"/>
      <c r="SCF16" s="18"/>
      <c r="SCH16" s="18"/>
      <c r="SCJ16" s="18"/>
      <c r="SCL16" s="18"/>
      <c r="SCN16" s="18"/>
      <c r="SCP16" s="18"/>
      <c r="SCR16" s="18"/>
      <c r="SCT16" s="18"/>
      <c r="SCV16" s="18"/>
      <c r="SCX16" s="18"/>
      <c r="SCZ16" s="18"/>
      <c r="SDB16" s="18"/>
      <c r="SDD16" s="18"/>
      <c r="SDF16" s="18"/>
      <c r="SDH16" s="18"/>
      <c r="SDJ16" s="18"/>
      <c r="SDL16" s="18"/>
      <c r="SDN16" s="18"/>
      <c r="SDP16" s="18"/>
      <c r="SDR16" s="18"/>
      <c r="SDT16" s="18"/>
      <c r="SDV16" s="18"/>
      <c r="SDX16" s="18"/>
      <c r="SDZ16" s="18"/>
      <c r="SEB16" s="18"/>
      <c r="SED16" s="18"/>
      <c r="SEF16" s="18"/>
      <c r="SEH16" s="18"/>
      <c r="SEJ16" s="18"/>
      <c r="SEL16" s="18"/>
      <c r="SEN16" s="18"/>
      <c r="SEP16" s="18"/>
      <c r="SER16" s="18"/>
      <c r="SET16" s="18"/>
      <c r="SEV16" s="18"/>
      <c r="SEX16" s="18"/>
      <c r="SEZ16" s="18"/>
      <c r="SFB16" s="18"/>
      <c r="SFD16" s="18"/>
      <c r="SFF16" s="18"/>
      <c r="SFH16" s="18"/>
      <c r="SFJ16" s="18"/>
      <c r="SFL16" s="18"/>
      <c r="SFN16" s="18"/>
      <c r="SFP16" s="18"/>
      <c r="SFR16" s="18"/>
      <c r="SFT16" s="18"/>
      <c r="SFV16" s="18"/>
      <c r="SFX16" s="18"/>
      <c r="SFZ16" s="18"/>
      <c r="SGB16" s="18"/>
      <c r="SGD16" s="18"/>
      <c r="SGF16" s="18"/>
      <c r="SGH16" s="18"/>
      <c r="SGJ16" s="18"/>
      <c r="SGL16" s="18"/>
      <c r="SGN16" s="18"/>
      <c r="SGP16" s="18"/>
      <c r="SGR16" s="18"/>
      <c r="SGT16" s="18"/>
      <c r="SGV16" s="18"/>
      <c r="SGX16" s="18"/>
      <c r="SGZ16" s="18"/>
      <c r="SHB16" s="18"/>
      <c r="SHD16" s="18"/>
      <c r="SHF16" s="18"/>
      <c r="SHH16" s="18"/>
      <c r="SHJ16" s="18"/>
      <c r="SHL16" s="18"/>
      <c r="SHN16" s="18"/>
      <c r="SHP16" s="18"/>
      <c r="SHR16" s="18"/>
      <c r="SHT16" s="18"/>
      <c r="SHV16" s="18"/>
      <c r="SHX16" s="18"/>
      <c r="SHZ16" s="18"/>
      <c r="SIB16" s="18"/>
      <c r="SID16" s="18"/>
      <c r="SIF16" s="18"/>
      <c r="SIH16" s="18"/>
      <c r="SIJ16" s="18"/>
      <c r="SIL16" s="18"/>
      <c r="SIN16" s="18"/>
      <c r="SIP16" s="18"/>
      <c r="SIR16" s="18"/>
      <c r="SIT16" s="18"/>
      <c r="SIV16" s="18"/>
      <c r="SIX16" s="18"/>
      <c r="SIZ16" s="18"/>
      <c r="SJB16" s="18"/>
      <c r="SJD16" s="18"/>
      <c r="SJF16" s="18"/>
      <c r="SJH16" s="18"/>
      <c r="SJJ16" s="18"/>
      <c r="SJL16" s="18"/>
      <c r="SJN16" s="18"/>
      <c r="SJP16" s="18"/>
      <c r="SJR16" s="18"/>
      <c r="SJT16" s="18"/>
      <c r="SJV16" s="18"/>
      <c r="SJX16" s="18"/>
      <c r="SJZ16" s="18"/>
      <c r="SKB16" s="18"/>
      <c r="SKD16" s="18"/>
      <c r="SKF16" s="18"/>
      <c r="SKH16" s="18"/>
      <c r="SKJ16" s="18"/>
      <c r="SKL16" s="18"/>
      <c r="SKN16" s="18"/>
      <c r="SKP16" s="18"/>
      <c r="SKR16" s="18"/>
      <c r="SKT16" s="18"/>
      <c r="SKV16" s="18"/>
      <c r="SKX16" s="18"/>
      <c r="SKZ16" s="18"/>
      <c r="SLB16" s="18"/>
      <c r="SLD16" s="18"/>
      <c r="SLF16" s="18"/>
      <c r="SLH16" s="18"/>
      <c r="SLJ16" s="18"/>
      <c r="SLL16" s="18"/>
      <c r="SLN16" s="18"/>
      <c r="SLP16" s="18"/>
      <c r="SLR16" s="18"/>
      <c r="SLT16" s="18"/>
      <c r="SLV16" s="18"/>
      <c r="SLX16" s="18"/>
      <c r="SLZ16" s="18"/>
      <c r="SMB16" s="18"/>
      <c r="SMD16" s="18"/>
      <c r="SMF16" s="18"/>
      <c r="SMH16" s="18"/>
      <c r="SMJ16" s="18"/>
      <c r="SML16" s="18"/>
      <c r="SMN16" s="18"/>
      <c r="SMP16" s="18"/>
      <c r="SMR16" s="18"/>
      <c r="SMT16" s="18"/>
      <c r="SMV16" s="18"/>
      <c r="SMX16" s="18"/>
      <c r="SMZ16" s="18"/>
      <c r="SNB16" s="18"/>
      <c r="SND16" s="18"/>
      <c r="SNF16" s="18"/>
      <c r="SNH16" s="18"/>
      <c r="SNJ16" s="18"/>
      <c r="SNL16" s="18"/>
      <c r="SNN16" s="18"/>
      <c r="SNP16" s="18"/>
      <c r="SNR16" s="18"/>
      <c r="SNT16" s="18"/>
      <c r="SNV16" s="18"/>
      <c r="SNX16" s="18"/>
      <c r="SNZ16" s="18"/>
      <c r="SOB16" s="18"/>
      <c r="SOD16" s="18"/>
      <c r="SOF16" s="18"/>
      <c r="SOH16" s="18"/>
      <c r="SOJ16" s="18"/>
      <c r="SOL16" s="18"/>
      <c r="SON16" s="18"/>
      <c r="SOP16" s="18"/>
      <c r="SOR16" s="18"/>
      <c r="SOT16" s="18"/>
      <c r="SOV16" s="18"/>
      <c r="SOX16" s="18"/>
      <c r="SOZ16" s="18"/>
      <c r="SPB16" s="18"/>
      <c r="SPD16" s="18"/>
      <c r="SPF16" s="18"/>
      <c r="SPH16" s="18"/>
      <c r="SPJ16" s="18"/>
      <c r="SPL16" s="18"/>
      <c r="SPN16" s="18"/>
      <c r="SPP16" s="18"/>
      <c r="SPR16" s="18"/>
      <c r="SPT16" s="18"/>
      <c r="SPV16" s="18"/>
      <c r="SPX16" s="18"/>
      <c r="SPZ16" s="18"/>
      <c r="SQB16" s="18"/>
      <c r="SQD16" s="18"/>
      <c r="SQF16" s="18"/>
      <c r="SQH16" s="18"/>
      <c r="SQJ16" s="18"/>
      <c r="SQL16" s="18"/>
      <c r="SQN16" s="18"/>
      <c r="SQP16" s="18"/>
      <c r="SQR16" s="18"/>
      <c r="SQT16" s="18"/>
      <c r="SQV16" s="18"/>
      <c r="SQX16" s="18"/>
      <c r="SQZ16" s="18"/>
      <c r="SRB16" s="18"/>
      <c r="SRD16" s="18"/>
      <c r="SRF16" s="18"/>
      <c r="SRH16" s="18"/>
      <c r="SRJ16" s="18"/>
      <c r="SRL16" s="18"/>
      <c r="SRN16" s="18"/>
      <c r="SRP16" s="18"/>
      <c r="SRR16" s="18"/>
      <c r="SRT16" s="18"/>
      <c r="SRV16" s="18"/>
      <c r="SRX16" s="18"/>
      <c r="SRZ16" s="18"/>
      <c r="SSB16" s="18"/>
      <c r="SSD16" s="18"/>
      <c r="SSF16" s="18"/>
      <c r="SSH16" s="18"/>
      <c r="SSJ16" s="18"/>
      <c r="SSL16" s="18"/>
      <c r="SSN16" s="18"/>
      <c r="SSP16" s="18"/>
      <c r="SSR16" s="18"/>
      <c r="SST16" s="18"/>
      <c r="SSV16" s="18"/>
      <c r="SSX16" s="18"/>
      <c r="SSZ16" s="18"/>
      <c r="STB16" s="18"/>
      <c r="STD16" s="18"/>
      <c r="STF16" s="18"/>
      <c r="STH16" s="18"/>
      <c r="STJ16" s="18"/>
      <c r="STL16" s="18"/>
      <c r="STN16" s="18"/>
      <c r="STP16" s="18"/>
      <c r="STR16" s="18"/>
      <c r="STT16" s="18"/>
      <c r="STV16" s="18"/>
      <c r="STX16" s="18"/>
      <c r="STZ16" s="18"/>
      <c r="SUB16" s="18"/>
      <c r="SUD16" s="18"/>
      <c r="SUF16" s="18"/>
      <c r="SUH16" s="18"/>
      <c r="SUJ16" s="18"/>
      <c r="SUL16" s="18"/>
      <c r="SUN16" s="18"/>
      <c r="SUP16" s="18"/>
      <c r="SUR16" s="18"/>
      <c r="SUT16" s="18"/>
      <c r="SUV16" s="18"/>
      <c r="SUX16" s="18"/>
      <c r="SUZ16" s="18"/>
      <c r="SVB16" s="18"/>
      <c r="SVD16" s="18"/>
      <c r="SVF16" s="18"/>
      <c r="SVH16" s="18"/>
      <c r="SVJ16" s="18"/>
      <c r="SVL16" s="18"/>
      <c r="SVN16" s="18"/>
      <c r="SVP16" s="18"/>
      <c r="SVR16" s="18"/>
      <c r="SVT16" s="18"/>
      <c r="SVV16" s="18"/>
      <c r="SVX16" s="18"/>
      <c r="SVZ16" s="18"/>
      <c r="SWB16" s="18"/>
      <c r="SWD16" s="18"/>
      <c r="SWF16" s="18"/>
      <c r="SWH16" s="18"/>
      <c r="SWJ16" s="18"/>
      <c r="SWL16" s="18"/>
      <c r="SWN16" s="18"/>
      <c r="SWP16" s="18"/>
      <c r="SWR16" s="18"/>
      <c r="SWT16" s="18"/>
      <c r="SWV16" s="18"/>
      <c r="SWX16" s="18"/>
      <c r="SWZ16" s="18"/>
      <c r="SXB16" s="18"/>
      <c r="SXD16" s="18"/>
      <c r="SXF16" s="18"/>
      <c r="SXH16" s="18"/>
      <c r="SXJ16" s="18"/>
      <c r="SXL16" s="18"/>
      <c r="SXN16" s="18"/>
      <c r="SXP16" s="18"/>
      <c r="SXR16" s="18"/>
      <c r="SXT16" s="18"/>
      <c r="SXV16" s="18"/>
      <c r="SXX16" s="18"/>
      <c r="SXZ16" s="18"/>
      <c r="SYB16" s="18"/>
      <c r="SYD16" s="18"/>
      <c r="SYF16" s="18"/>
      <c r="SYH16" s="18"/>
      <c r="SYJ16" s="18"/>
      <c r="SYL16" s="18"/>
      <c r="SYN16" s="18"/>
      <c r="SYP16" s="18"/>
      <c r="SYR16" s="18"/>
      <c r="SYT16" s="18"/>
      <c r="SYV16" s="18"/>
      <c r="SYX16" s="18"/>
      <c r="SYZ16" s="18"/>
      <c r="SZB16" s="18"/>
      <c r="SZD16" s="18"/>
      <c r="SZF16" s="18"/>
      <c r="SZH16" s="18"/>
      <c r="SZJ16" s="18"/>
      <c r="SZL16" s="18"/>
      <c r="SZN16" s="18"/>
      <c r="SZP16" s="18"/>
      <c r="SZR16" s="18"/>
      <c r="SZT16" s="18"/>
      <c r="SZV16" s="18"/>
      <c r="SZX16" s="18"/>
      <c r="SZZ16" s="18"/>
      <c r="TAB16" s="18"/>
      <c r="TAD16" s="18"/>
      <c r="TAF16" s="18"/>
      <c r="TAH16" s="18"/>
      <c r="TAJ16" s="18"/>
      <c r="TAL16" s="18"/>
      <c r="TAN16" s="18"/>
      <c r="TAP16" s="18"/>
      <c r="TAR16" s="18"/>
      <c r="TAT16" s="18"/>
      <c r="TAV16" s="18"/>
      <c r="TAX16" s="18"/>
      <c r="TAZ16" s="18"/>
      <c r="TBB16" s="18"/>
      <c r="TBD16" s="18"/>
      <c r="TBF16" s="18"/>
      <c r="TBH16" s="18"/>
      <c r="TBJ16" s="18"/>
      <c r="TBL16" s="18"/>
      <c r="TBN16" s="18"/>
      <c r="TBP16" s="18"/>
      <c r="TBR16" s="18"/>
      <c r="TBT16" s="18"/>
      <c r="TBV16" s="18"/>
      <c r="TBX16" s="18"/>
      <c r="TBZ16" s="18"/>
      <c r="TCB16" s="18"/>
      <c r="TCD16" s="18"/>
      <c r="TCF16" s="18"/>
      <c r="TCH16" s="18"/>
      <c r="TCJ16" s="18"/>
      <c r="TCL16" s="18"/>
      <c r="TCN16" s="18"/>
      <c r="TCP16" s="18"/>
      <c r="TCR16" s="18"/>
      <c r="TCT16" s="18"/>
      <c r="TCV16" s="18"/>
      <c r="TCX16" s="18"/>
      <c r="TCZ16" s="18"/>
      <c r="TDB16" s="18"/>
      <c r="TDD16" s="18"/>
      <c r="TDF16" s="18"/>
      <c r="TDH16" s="18"/>
      <c r="TDJ16" s="18"/>
      <c r="TDL16" s="18"/>
      <c r="TDN16" s="18"/>
      <c r="TDP16" s="18"/>
      <c r="TDR16" s="18"/>
      <c r="TDT16" s="18"/>
      <c r="TDV16" s="18"/>
      <c r="TDX16" s="18"/>
      <c r="TDZ16" s="18"/>
      <c r="TEB16" s="18"/>
      <c r="TED16" s="18"/>
      <c r="TEF16" s="18"/>
      <c r="TEH16" s="18"/>
      <c r="TEJ16" s="18"/>
      <c r="TEL16" s="18"/>
      <c r="TEN16" s="18"/>
      <c r="TEP16" s="18"/>
      <c r="TER16" s="18"/>
      <c r="TET16" s="18"/>
      <c r="TEV16" s="18"/>
      <c r="TEX16" s="18"/>
      <c r="TEZ16" s="18"/>
      <c r="TFB16" s="18"/>
      <c r="TFD16" s="18"/>
      <c r="TFF16" s="18"/>
      <c r="TFH16" s="18"/>
      <c r="TFJ16" s="18"/>
      <c r="TFL16" s="18"/>
      <c r="TFN16" s="18"/>
      <c r="TFP16" s="18"/>
      <c r="TFR16" s="18"/>
      <c r="TFT16" s="18"/>
      <c r="TFV16" s="18"/>
      <c r="TFX16" s="18"/>
      <c r="TFZ16" s="18"/>
      <c r="TGB16" s="18"/>
      <c r="TGD16" s="18"/>
      <c r="TGF16" s="18"/>
      <c r="TGH16" s="18"/>
      <c r="TGJ16" s="18"/>
      <c r="TGL16" s="18"/>
      <c r="TGN16" s="18"/>
      <c r="TGP16" s="18"/>
      <c r="TGR16" s="18"/>
      <c r="TGT16" s="18"/>
      <c r="TGV16" s="18"/>
      <c r="TGX16" s="18"/>
      <c r="TGZ16" s="18"/>
      <c r="THB16" s="18"/>
      <c r="THD16" s="18"/>
      <c r="THF16" s="18"/>
      <c r="THH16" s="18"/>
      <c r="THJ16" s="18"/>
      <c r="THL16" s="18"/>
      <c r="THN16" s="18"/>
      <c r="THP16" s="18"/>
      <c r="THR16" s="18"/>
      <c r="THT16" s="18"/>
      <c r="THV16" s="18"/>
      <c r="THX16" s="18"/>
      <c r="THZ16" s="18"/>
      <c r="TIB16" s="18"/>
      <c r="TID16" s="18"/>
      <c r="TIF16" s="18"/>
      <c r="TIH16" s="18"/>
      <c r="TIJ16" s="18"/>
      <c r="TIL16" s="18"/>
      <c r="TIN16" s="18"/>
      <c r="TIP16" s="18"/>
      <c r="TIR16" s="18"/>
      <c r="TIT16" s="18"/>
      <c r="TIV16" s="18"/>
      <c r="TIX16" s="18"/>
      <c r="TIZ16" s="18"/>
      <c r="TJB16" s="18"/>
      <c r="TJD16" s="18"/>
      <c r="TJF16" s="18"/>
      <c r="TJH16" s="18"/>
      <c r="TJJ16" s="18"/>
      <c r="TJL16" s="18"/>
      <c r="TJN16" s="18"/>
      <c r="TJP16" s="18"/>
      <c r="TJR16" s="18"/>
      <c r="TJT16" s="18"/>
      <c r="TJV16" s="18"/>
      <c r="TJX16" s="18"/>
      <c r="TJZ16" s="18"/>
      <c r="TKB16" s="18"/>
      <c r="TKD16" s="18"/>
      <c r="TKF16" s="18"/>
      <c r="TKH16" s="18"/>
      <c r="TKJ16" s="18"/>
      <c r="TKL16" s="18"/>
      <c r="TKN16" s="18"/>
      <c r="TKP16" s="18"/>
      <c r="TKR16" s="18"/>
      <c r="TKT16" s="18"/>
      <c r="TKV16" s="18"/>
      <c r="TKX16" s="18"/>
      <c r="TKZ16" s="18"/>
      <c r="TLB16" s="18"/>
      <c r="TLD16" s="18"/>
      <c r="TLF16" s="18"/>
      <c r="TLH16" s="18"/>
      <c r="TLJ16" s="18"/>
      <c r="TLL16" s="18"/>
      <c r="TLN16" s="18"/>
      <c r="TLP16" s="18"/>
      <c r="TLR16" s="18"/>
      <c r="TLT16" s="18"/>
      <c r="TLV16" s="18"/>
      <c r="TLX16" s="18"/>
      <c r="TLZ16" s="18"/>
      <c r="TMB16" s="18"/>
      <c r="TMD16" s="18"/>
      <c r="TMF16" s="18"/>
      <c r="TMH16" s="18"/>
      <c r="TMJ16" s="18"/>
      <c r="TML16" s="18"/>
      <c r="TMN16" s="18"/>
      <c r="TMP16" s="18"/>
      <c r="TMR16" s="18"/>
      <c r="TMT16" s="18"/>
      <c r="TMV16" s="18"/>
      <c r="TMX16" s="18"/>
      <c r="TMZ16" s="18"/>
      <c r="TNB16" s="18"/>
      <c r="TND16" s="18"/>
      <c r="TNF16" s="18"/>
      <c r="TNH16" s="18"/>
      <c r="TNJ16" s="18"/>
      <c r="TNL16" s="18"/>
      <c r="TNN16" s="18"/>
      <c r="TNP16" s="18"/>
      <c r="TNR16" s="18"/>
      <c r="TNT16" s="18"/>
      <c r="TNV16" s="18"/>
      <c r="TNX16" s="18"/>
      <c r="TNZ16" s="18"/>
      <c r="TOB16" s="18"/>
      <c r="TOD16" s="18"/>
      <c r="TOF16" s="18"/>
      <c r="TOH16" s="18"/>
      <c r="TOJ16" s="18"/>
      <c r="TOL16" s="18"/>
      <c r="TON16" s="18"/>
      <c r="TOP16" s="18"/>
      <c r="TOR16" s="18"/>
      <c r="TOT16" s="18"/>
      <c r="TOV16" s="18"/>
      <c r="TOX16" s="18"/>
      <c r="TOZ16" s="18"/>
      <c r="TPB16" s="18"/>
      <c r="TPD16" s="18"/>
      <c r="TPF16" s="18"/>
      <c r="TPH16" s="18"/>
      <c r="TPJ16" s="18"/>
      <c r="TPL16" s="18"/>
      <c r="TPN16" s="18"/>
      <c r="TPP16" s="18"/>
      <c r="TPR16" s="18"/>
      <c r="TPT16" s="18"/>
      <c r="TPV16" s="18"/>
      <c r="TPX16" s="18"/>
      <c r="TPZ16" s="18"/>
      <c r="TQB16" s="18"/>
      <c r="TQD16" s="18"/>
      <c r="TQF16" s="18"/>
      <c r="TQH16" s="18"/>
      <c r="TQJ16" s="18"/>
      <c r="TQL16" s="18"/>
      <c r="TQN16" s="18"/>
      <c r="TQP16" s="18"/>
      <c r="TQR16" s="18"/>
      <c r="TQT16" s="18"/>
      <c r="TQV16" s="18"/>
      <c r="TQX16" s="18"/>
      <c r="TQZ16" s="18"/>
      <c r="TRB16" s="18"/>
      <c r="TRD16" s="18"/>
      <c r="TRF16" s="18"/>
      <c r="TRH16" s="18"/>
      <c r="TRJ16" s="18"/>
      <c r="TRL16" s="18"/>
      <c r="TRN16" s="18"/>
      <c r="TRP16" s="18"/>
      <c r="TRR16" s="18"/>
      <c r="TRT16" s="18"/>
      <c r="TRV16" s="18"/>
      <c r="TRX16" s="18"/>
      <c r="TRZ16" s="18"/>
      <c r="TSB16" s="18"/>
      <c r="TSD16" s="18"/>
      <c r="TSF16" s="18"/>
      <c r="TSH16" s="18"/>
      <c r="TSJ16" s="18"/>
      <c r="TSL16" s="18"/>
      <c r="TSN16" s="18"/>
      <c r="TSP16" s="18"/>
      <c r="TSR16" s="18"/>
      <c r="TST16" s="18"/>
      <c r="TSV16" s="18"/>
      <c r="TSX16" s="18"/>
      <c r="TSZ16" s="18"/>
      <c r="TTB16" s="18"/>
      <c r="TTD16" s="18"/>
      <c r="TTF16" s="18"/>
      <c r="TTH16" s="18"/>
      <c r="TTJ16" s="18"/>
      <c r="TTL16" s="18"/>
      <c r="TTN16" s="18"/>
      <c r="TTP16" s="18"/>
      <c r="TTR16" s="18"/>
      <c r="TTT16" s="18"/>
      <c r="TTV16" s="18"/>
      <c r="TTX16" s="18"/>
      <c r="TTZ16" s="18"/>
      <c r="TUB16" s="18"/>
      <c r="TUD16" s="18"/>
      <c r="TUF16" s="18"/>
      <c r="TUH16" s="18"/>
      <c r="TUJ16" s="18"/>
      <c r="TUL16" s="18"/>
      <c r="TUN16" s="18"/>
      <c r="TUP16" s="18"/>
      <c r="TUR16" s="18"/>
      <c r="TUT16" s="18"/>
      <c r="TUV16" s="18"/>
      <c r="TUX16" s="18"/>
      <c r="TUZ16" s="18"/>
      <c r="TVB16" s="18"/>
      <c r="TVD16" s="18"/>
      <c r="TVF16" s="18"/>
      <c r="TVH16" s="18"/>
      <c r="TVJ16" s="18"/>
      <c r="TVL16" s="18"/>
      <c r="TVN16" s="18"/>
      <c r="TVP16" s="18"/>
      <c r="TVR16" s="18"/>
      <c r="TVT16" s="18"/>
      <c r="TVV16" s="18"/>
      <c r="TVX16" s="18"/>
      <c r="TVZ16" s="18"/>
      <c r="TWB16" s="18"/>
      <c r="TWD16" s="18"/>
      <c r="TWF16" s="18"/>
      <c r="TWH16" s="18"/>
      <c r="TWJ16" s="18"/>
      <c r="TWL16" s="18"/>
      <c r="TWN16" s="18"/>
      <c r="TWP16" s="18"/>
      <c r="TWR16" s="18"/>
      <c r="TWT16" s="18"/>
      <c r="TWV16" s="18"/>
      <c r="TWX16" s="18"/>
      <c r="TWZ16" s="18"/>
      <c r="TXB16" s="18"/>
      <c r="TXD16" s="18"/>
      <c r="TXF16" s="18"/>
      <c r="TXH16" s="18"/>
      <c r="TXJ16" s="18"/>
      <c r="TXL16" s="18"/>
      <c r="TXN16" s="18"/>
      <c r="TXP16" s="18"/>
      <c r="TXR16" s="18"/>
      <c r="TXT16" s="18"/>
      <c r="TXV16" s="18"/>
      <c r="TXX16" s="18"/>
      <c r="TXZ16" s="18"/>
      <c r="TYB16" s="18"/>
      <c r="TYD16" s="18"/>
      <c r="TYF16" s="18"/>
      <c r="TYH16" s="18"/>
      <c r="TYJ16" s="18"/>
      <c r="TYL16" s="18"/>
      <c r="TYN16" s="18"/>
      <c r="TYP16" s="18"/>
      <c r="TYR16" s="18"/>
      <c r="TYT16" s="18"/>
      <c r="TYV16" s="18"/>
      <c r="TYX16" s="18"/>
      <c r="TYZ16" s="18"/>
      <c r="TZB16" s="18"/>
      <c r="TZD16" s="18"/>
      <c r="TZF16" s="18"/>
      <c r="TZH16" s="18"/>
      <c r="TZJ16" s="18"/>
      <c r="TZL16" s="18"/>
      <c r="TZN16" s="18"/>
      <c r="TZP16" s="18"/>
      <c r="TZR16" s="18"/>
      <c r="TZT16" s="18"/>
      <c r="TZV16" s="18"/>
      <c r="TZX16" s="18"/>
      <c r="TZZ16" s="18"/>
      <c r="UAB16" s="18"/>
      <c r="UAD16" s="18"/>
      <c r="UAF16" s="18"/>
      <c r="UAH16" s="18"/>
      <c r="UAJ16" s="18"/>
      <c r="UAL16" s="18"/>
      <c r="UAN16" s="18"/>
      <c r="UAP16" s="18"/>
      <c r="UAR16" s="18"/>
      <c r="UAT16" s="18"/>
      <c r="UAV16" s="18"/>
      <c r="UAX16" s="18"/>
      <c r="UAZ16" s="18"/>
      <c r="UBB16" s="18"/>
      <c r="UBD16" s="18"/>
      <c r="UBF16" s="18"/>
      <c r="UBH16" s="18"/>
      <c r="UBJ16" s="18"/>
      <c r="UBL16" s="18"/>
      <c r="UBN16" s="18"/>
      <c r="UBP16" s="18"/>
      <c r="UBR16" s="18"/>
      <c r="UBT16" s="18"/>
      <c r="UBV16" s="18"/>
      <c r="UBX16" s="18"/>
      <c r="UBZ16" s="18"/>
      <c r="UCB16" s="18"/>
      <c r="UCD16" s="18"/>
      <c r="UCF16" s="18"/>
      <c r="UCH16" s="18"/>
      <c r="UCJ16" s="18"/>
      <c r="UCL16" s="18"/>
      <c r="UCN16" s="18"/>
      <c r="UCP16" s="18"/>
      <c r="UCR16" s="18"/>
      <c r="UCT16" s="18"/>
      <c r="UCV16" s="18"/>
      <c r="UCX16" s="18"/>
      <c r="UCZ16" s="18"/>
      <c r="UDB16" s="18"/>
      <c r="UDD16" s="18"/>
      <c r="UDF16" s="18"/>
      <c r="UDH16" s="18"/>
      <c r="UDJ16" s="18"/>
      <c r="UDL16" s="18"/>
      <c r="UDN16" s="18"/>
      <c r="UDP16" s="18"/>
      <c r="UDR16" s="18"/>
      <c r="UDT16" s="18"/>
      <c r="UDV16" s="18"/>
      <c r="UDX16" s="18"/>
      <c r="UDZ16" s="18"/>
      <c r="UEB16" s="18"/>
      <c r="UED16" s="18"/>
      <c r="UEF16" s="18"/>
      <c r="UEH16" s="18"/>
      <c r="UEJ16" s="18"/>
      <c r="UEL16" s="18"/>
      <c r="UEN16" s="18"/>
      <c r="UEP16" s="18"/>
      <c r="UER16" s="18"/>
      <c r="UET16" s="18"/>
      <c r="UEV16" s="18"/>
      <c r="UEX16" s="18"/>
      <c r="UEZ16" s="18"/>
      <c r="UFB16" s="18"/>
      <c r="UFD16" s="18"/>
      <c r="UFF16" s="18"/>
      <c r="UFH16" s="18"/>
      <c r="UFJ16" s="18"/>
      <c r="UFL16" s="18"/>
      <c r="UFN16" s="18"/>
      <c r="UFP16" s="18"/>
      <c r="UFR16" s="18"/>
      <c r="UFT16" s="18"/>
      <c r="UFV16" s="18"/>
      <c r="UFX16" s="18"/>
      <c r="UFZ16" s="18"/>
      <c r="UGB16" s="18"/>
      <c r="UGD16" s="18"/>
      <c r="UGF16" s="18"/>
      <c r="UGH16" s="18"/>
      <c r="UGJ16" s="18"/>
      <c r="UGL16" s="18"/>
      <c r="UGN16" s="18"/>
      <c r="UGP16" s="18"/>
      <c r="UGR16" s="18"/>
      <c r="UGT16" s="18"/>
      <c r="UGV16" s="18"/>
      <c r="UGX16" s="18"/>
      <c r="UGZ16" s="18"/>
      <c r="UHB16" s="18"/>
      <c r="UHD16" s="18"/>
      <c r="UHF16" s="18"/>
      <c r="UHH16" s="18"/>
      <c r="UHJ16" s="18"/>
      <c r="UHL16" s="18"/>
      <c r="UHN16" s="18"/>
      <c r="UHP16" s="18"/>
      <c r="UHR16" s="18"/>
      <c r="UHT16" s="18"/>
      <c r="UHV16" s="18"/>
      <c r="UHX16" s="18"/>
      <c r="UHZ16" s="18"/>
      <c r="UIB16" s="18"/>
      <c r="UID16" s="18"/>
      <c r="UIF16" s="18"/>
      <c r="UIH16" s="18"/>
      <c r="UIJ16" s="18"/>
      <c r="UIL16" s="18"/>
      <c r="UIN16" s="18"/>
      <c r="UIP16" s="18"/>
      <c r="UIR16" s="18"/>
      <c r="UIT16" s="18"/>
      <c r="UIV16" s="18"/>
      <c r="UIX16" s="18"/>
      <c r="UIZ16" s="18"/>
      <c r="UJB16" s="18"/>
      <c r="UJD16" s="18"/>
      <c r="UJF16" s="18"/>
      <c r="UJH16" s="18"/>
      <c r="UJJ16" s="18"/>
      <c r="UJL16" s="18"/>
      <c r="UJN16" s="18"/>
      <c r="UJP16" s="18"/>
      <c r="UJR16" s="18"/>
      <c r="UJT16" s="18"/>
      <c r="UJV16" s="18"/>
      <c r="UJX16" s="18"/>
      <c r="UJZ16" s="18"/>
      <c r="UKB16" s="18"/>
      <c r="UKD16" s="18"/>
      <c r="UKF16" s="18"/>
      <c r="UKH16" s="18"/>
      <c r="UKJ16" s="18"/>
      <c r="UKL16" s="18"/>
      <c r="UKN16" s="18"/>
      <c r="UKP16" s="18"/>
      <c r="UKR16" s="18"/>
      <c r="UKT16" s="18"/>
      <c r="UKV16" s="18"/>
      <c r="UKX16" s="18"/>
      <c r="UKZ16" s="18"/>
      <c r="ULB16" s="18"/>
      <c r="ULD16" s="18"/>
      <c r="ULF16" s="18"/>
      <c r="ULH16" s="18"/>
      <c r="ULJ16" s="18"/>
      <c r="ULL16" s="18"/>
      <c r="ULN16" s="18"/>
      <c r="ULP16" s="18"/>
      <c r="ULR16" s="18"/>
      <c r="ULT16" s="18"/>
      <c r="ULV16" s="18"/>
      <c r="ULX16" s="18"/>
      <c r="ULZ16" s="18"/>
      <c r="UMB16" s="18"/>
      <c r="UMD16" s="18"/>
      <c r="UMF16" s="18"/>
      <c r="UMH16" s="18"/>
      <c r="UMJ16" s="18"/>
      <c r="UML16" s="18"/>
      <c r="UMN16" s="18"/>
      <c r="UMP16" s="18"/>
      <c r="UMR16" s="18"/>
      <c r="UMT16" s="18"/>
      <c r="UMV16" s="18"/>
      <c r="UMX16" s="18"/>
      <c r="UMZ16" s="18"/>
      <c r="UNB16" s="18"/>
      <c r="UND16" s="18"/>
      <c r="UNF16" s="18"/>
      <c r="UNH16" s="18"/>
      <c r="UNJ16" s="18"/>
      <c r="UNL16" s="18"/>
      <c r="UNN16" s="18"/>
      <c r="UNP16" s="18"/>
      <c r="UNR16" s="18"/>
      <c r="UNT16" s="18"/>
      <c r="UNV16" s="18"/>
      <c r="UNX16" s="18"/>
      <c r="UNZ16" s="18"/>
      <c r="UOB16" s="18"/>
      <c r="UOD16" s="18"/>
      <c r="UOF16" s="18"/>
      <c r="UOH16" s="18"/>
      <c r="UOJ16" s="18"/>
      <c r="UOL16" s="18"/>
      <c r="UON16" s="18"/>
      <c r="UOP16" s="18"/>
      <c r="UOR16" s="18"/>
      <c r="UOT16" s="18"/>
      <c r="UOV16" s="18"/>
      <c r="UOX16" s="18"/>
      <c r="UOZ16" s="18"/>
      <c r="UPB16" s="18"/>
      <c r="UPD16" s="18"/>
      <c r="UPF16" s="18"/>
      <c r="UPH16" s="18"/>
      <c r="UPJ16" s="18"/>
      <c r="UPL16" s="18"/>
      <c r="UPN16" s="18"/>
      <c r="UPP16" s="18"/>
      <c r="UPR16" s="18"/>
      <c r="UPT16" s="18"/>
      <c r="UPV16" s="18"/>
      <c r="UPX16" s="18"/>
      <c r="UPZ16" s="18"/>
      <c r="UQB16" s="18"/>
      <c r="UQD16" s="18"/>
      <c r="UQF16" s="18"/>
      <c r="UQH16" s="18"/>
      <c r="UQJ16" s="18"/>
      <c r="UQL16" s="18"/>
      <c r="UQN16" s="18"/>
      <c r="UQP16" s="18"/>
      <c r="UQR16" s="18"/>
      <c r="UQT16" s="18"/>
      <c r="UQV16" s="18"/>
      <c r="UQX16" s="18"/>
      <c r="UQZ16" s="18"/>
      <c r="URB16" s="18"/>
      <c r="URD16" s="18"/>
      <c r="URF16" s="18"/>
      <c r="URH16" s="18"/>
      <c r="URJ16" s="18"/>
      <c r="URL16" s="18"/>
      <c r="URN16" s="18"/>
      <c r="URP16" s="18"/>
      <c r="URR16" s="18"/>
      <c r="URT16" s="18"/>
      <c r="URV16" s="18"/>
      <c r="URX16" s="18"/>
      <c r="URZ16" s="18"/>
      <c r="USB16" s="18"/>
      <c r="USD16" s="18"/>
      <c r="USF16" s="18"/>
      <c r="USH16" s="18"/>
      <c r="USJ16" s="18"/>
      <c r="USL16" s="18"/>
      <c r="USN16" s="18"/>
      <c r="USP16" s="18"/>
      <c r="USR16" s="18"/>
      <c r="UST16" s="18"/>
      <c r="USV16" s="18"/>
      <c r="USX16" s="18"/>
      <c r="USZ16" s="18"/>
      <c r="UTB16" s="18"/>
      <c r="UTD16" s="18"/>
      <c r="UTF16" s="18"/>
      <c r="UTH16" s="18"/>
      <c r="UTJ16" s="18"/>
      <c r="UTL16" s="18"/>
      <c r="UTN16" s="18"/>
      <c r="UTP16" s="18"/>
      <c r="UTR16" s="18"/>
      <c r="UTT16" s="18"/>
      <c r="UTV16" s="18"/>
      <c r="UTX16" s="18"/>
      <c r="UTZ16" s="18"/>
      <c r="UUB16" s="18"/>
      <c r="UUD16" s="18"/>
      <c r="UUF16" s="18"/>
      <c r="UUH16" s="18"/>
      <c r="UUJ16" s="18"/>
      <c r="UUL16" s="18"/>
      <c r="UUN16" s="18"/>
      <c r="UUP16" s="18"/>
      <c r="UUR16" s="18"/>
      <c r="UUT16" s="18"/>
      <c r="UUV16" s="18"/>
      <c r="UUX16" s="18"/>
      <c r="UUZ16" s="18"/>
      <c r="UVB16" s="18"/>
      <c r="UVD16" s="18"/>
      <c r="UVF16" s="18"/>
      <c r="UVH16" s="18"/>
      <c r="UVJ16" s="18"/>
      <c r="UVL16" s="18"/>
      <c r="UVN16" s="18"/>
      <c r="UVP16" s="18"/>
      <c r="UVR16" s="18"/>
      <c r="UVT16" s="18"/>
      <c r="UVV16" s="18"/>
      <c r="UVX16" s="18"/>
      <c r="UVZ16" s="18"/>
      <c r="UWB16" s="18"/>
      <c r="UWD16" s="18"/>
      <c r="UWF16" s="18"/>
      <c r="UWH16" s="18"/>
      <c r="UWJ16" s="18"/>
      <c r="UWL16" s="18"/>
      <c r="UWN16" s="18"/>
      <c r="UWP16" s="18"/>
      <c r="UWR16" s="18"/>
      <c r="UWT16" s="18"/>
      <c r="UWV16" s="18"/>
      <c r="UWX16" s="18"/>
      <c r="UWZ16" s="18"/>
      <c r="UXB16" s="18"/>
      <c r="UXD16" s="18"/>
      <c r="UXF16" s="18"/>
      <c r="UXH16" s="18"/>
      <c r="UXJ16" s="18"/>
      <c r="UXL16" s="18"/>
      <c r="UXN16" s="18"/>
      <c r="UXP16" s="18"/>
      <c r="UXR16" s="18"/>
      <c r="UXT16" s="18"/>
      <c r="UXV16" s="18"/>
      <c r="UXX16" s="18"/>
      <c r="UXZ16" s="18"/>
      <c r="UYB16" s="18"/>
      <c r="UYD16" s="18"/>
      <c r="UYF16" s="18"/>
      <c r="UYH16" s="18"/>
      <c r="UYJ16" s="18"/>
      <c r="UYL16" s="18"/>
      <c r="UYN16" s="18"/>
      <c r="UYP16" s="18"/>
      <c r="UYR16" s="18"/>
      <c r="UYT16" s="18"/>
      <c r="UYV16" s="18"/>
      <c r="UYX16" s="18"/>
      <c r="UYZ16" s="18"/>
      <c r="UZB16" s="18"/>
      <c r="UZD16" s="18"/>
      <c r="UZF16" s="18"/>
      <c r="UZH16" s="18"/>
      <c r="UZJ16" s="18"/>
      <c r="UZL16" s="18"/>
      <c r="UZN16" s="18"/>
      <c r="UZP16" s="18"/>
      <c r="UZR16" s="18"/>
      <c r="UZT16" s="18"/>
      <c r="UZV16" s="18"/>
      <c r="UZX16" s="18"/>
      <c r="UZZ16" s="18"/>
      <c r="VAB16" s="18"/>
      <c r="VAD16" s="18"/>
      <c r="VAF16" s="18"/>
      <c r="VAH16" s="18"/>
      <c r="VAJ16" s="18"/>
      <c r="VAL16" s="18"/>
      <c r="VAN16" s="18"/>
      <c r="VAP16" s="18"/>
      <c r="VAR16" s="18"/>
      <c r="VAT16" s="18"/>
      <c r="VAV16" s="18"/>
      <c r="VAX16" s="18"/>
      <c r="VAZ16" s="18"/>
      <c r="VBB16" s="18"/>
      <c r="VBD16" s="18"/>
      <c r="VBF16" s="18"/>
      <c r="VBH16" s="18"/>
      <c r="VBJ16" s="18"/>
      <c r="VBL16" s="18"/>
      <c r="VBN16" s="18"/>
      <c r="VBP16" s="18"/>
      <c r="VBR16" s="18"/>
      <c r="VBT16" s="18"/>
      <c r="VBV16" s="18"/>
      <c r="VBX16" s="18"/>
      <c r="VBZ16" s="18"/>
      <c r="VCB16" s="18"/>
      <c r="VCD16" s="18"/>
      <c r="VCF16" s="18"/>
      <c r="VCH16" s="18"/>
      <c r="VCJ16" s="18"/>
      <c r="VCL16" s="18"/>
      <c r="VCN16" s="18"/>
      <c r="VCP16" s="18"/>
      <c r="VCR16" s="18"/>
      <c r="VCT16" s="18"/>
      <c r="VCV16" s="18"/>
      <c r="VCX16" s="18"/>
      <c r="VCZ16" s="18"/>
      <c r="VDB16" s="18"/>
      <c r="VDD16" s="18"/>
      <c r="VDF16" s="18"/>
      <c r="VDH16" s="18"/>
      <c r="VDJ16" s="18"/>
      <c r="VDL16" s="18"/>
      <c r="VDN16" s="18"/>
      <c r="VDP16" s="18"/>
      <c r="VDR16" s="18"/>
      <c r="VDT16" s="18"/>
      <c r="VDV16" s="18"/>
      <c r="VDX16" s="18"/>
      <c r="VDZ16" s="18"/>
      <c r="VEB16" s="18"/>
      <c r="VED16" s="18"/>
      <c r="VEF16" s="18"/>
      <c r="VEH16" s="18"/>
      <c r="VEJ16" s="18"/>
      <c r="VEL16" s="18"/>
      <c r="VEN16" s="18"/>
      <c r="VEP16" s="18"/>
      <c r="VER16" s="18"/>
      <c r="VET16" s="18"/>
      <c r="VEV16" s="18"/>
      <c r="VEX16" s="18"/>
      <c r="VEZ16" s="18"/>
      <c r="VFB16" s="18"/>
      <c r="VFD16" s="18"/>
      <c r="VFF16" s="18"/>
      <c r="VFH16" s="18"/>
      <c r="VFJ16" s="18"/>
      <c r="VFL16" s="18"/>
      <c r="VFN16" s="18"/>
      <c r="VFP16" s="18"/>
      <c r="VFR16" s="18"/>
      <c r="VFT16" s="18"/>
      <c r="VFV16" s="18"/>
      <c r="VFX16" s="18"/>
      <c r="VFZ16" s="18"/>
      <c r="VGB16" s="18"/>
      <c r="VGD16" s="18"/>
      <c r="VGF16" s="18"/>
      <c r="VGH16" s="18"/>
      <c r="VGJ16" s="18"/>
      <c r="VGL16" s="18"/>
      <c r="VGN16" s="18"/>
      <c r="VGP16" s="18"/>
      <c r="VGR16" s="18"/>
      <c r="VGT16" s="18"/>
      <c r="VGV16" s="18"/>
      <c r="VGX16" s="18"/>
      <c r="VGZ16" s="18"/>
      <c r="VHB16" s="18"/>
      <c r="VHD16" s="18"/>
      <c r="VHF16" s="18"/>
      <c r="VHH16" s="18"/>
      <c r="VHJ16" s="18"/>
      <c r="VHL16" s="18"/>
      <c r="VHN16" s="18"/>
      <c r="VHP16" s="18"/>
      <c r="VHR16" s="18"/>
      <c r="VHT16" s="18"/>
      <c r="VHV16" s="18"/>
      <c r="VHX16" s="18"/>
      <c r="VHZ16" s="18"/>
      <c r="VIB16" s="18"/>
      <c r="VID16" s="18"/>
      <c r="VIF16" s="18"/>
      <c r="VIH16" s="18"/>
      <c r="VIJ16" s="18"/>
      <c r="VIL16" s="18"/>
      <c r="VIN16" s="18"/>
      <c r="VIP16" s="18"/>
      <c r="VIR16" s="18"/>
      <c r="VIT16" s="18"/>
      <c r="VIV16" s="18"/>
      <c r="VIX16" s="18"/>
      <c r="VIZ16" s="18"/>
      <c r="VJB16" s="18"/>
      <c r="VJD16" s="18"/>
      <c r="VJF16" s="18"/>
      <c r="VJH16" s="18"/>
      <c r="VJJ16" s="18"/>
      <c r="VJL16" s="18"/>
      <c r="VJN16" s="18"/>
      <c r="VJP16" s="18"/>
      <c r="VJR16" s="18"/>
      <c r="VJT16" s="18"/>
      <c r="VJV16" s="18"/>
      <c r="VJX16" s="18"/>
      <c r="VJZ16" s="18"/>
      <c r="VKB16" s="18"/>
      <c r="VKD16" s="18"/>
      <c r="VKF16" s="18"/>
      <c r="VKH16" s="18"/>
      <c r="VKJ16" s="18"/>
      <c r="VKL16" s="18"/>
      <c r="VKN16" s="18"/>
      <c r="VKP16" s="18"/>
      <c r="VKR16" s="18"/>
      <c r="VKT16" s="18"/>
      <c r="VKV16" s="18"/>
      <c r="VKX16" s="18"/>
      <c r="VKZ16" s="18"/>
      <c r="VLB16" s="18"/>
      <c r="VLD16" s="18"/>
      <c r="VLF16" s="18"/>
      <c r="VLH16" s="18"/>
      <c r="VLJ16" s="18"/>
      <c r="VLL16" s="18"/>
      <c r="VLN16" s="18"/>
      <c r="VLP16" s="18"/>
      <c r="VLR16" s="18"/>
      <c r="VLT16" s="18"/>
      <c r="VLV16" s="18"/>
      <c r="VLX16" s="18"/>
      <c r="VLZ16" s="18"/>
      <c r="VMB16" s="18"/>
      <c r="VMD16" s="18"/>
      <c r="VMF16" s="18"/>
      <c r="VMH16" s="18"/>
      <c r="VMJ16" s="18"/>
      <c r="VML16" s="18"/>
      <c r="VMN16" s="18"/>
      <c r="VMP16" s="18"/>
      <c r="VMR16" s="18"/>
      <c r="VMT16" s="18"/>
      <c r="VMV16" s="18"/>
      <c r="VMX16" s="18"/>
      <c r="VMZ16" s="18"/>
      <c r="VNB16" s="18"/>
      <c r="VND16" s="18"/>
      <c r="VNF16" s="18"/>
      <c r="VNH16" s="18"/>
      <c r="VNJ16" s="18"/>
      <c r="VNL16" s="18"/>
      <c r="VNN16" s="18"/>
      <c r="VNP16" s="18"/>
      <c r="VNR16" s="18"/>
      <c r="VNT16" s="18"/>
      <c r="VNV16" s="18"/>
      <c r="VNX16" s="18"/>
      <c r="VNZ16" s="18"/>
      <c r="VOB16" s="18"/>
      <c r="VOD16" s="18"/>
      <c r="VOF16" s="18"/>
      <c r="VOH16" s="18"/>
      <c r="VOJ16" s="18"/>
      <c r="VOL16" s="18"/>
      <c r="VON16" s="18"/>
      <c r="VOP16" s="18"/>
      <c r="VOR16" s="18"/>
      <c r="VOT16" s="18"/>
      <c r="VOV16" s="18"/>
      <c r="VOX16" s="18"/>
      <c r="VOZ16" s="18"/>
      <c r="VPB16" s="18"/>
      <c r="VPD16" s="18"/>
      <c r="VPF16" s="18"/>
      <c r="VPH16" s="18"/>
      <c r="VPJ16" s="18"/>
      <c r="VPL16" s="18"/>
      <c r="VPN16" s="18"/>
      <c r="VPP16" s="18"/>
      <c r="VPR16" s="18"/>
      <c r="VPT16" s="18"/>
      <c r="VPV16" s="18"/>
      <c r="VPX16" s="18"/>
      <c r="VPZ16" s="18"/>
      <c r="VQB16" s="18"/>
      <c r="VQD16" s="18"/>
      <c r="VQF16" s="18"/>
      <c r="VQH16" s="18"/>
      <c r="VQJ16" s="18"/>
      <c r="VQL16" s="18"/>
      <c r="VQN16" s="18"/>
      <c r="VQP16" s="18"/>
      <c r="VQR16" s="18"/>
      <c r="VQT16" s="18"/>
      <c r="VQV16" s="18"/>
      <c r="VQX16" s="18"/>
      <c r="VQZ16" s="18"/>
      <c r="VRB16" s="18"/>
      <c r="VRD16" s="18"/>
      <c r="VRF16" s="18"/>
      <c r="VRH16" s="18"/>
      <c r="VRJ16" s="18"/>
      <c r="VRL16" s="18"/>
      <c r="VRN16" s="18"/>
      <c r="VRP16" s="18"/>
      <c r="VRR16" s="18"/>
      <c r="VRT16" s="18"/>
      <c r="VRV16" s="18"/>
      <c r="VRX16" s="18"/>
      <c r="VRZ16" s="18"/>
      <c r="VSB16" s="18"/>
      <c r="VSD16" s="18"/>
      <c r="VSF16" s="18"/>
      <c r="VSH16" s="18"/>
      <c r="VSJ16" s="18"/>
      <c r="VSL16" s="18"/>
      <c r="VSN16" s="18"/>
      <c r="VSP16" s="18"/>
      <c r="VSR16" s="18"/>
      <c r="VST16" s="18"/>
      <c r="VSV16" s="18"/>
      <c r="VSX16" s="18"/>
      <c r="VSZ16" s="18"/>
      <c r="VTB16" s="18"/>
      <c r="VTD16" s="18"/>
      <c r="VTF16" s="18"/>
      <c r="VTH16" s="18"/>
      <c r="VTJ16" s="18"/>
      <c r="VTL16" s="18"/>
      <c r="VTN16" s="18"/>
      <c r="VTP16" s="18"/>
      <c r="VTR16" s="18"/>
      <c r="VTT16" s="18"/>
      <c r="VTV16" s="18"/>
      <c r="VTX16" s="18"/>
      <c r="VTZ16" s="18"/>
      <c r="VUB16" s="18"/>
      <c r="VUD16" s="18"/>
      <c r="VUF16" s="18"/>
      <c r="VUH16" s="18"/>
      <c r="VUJ16" s="18"/>
      <c r="VUL16" s="18"/>
      <c r="VUN16" s="18"/>
      <c r="VUP16" s="18"/>
      <c r="VUR16" s="18"/>
      <c r="VUT16" s="18"/>
      <c r="VUV16" s="18"/>
      <c r="VUX16" s="18"/>
      <c r="VUZ16" s="18"/>
      <c r="VVB16" s="18"/>
      <c r="VVD16" s="18"/>
      <c r="VVF16" s="18"/>
      <c r="VVH16" s="18"/>
      <c r="VVJ16" s="18"/>
      <c r="VVL16" s="18"/>
      <c r="VVN16" s="18"/>
      <c r="VVP16" s="18"/>
      <c r="VVR16" s="18"/>
      <c r="VVT16" s="18"/>
      <c r="VVV16" s="18"/>
      <c r="VVX16" s="18"/>
      <c r="VVZ16" s="18"/>
      <c r="VWB16" s="18"/>
      <c r="VWD16" s="18"/>
      <c r="VWF16" s="18"/>
      <c r="VWH16" s="18"/>
      <c r="VWJ16" s="18"/>
      <c r="VWL16" s="18"/>
      <c r="VWN16" s="18"/>
      <c r="VWP16" s="18"/>
      <c r="VWR16" s="18"/>
      <c r="VWT16" s="18"/>
      <c r="VWV16" s="18"/>
      <c r="VWX16" s="18"/>
      <c r="VWZ16" s="18"/>
      <c r="VXB16" s="18"/>
      <c r="VXD16" s="18"/>
      <c r="VXF16" s="18"/>
      <c r="VXH16" s="18"/>
      <c r="VXJ16" s="18"/>
      <c r="VXL16" s="18"/>
      <c r="VXN16" s="18"/>
      <c r="VXP16" s="18"/>
      <c r="VXR16" s="18"/>
      <c r="VXT16" s="18"/>
      <c r="VXV16" s="18"/>
      <c r="VXX16" s="18"/>
      <c r="VXZ16" s="18"/>
      <c r="VYB16" s="18"/>
      <c r="VYD16" s="18"/>
      <c r="VYF16" s="18"/>
      <c r="VYH16" s="18"/>
      <c r="VYJ16" s="18"/>
      <c r="VYL16" s="18"/>
      <c r="VYN16" s="18"/>
      <c r="VYP16" s="18"/>
      <c r="VYR16" s="18"/>
      <c r="VYT16" s="18"/>
      <c r="VYV16" s="18"/>
      <c r="VYX16" s="18"/>
      <c r="VYZ16" s="18"/>
      <c r="VZB16" s="18"/>
      <c r="VZD16" s="18"/>
      <c r="VZF16" s="18"/>
      <c r="VZH16" s="18"/>
      <c r="VZJ16" s="18"/>
      <c r="VZL16" s="18"/>
      <c r="VZN16" s="18"/>
      <c r="VZP16" s="18"/>
      <c r="VZR16" s="18"/>
      <c r="VZT16" s="18"/>
      <c r="VZV16" s="18"/>
      <c r="VZX16" s="18"/>
      <c r="VZZ16" s="18"/>
      <c r="WAB16" s="18"/>
      <c r="WAD16" s="18"/>
      <c r="WAF16" s="18"/>
      <c r="WAH16" s="18"/>
      <c r="WAJ16" s="18"/>
      <c r="WAL16" s="18"/>
      <c r="WAN16" s="18"/>
      <c r="WAP16" s="18"/>
      <c r="WAR16" s="18"/>
      <c r="WAT16" s="18"/>
      <c r="WAV16" s="18"/>
      <c r="WAX16" s="18"/>
      <c r="WAZ16" s="18"/>
      <c r="WBB16" s="18"/>
      <c r="WBD16" s="18"/>
      <c r="WBF16" s="18"/>
      <c r="WBH16" s="18"/>
      <c r="WBJ16" s="18"/>
      <c r="WBL16" s="18"/>
      <c r="WBN16" s="18"/>
      <c r="WBP16" s="18"/>
      <c r="WBR16" s="18"/>
      <c r="WBT16" s="18"/>
      <c r="WBV16" s="18"/>
      <c r="WBX16" s="18"/>
      <c r="WBZ16" s="18"/>
      <c r="WCB16" s="18"/>
      <c r="WCD16" s="18"/>
      <c r="WCF16" s="18"/>
      <c r="WCH16" s="18"/>
      <c r="WCJ16" s="18"/>
      <c r="WCL16" s="18"/>
      <c r="WCN16" s="18"/>
      <c r="WCP16" s="18"/>
      <c r="WCR16" s="18"/>
      <c r="WCT16" s="18"/>
      <c r="WCV16" s="18"/>
      <c r="WCX16" s="18"/>
      <c r="WCZ16" s="18"/>
      <c r="WDB16" s="18"/>
      <c r="WDD16" s="18"/>
      <c r="WDF16" s="18"/>
      <c r="WDH16" s="18"/>
      <c r="WDJ16" s="18"/>
      <c r="WDL16" s="18"/>
      <c r="WDN16" s="18"/>
      <c r="WDP16" s="18"/>
      <c r="WDR16" s="18"/>
      <c r="WDT16" s="18"/>
      <c r="WDV16" s="18"/>
      <c r="WDX16" s="18"/>
      <c r="WDZ16" s="18"/>
      <c r="WEB16" s="18"/>
      <c r="WED16" s="18"/>
      <c r="WEF16" s="18"/>
      <c r="WEH16" s="18"/>
      <c r="WEJ16" s="18"/>
      <c r="WEL16" s="18"/>
      <c r="WEN16" s="18"/>
      <c r="WEP16" s="18"/>
      <c r="WER16" s="18"/>
      <c r="WET16" s="18"/>
      <c r="WEV16" s="18"/>
      <c r="WEX16" s="18"/>
      <c r="WEZ16" s="18"/>
      <c r="WFB16" s="18"/>
      <c r="WFD16" s="18"/>
      <c r="WFF16" s="18"/>
      <c r="WFH16" s="18"/>
      <c r="WFJ16" s="18"/>
      <c r="WFL16" s="18"/>
      <c r="WFN16" s="18"/>
      <c r="WFP16" s="18"/>
      <c r="WFR16" s="18"/>
      <c r="WFT16" s="18"/>
      <c r="WFV16" s="18"/>
      <c r="WFX16" s="18"/>
      <c r="WFZ16" s="18"/>
      <c r="WGB16" s="18"/>
      <c r="WGD16" s="18"/>
      <c r="WGF16" s="18"/>
      <c r="WGH16" s="18"/>
      <c r="WGJ16" s="18"/>
      <c r="WGL16" s="18"/>
      <c r="WGN16" s="18"/>
      <c r="WGP16" s="18"/>
      <c r="WGR16" s="18"/>
      <c r="WGT16" s="18"/>
      <c r="WGV16" s="18"/>
      <c r="WGX16" s="18"/>
      <c r="WGZ16" s="18"/>
      <c r="WHB16" s="18"/>
      <c r="WHD16" s="18"/>
      <c r="WHF16" s="18"/>
      <c r="WHH16" s="18"/>
      <c r="WHJ16" s="18"/>
      <c r="WHL16" s="18"/>
      <c r="WHN16" s="18"/>
      <c r="WHP16" s="18"/>
      <c r="WHR16" s="18"/>
      <c r="WHT16" s="18"/>
      <c r="WHV16" s="18"/>
      <c r="WHX16" s="18"/>
      <c r="WHZ16" s="18"/>
      <c r="WIB16" s="18"/>
      <c r="WID16" s="18"/>
      <c r="WIF16" s="18"/>
      <c r="WIH16" s="18"/>
      <c r="WIJ16" s="18"/>
      <c r="WIL16" s="18"/>
      <c r="WIN16" s="18"/>
      <c r="WIP16" s="18"/>
      <c r="WIR16" s="18"/>
      <c r="WIT16" s="18"/>
      <c r="WIV16" s="18"/>
      <c r="WIX16" s="18"/>
      <c r="WIZ16" s="18"/>
      <c r="WJB16" s="18"/>
      <c r="WJD16" s="18"/>
      <c r="WJF16" s="18"/>
      <c r="WJH16" s="18"/>
      <c r="WJJ16" s="18"/>
      <c r="WJL16" s="18"/>
      <c r="WJN16" s="18"/>
      <c r="WJP16" s="18"/>
      <c r="WJR16" s="18"/>
      <c r="WJT16" s="18"/>
      <c r="WJV16" s="18"/>
      <c r="WJX16" s="18"/>
      <c r="WJZ16" s="18"/>
      <c r="WKB16" s="18"/>
      <c r="WKD16" s="18"/>
      <c r="WKF16" s="18"/>
      <c r="WKH16" s="18"/>
      <c r="WKJ16" s="18"/>
      <c r="WKL16" s="18"/>
      <c r="WKN16" s="18"/>
      <c r="WKP16" s="18"/>
      <c r="WKR16" s="18"/>
      <c r="WKT16" s="18"/>
      <c r="WKV16" s="18"/>
      <c r="WKX16" s="18"/>
      <c r="WKZ16" s="18"/>
      <c r="WLB16" s="18"/>
      <c r="WLD16" s="18"/>
      <c r="WLF16" s="18"/>
      <c r="WLH16" s="18"/>
      <c r="WLJ16" s="18"/>
      <c r="WLL16" s="18"/>
      <c r="WLN16" s="18"/>
      <c r="WLP16" s="18"/>
      <c r="WLR16" s="18"/>
      <c r="WLT16" s="18"/>
      <c r="WLV16" s="18"/>
      <c r="WLX16" s="18"/>
      <c r="WLZ16" s="18"/>
      <c r="WMB16" s="18"/>
      <c r="WMD16" s="18"/>
      <c r="WMF16" s="18"/>
      <c r="WMH16" s="18"/>
      <c r="WMJ16" s="18"/>
      <c r="WML16" s="18"/>
      <c r="WMN16" s="18"/>
      <c r="WMP16" s="18"/>
      <c r="WMR16" s="18"/>
      <c r="WMT16" s="18"/>
      <c r="WMV16" s="18"/>
      <c r="WMX16" s="18"/>
      <c r="WMZ16" s="18"/>
      <c r="WNB16" s="18"/>
      <c r="WND16" s="18"/>
      <c r="WNF16" s="18"/>
      <c r="WNH16" s="18"/>
      <c r="WNJ16" s="18"/>
      <c r="WNL16" s="18"/>
      <c r="WNN16" s="18"/>
      <c r="WNP16" s="18"/>
      <c r="WNR16" s="18"/>
      <c r="WNT16" s="18"/>
      <c r="WNV16" s="18"/>
      <c r="WNX16" s="18"/>
      <c r="WNZ16" s="18"/>
      <c r="WOB16" s="18"/>
      <c r="WOD16" s="18"/>
      <c r="WOF16" s="18"/>
      <c r="WOH16" s="18"/>
      <c r="WOJ16" s="18"/>
      <c r="WOL16" s="18"/>
      <c r="WON16" s="18"/>
      <c r="WOP16" s="18"/>
      <c r="WOR16" s="18"/>
      <c r="WOT16" s="18"/>
      <c r="WOV16" s="18"/>
      <c r="WOX16" s="18"/>
      <c r="WOZ16" s="18"/>
      <c r="WPB16" s="18"/>
      <c r="WPD16" s="18"/>
      <c r="WPF16" s="18"/>
      <c r="WPH16" s="18"/>
      <c r="WPJ16" s="18"/>
      <c r="WPL16" s="18"/>
      <c r="WPN16" s="18"/>
      <c r="WPP16" s="18"/>
      <c r="WPR16" s="18"/>
      <c r="WPT16" s="18"/>
      <c r="WPV16" s="18"/>
      <c r="WPX16" s="18"/>
      <c r="WPZ16" s="18"/>
      <c r="WQB16" s="18"/>
      <c r="WQD16" s="18"/>
      <c r="WQF16" s="18"/>
      <c r="WQH16" s="18"/>
      <c r="WQJ16" s="18"/>
      <c r="WQL16" s="18"/>
      <c r="WQN16" s="18"/>
      <c r="WQP16" s="18"/>
      <c r="WQR16" s="18"/>
      <c r="WQT16" s="18"/>
      <c r="WQV16" s="18"/>
      <c r="WQX16" s="18"/>
      <c r="WQZ16" s="18"/>
      <c r="WRB16" s="18"/>
      <c r="WRD16" s="18"/>
      <c r="WRF16" s="18"/>
      <c r="WRH16" s="18"/>
      <c r="WRJ16" s="18"/>
      <c r="WRL16" s="18"/>
      <c r="WRN16" s="18"/>
      <c r="WRP16" s="18"/>
      <c r="WRR16" s="18"/>
      <c r="WRT16" s="18"/>
      <c r="WRV16" s="18"/>
      <c r="WRX16" s="18"/>
      <c r="WRZ16" s="18"/>
      <c r="WSB16" s="18"/>
      <c r="WSD16" s="18"/>
      <c r="WSF16" s="18"/>
      <c r="WSH16" s="18"/>
      <c r="WSJ16" s="18"/>
      <c r="WSL16" s="18"/>
      <c r="WSN16" s="18"/>
      <c r="WSP16" s="18"/>
      <c r="WSR16" s="18"/>
      <c r="WST16" s="18"/>
      <c r="WSV16" s="18"/>
      <c r="WSX16" s="18"/>
      <c r="WSZ16" s="18"/>
      <c r="WTB16" s="18"/>
      <c r="WTD16" s="18"/>
      <c r="WTF16" s="18"/>
      <c r="WTH16" s="18"/>
      <c r="WTJ16" s="18"/>
      <c r="WTL16" s="18"/>
      <c r="WTN16" s="18"/>
      <c r="WTP16" s="18"/>
      <c r="WTR16" s="18"/>
      <c r="WTT16" s="18"/>
      <c r="WTV16" s="18"/>
      <c r="WTX16" s="18"/>
      <c r="WTZ16" s="18"/>
      <c r="WUB16" s="18"/>
      <c r="WUD16" s="18"/>
      <c r="WUF16" s="18"/>
      <c r="WUH16" s="18"/>
      <c r="WUJ16" s="18"/>
      <c r="WUL16" s="18"/>
      <c r="WUN16" s="18"/>
      <c r="WUP16" s="18"/>
      <c r="WUR16" s="18"/>
      <c r="WUT16" s="18"/>
      <c r="WUV16" s="18"/>
      <c r="WUX16" s="18"/>
      <c r="WUZ16" s="18"/>
      <c r="WVB16" s="18"/>
      <c r="WVD16" s="18"/>
      <c r="WVF16" s="18"/>
      <c r="WVH16" s="18"/>
      <c r="WVJ16" s="18"/>
      <c r="WVL16" s="18"/>
      <c r="WVN16" s="18"/>
      <c r="WVP16" s="18"/>
      <c r="WVR16" s="18"/>
      <c r="WVT16" s="18"/>
      <c r="WVV16" s="18"/>
      <c r="WVX16" s="18"/>
      <c r="WVZ16" s="18"/>
      <c r="WWB16" s="18"/>
      <c r="WWD16" s="18"/>
      <c r="WWF16" s="18"/>
      <c r="WWH16" s="18"/>
      <c r="WWJ16" s="18"/>
      <c r="WWL16" s="18"/>
      <c r="WWN16" s="18"/>
      <c r="WWP16" s="18"/>
      <c r="WWR16" s="18"/>
      <c r="WWT16" s="18"/>
      <c r="WWV16" s="18"/>
      <c r="WWX16" s="18"/>
      <c r="WWZ16" s="18"/>
      <c r="WXB16" s="18"/>
      <c r="WXD16" s="18"/>
      <c r="WXF16" s="18"/>
      <c r="WXH16" s="18"/>
      <c r="WXJ16" s="18"/>
      <c r="WXL16" s="18"/>
      <c r="WXN16" s="18"/>
      <c r="WXP16" s="18"/>
      <c r="WXR16" s="18"/>
      <c r="WXT16" s="18"/>
      <c r="WXV16" s="18"/>
      <c r="WXX16" s="18"/>
      <c r="WXZ16" s="18"/>
      <c r="WYB16" s="18"/>
      <c r="WYD16" s="18"/>
      <c r="WYF16" s="18"/>
      <c r="WYH16" s="18"/>
      <c r="WYJ16" s="18"/>
      <c r="WYL16" s="18"/>
      <c r="WYN16" s="18"/>
      <c r="WYP16" s="18"/>
      <c r="WYR16" s="18"/>
      <c r="WYT16" s="18"/>
      <c r="WYV16" s="18"/>
      <c r="WYX16" s="18"/>
      <c r="WYZ16" s="18"/>
      <c r="WZB16" s="18"/>
      <c r="WZD16" s="18"/>
      <c r="WZF16" s="18"/>
      <c r="WZH16" s="18"/>
      <c r="WZJ16" s="18"/>
      <c r="WZL16" s="18"/>
      <c r="WZN16" s="18"/>
      <c r="WZP16" s="18"/>
      <c r="WZR16" s="18"/>
      <c r="WZT16" s="18"/>
      <c r="WZV16" s="18"/>
      <c r="WZX16" s="18"/>
      <c r="WZZ16" s="18"/>
      <c r="XAB16" s="18"/>
      <c r="XAD16" s="18"/>
      <c r="XAF16" s="18"/>
      <c r="XAH16" s="18"/>
      <c r="XAJ16" s="18"/>
      <c r="XAL16" s="18"/>
      <c r="XAN16" s="18"/>
      <c r="XAP16" s="18"/>
      <c r="XAR16" s="18"/>
      <c r="XAT16" s="18"/>
      <c r="XAV16" s="18"/>
      <c r="XAX16" s="18"/>
      <c r="XAZ16" s="18"/>
      <c r="XBB16" s="18"/>
      <c r="XBD16" s="18"/>
      <c r="XBF16" s="18"/>
      <c r="XBH16" s="18"/>
      <c r="XBJ16" s="18"/>
      <c r="XBL16" s="18"/>
      <c r="XBN16" s="18"/>
      <c r="XBP16" s="18"/>
      <c r="XBR16" s="18"/>
      <c r="XBT16" s="18"/>
      <c r="XBV16" s="18"/>
      <c r="XBX16" s="18"/>
      <c r="XBZ16" s="18"/>
      <c r="XCB16" s="18"/>
      <c r="XCD16" s="18"/>
      <c r="XCF16" s="18"/>
      <c r="XCH16" s="18"/>
      <c r="XCJ16" s="18"/>
      <c r="XCL16" s="18"/>
      <c r="XCN16" s="18"/>
      <c r="XCP16" s="18"/>
      <c r="XCR16" s="18"/>
      <c r="XCT16" s="18"/>
      <c r="XCV16" s="18"/>
      <c r="XCX16" s="18"/>
      <c r="XCZ16" s="18"/>
      <c r="XDB16" s="18"/>
      <c r="XDD16" s="18"/>
      <c r="XDF16" s="18"/>
      <c r="XDH16" s="18"/>
      <c r="XDJ16" s="18"/>
      <c r="XDL16" s="18"/>
      <c r="XDN16" s="18"/>
      <c r="XDP16" s="18"/>
      <c r="XDR16" s="18"/>
      <c r="XDT16" s="18"/>
      <c r="XDV16" s="18"/>
      <c r="XDX16" s="18"/>
      <c r="XDZ16" s="18"/>
      <c r="XEB16" s="18"/>
      <c r="XED16" s="18"/>
      <c r="XEF16" s="18"/>
      <c r="XEH16" s="18"/>
      <c r="XEJ16" s="18"/>
      <c r="XEL16" s="18"/>
      <c r="XEN16" s="18"/>
      <c r="XEP16" s="18"/>
      <c r="XER16" s="18"/>
      <c r="XET16" s="18"/>
      <c r="XEV16" s="18"/>
      <c r="XEX16" s="18"/>
      <c r="XEZ16" s="18"/>
      <c r="XFB16" s="18"/>
      <c r="XFD16" s="18"/>
    </row>
    <row r="17" spans="1:2" x14ac:dyDescent="0.25">
      <c r="A17" t="s">
        <v>153</v>
      </c>
      <c r="B17" s="103"/>
    </row>
    <row r="18" spans="1:2" x14ac:dyDescent="0.25">
      <c r="A18" t="s">
        <v>167</v>
      </c>
      <c r="B18" s="18"/>
    </row>
    <row r="20" spans="1:2" ht="14.4" x14ac:dyDescent="0.3">
      <c r="A20" s="127" t="s">
        <v>140</v>
      </c>
    </row>
    <row r="21" spans="1:2" x14ac:dyDescent="0.25">
      <c r="A21" t="s">
        <v>141</v>
      </c>
      <c r="B21" s="18">
        <v>0.41</v>
      </c>
    </row>
    <row r="22" spans="1:2" x14ac:dyDescent="0.25">
      <c r="A22" t="s">
        <v>150</v>
      </c>
      <c r="B22" s="18">
        <v>0.6</v>
      </c>
    </row>
    <row r="23" spans="1:2" x14ac:dyDescent="0.25">
      <c r="A23" t="s">
        <v>151</v>
      </c>
      <c r="B23" s="104" t="s">
        <v>152</v>
      </c>
    </row>
    <row r="24" spans="1:2" x14ac:dyDescent="0.25">
      <c r="A24" t="s">
        <v>158</v>
      </c>
      <c r="B24" s="104"/>
    </row>
    <row r="25" spans="1:2" x14ac:dyDescent="0.25">
      <c r="A25" t="s">
        <v>142</v>
      </c>
    </row>
    <row r="26" spans="1:2" x14ac:dyDescent="0.25">
      <c r="A26" t="s">
        <v>143</v>
      </c>
    </row>
    <row r="28" spans="1:2" ht="14.4" x14ac:dyDescent="0.3">
      <c r="A28" s="127" t="s">
        <v>144</v>
      </c>
    </row>
    <row r="29" spans="1:2" x14ac:dyDescent="0.25">
      <c r="A29" t="s">
        <v>154</v>
      </c>
      <c r="B29" s="102"/>
    </row>
    <row r="30" spans="1:2" x14ac:dyDescent="0.25">
      <c r="B30" s="10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C694-D3E7-48D0-B354-3742987A0F6A}">
  <dimension ref="A2:E14"/>
  <sheetViews>
    <sheetView workbookViewId="0">
      <selection activeCell="C31" sqref="C31"/>
    </sheetView>
  </sheetViews>
  <sheetFormatPr defaultRowHeight="13.2" x14ac:dyDescent="0.25"/>
  <cols>
    <col min="1" max="1" width="17.44140625" bestFit="1" customWidth="1"/>
    <col min="2" max="2" width="16.88671875" customWidth="1"/>
    <col min="3" max="4" width="17.6640625" bestFit="1" customWidth="1"/>
  </cols>
  <sheetData>
    <row r="2" spans="1:5" ht="14.4" x14ac:dyDescent="0.25">
      <c r="A2" s="155" t="s">
        <v>157</v>
      </c>
      <c r="B2" s="156"/>
      <c r="C2" s="156"/>
      <c r="D2" s="157"/>
    </row>
    <row r="4" spans="1:5" ht="14.4" x14ac:dyDescent="0.3">
      <c r="A4" s="121" t="s">
        <v>117</v>
      </c>
      <c r="B4" s="122" t="s">
        <v>118</v>
      </c>
      <c r="C4" s="123" t="s">
        <v>119</v>
      </c>
      <c r="D4" s="124" t="s">
        <v>120</v>
      </c>
    </row>
    <row r="5" spans="1:5" x14ac:dyDescent="0.25">
      <c r="A5" s="77" t="s">
        <v>130</v>
      </c>
      <c r="B5" s="78">
        <f>'Safety Benefit'!B79</f>
        <v>1445154600</v>
      </c>
      <c r="C5" s="78">
        <f>'Safety Benefit'!C79</f>
        <v>1092638400</v>
      </c>
      <c r="D5" s="153">
        <f>'Safety Benefit'!D79</f>
        <v>646393200</v>
      </c>
    </row>
    <row r="6" spans="1:5" x14ac:dyDescent="0.25">
      <c r="A6" s="79" t="s">
        <v>129</v>
      </c>
      <c r="B6" s="80">
        <f>'Travel Time Benefit'!D39</f>
        <v>74983700</v>
      </c>
      <c r="C6" s="80">
        <f>'Travel Time Benefit'!E39</f>
        <v>56381900</v>
      </c>
      <c r="D6" s="81">
        <f>'Travel Time Benefit'!F39</f>
        <v>43734800</v>
      </c>
    </row>
    <row r="7" spans="1:5" x14ac:dyDescent="0.25">
      <c r="A7" s="82" t="s">
        <v>121</v>
      </c>
      <c r="B7" s="83">
        <f>'Environmental Benefit'!C38</f>
        <v>14665300</v>
      </c>
      <c r="C7" s="83">
        <f>'Environmental Benefit'!D38</f>
        <v>11088000</v>
      </c>
      <c r="D7" s="154">
        <f>'Environmental Benefit'!E38</f>
        <v>6559500</v>
      </c>
    </row>
    <row r="8" spans="1:5" ht="14.4" x14ac:dyDescent="0.3">
      <c r="A8" s="84" t="s">
        <v>33</v>
      </c>
      <c r="B8" s="85">
        <f>SUM(B5:B7)</f>
        <v>1534803600</v>
      </c>
      <c r="C8" s="85">
        <f t="shared" ref="C8:D8" si="0">SUM(C5:C7)</f>
        <v>1160108300</v>
      </c>
      <c r="D8" s="86">
        <f t="shared" si="0"/>
        <v>696687500</v>
      </c>
    </row>
    <row r="9" spans="1:5" x14ac:dyDescent="0.25">
      <c r="A9" s="19"/>
      <c r="B9" s="19"/>
      <c r="C9" s="19"/>
      <c r="D9" s="19"/>
      <c r="E9" s="19"/>
    </row>
    <row r="10" spans="1:5" s="90" customFormat="1" ht="14.4" x14ac:dyDescent="0.3">
      <c r="A10" s="84" t="s">
        <v>122</v>
      </c>
      <c r="B10" s="87">
        <f>Cost!C17</f>
        <v>24381100</v>
      </c>
      <c r="C10" s="87">
        <f>Cost!D17</f>
        <v>24381100</v>
      </c>
      <c r="D10" s="89">
        <f>Cost!E17</f>
        <v>24381100</v>
      </c>
      <c r="E10" s="88"/>
    </row>
    <row r="12" spans="1:5" s="90" customFormat="1" ht="14.4" x14ac:dyDescent="0.3">
      <c r="A12" s="84" t="s">
        <v>128</v>
      </c>
      <c r="B12" s="87">
        <f>Cost!C42</f>
        <v>14250000</v>
      </c>
      <c r="C12" s="87">
        <f>Cost!D42</f>
        <v>11065100</v>
      </c>
      <c r="D12" s="89">
        <f>Cost!E42</f>
        <v>8294300</v>
      </c>
      <c r="E12" s="88"/>
    </row>
    <row r="13" spans="1:5" ht="14.4" x14ac:dyDescent="0.3">
      <c r="A13" s="19"/>
      <c r="B13" s="91"/>
      <c r="C13" s="91"/>
      <c r="D13" s="91"/>
      <c r="E13" s="19"/>
    </row>
    <row r="14" spans="1:5" ht="14.4" x14ac:dyDescent="0.3">
      <c r="A14" s="121" t="s">
        <v>124</v>
      </c>
      <c r="B14" s="125">
        <f>(B8-B12)/B10</f>
        <v>62.366078642883217</v>
      </c>
      <c r="C14" s="125">
        <f>(C8-C12)/C10</f>
        <v>47.128439652025541</v>
      </c>
      <c r="D14" s="126">
        <f>(D8-D12)/D10</f>
        <v>28.234706391426144</v>
      </c>
      <c r="E14" s="19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2101-7206-47B5-9AE2-2D2999B72ECD}">
  <dimension ref="B2:F42"/>
  <sheetViews>
    <sheetView topLeftCell="A7" workbookViewId="0">
      <selection activeCell="I36" sqref="I36"/>
    </sheetView>
  </sheetViews>
  <sheetFormatPr defaultRowHeight="13.2" x14ac:dyDescent="0.25"/>
  <cols>
    <col min="1" max="1" width="3.33203125" customWidth="1"/>
    <col min="2" max="2" width="26.109375" bestFit="1" customWidth="1"/>
    <col min="3" max="3" width="13.21875" bestFit="1" customWidth="1"/>
    <col min="4" max="5" width="12.44140625" style="3" customWidth="1"/>
    <col min="6" max="6" width="8.88671875" style="3"/>
    <col min="7" max="7" width="22.6640625" bestFit="1" customWidth="1"/>
    <col min="8" max="8" width="12.77734375" bestFit="1" customWidth="1"/>
    <col min="9" max="9" width="20.77734375" bestFit="1" customWidth="1"/>
    <col min="10" max="10" width="23.5546875" bestFit="1" customWidth="1"/>
    <col min="11" max="11" width="15.33203125" bestFit="1" customWidth="1"/>
    <col min="12" max="12" width="14.33203125" bestFit="1" customWidth="1"/>
    <col min="13" max="13" width="13.21875" bestFit="1" customWidth="1"/>
    <col min="14" max="14" width="15.33203125" bestFit="1" customWidth="1"/>
    <col min="15" max="15" width="12.44140625" bestFit="1" customWidth="1"/>
  </cols>
  <sheetData>
    <row r="2" spans="2:5" ht="14.4" x14ac:dyDescent="0.25">
      <c r="B2" s="186" t="s">
        <v>125</v>
      </c>
      <c r="C2" s="186" t="s">
        <v>161</v>
      </c>
      <c r="D2" s="186" t="s">
        <v>162</v>
      </c>
      <c r="E2" s="186" t="s">
        <v>115</v>
      </c>
    </row>
    <row r="3" spans="2:5" x14ac:dyDescent="0.25">
      <c r="B3" s="187" t="s">
        <v>116</v>
      </c>
      <c r="C3" s="188">
        <v>19504888</v>
      </c>
      <c r="D3" s="188">
        <v>225529</v>
      </c>
      <c r="E3" s="188">
        <v>19730417</v>
      </c>
    </row>
    <row r="4" spans="2:5" x14ac:dyDescent="0.25">
      <c r="B4" s="187" t="s">
        <v>159</v>
      </c>
      <c r="C4" s="188"/>
      <c r="D4" s="188">
        <v>4340693</v>
      </c>
      <c r="E4" s="188">
        <v>4340693</v>
      </c>
    </row>
    <row r="5" spans="2:5" x14ac:dyDescent="0.25">
      <c r="B5" s="187" t="s">
        <v>160</v>
      </c>
      <c r="C5" s="188">
        <v>19504888</v>
      </c>
      <c r="D5" s="188">
        <v>4876222</v>
      </c>
      <c r="E5" s="188">
        <v>24381110</v>
      </c>
    </row>
    <row r="6" spans="2:5" x14ac:dyDescent="0.25">
      <c r="D6"/>
      <c r="E6"/>
    </row>
    <row r="7" spans="2:5" ht="14.4" x14ac:dyDescent="0.25">
      <c r="B7" s="186" t="s">
        <v>32</v>
      </c>
      <c r="C7" s="186" t="s">
        <v>163</v>
      </c>
      <c r="D7"/>
      <c r="E7"/>
    </row>
    <row r="8" spans="2:5" x14ac:dyDescent="0.25">
      <c r="B8" s="9">
        <v>750000</v>
      </c>
      <c r="C8" s="10">
        <v>20</v>
      </c>
      <c r="D8"/>
      <c r="E8"/>
    </row>
    <row r="9" spans="2:5" x14ac:dyDescent="0.25">
      <c r="D9"/>
      <c r="E9"/>
    </row>
    <row r="10" spans="2:5" x14ac:dyDescent="0.25">
      <c r="B10" s="12"/>
      <c r="C10" s="13"/>
    </row>
    <row r="11" spans="2:5" ht="14.4" x14ac:dyDescent="0.25">
      <c r="B11" s="189" t="s">
        <v>123</v>
      </c>
      <c r="C11" s="190"/>
      <c r="D11" s="190"/>
      <c r="E11" s="191"/>
    </row>
    <row r="12" spans="2:5" ht="14.4" x14ac:dyDescent="0.25">
      <c r="B12" s="150" t="s">
        <v>111</v>
      </c>
      <c r="C12" s="151" t="s">
        <v>118</v>
      </c>
      <c r="D12" s="151" t="s">
        <v>126</v>
      </c>
      <c r="E12" s="152" t="s">
        <v>127</v>
      </c>
    </row>
    <row r="13" spans="2:5" x14ac:dyDescent="0.25">
      <c r="B13" s="93">
        <v>2019</v>
      </c>
      <c r="C13" s="80">
        <f>E5</f>
        <v>24381110</v>
      </c>
      <c r="D13" s="80">
        <f>C13/(POWER((1+0.03),B13-$B$13))</f>
        <v>24381110</v>
      </c>
      <c r="E13" s="81">
        <f>C13/(POWER(1+0.07,B13-$B$13))</f>
        <v>24381110</v>
      </c>
    </row>
    <row r="14" spans="2:5" x14ac:dyDescent="0.25">
      <c r="B14" s="93">
        <v>2020</v>
      </c>
      <c r="C14" s="19"/>
      <c r="D14" s="19"/>
      <c r="E14" s="92"/>
    </row>
    <row r="15" spans="2:5" x14ac:dyDescent="0.25">
      <c r="B15" s="93">
        <v>2021</v>
      </c>
      <c r="C15" s="19"/>
      <c r="D15" s="19"/>
      <c r="E15" s="92"/>
    </row>
    <row r="16" spans="2:5" x14ac:dyDescent="0.25">
      <c r="B16" s="93">
        <v>2022</v>
      </c>
      <c r="C16" s="19"/>
      <c r="D16" s="19"/>
      <c r="E16" s="92"/>
    </row>
    <row r="17" spans="2:5" ht="14.4" x14ac:dyDescent="0.3">
      <c r="B17" s="94" t="s">
        <v>115</v>
      </c>
      <c r="C17" s="85">
        <f>ROUND(SUM(C13:C16),-2)</f>
        <v>24381100</v>
      </c>
      <c r="D17" s="85">
        <f t="shared" ref="D17:E17" si="0">ROUND(SUM(D13:D16),-2)</f>
        <v>24381100</v>
      </c>
      <c r="E17" s="86">
        <f t="shared" si="0"/>
        <v>24381100</v>
      </c>
    </row>
    <row r="18" spans="2:5" x14ac:dyDescent="0.25">
      <c r="D18"/>
      <c r="E18"/>
    </row>
    <row r="19" spans="2:5" x14ac:dyDescent="0.25">
      <c r="D19"/>
      <c r="E19"/>
    </row>
    <row r="20" spans="2:5" ht="14.4" x14ac:dyDescent="0.25">
      <c r="B20" s="189" t="s">
        <v>128</v>
      </c>
      <c r="C20" s="190"/>
      <c r="D20" s="190"/>
      <c r="E20" s="191"/>
    </row>
    <row r="21" spans="2:5" ht="14.4" x14ac:dyDescent="0.25">
      <c r="B21" s="150" t="s">
        <v>111</v>
      </c>
      <c r="C21" s="151" t="s">
        <v>118</v>
      </c>
      <c r="D21" s="151" t="s">
        <v>126</v>
      </c>
      <c r="E21" s="152" t="s">
        <v>127</v>
      </c>
    </row>
    <row r="22" spans="2:5" x14ac:dyDescent="0.25">
      <c r="B22" s="93">
        <v>2019</v>
      </c>
      <c r="C22" s="80"/>
      <c r="D22" s="80"/>
      <c r="E22" s="81"/>
    </row>
    <row r="23" spans="2:5" x14ac:dyDescent="0.25">
      <c r="B23" s="93">
        <v>2020</v>
      </c>
      <c r="C23" s="80">
        <f>$B$8</f>
        <v>750000</v>
      </c>
      <c r="D23" s="80">
        <f>C23/(POWER((1+0.03),B23-$B$23))</f>
        <v>750000</v>
      </c>
      <c r="E23" s="81">
        <f>C23/(POWER(1+0.07,B23-$B$23))</f>
        <v>750000</v>
      </c>
    </row>
    <row r="24" spans="2:5" x14ac:dyDescent="0.25">
      <c r="B24" s="93">
        <v>2021</v>
      </c>
      <c r="C24" s="80">
        <f>$B$8</f>
        <v>750000</v>
      </c>
      <c r="D24" s="80">
        <f>C24/(POWER((1+0.03),B24-$B$23))</f>
        <v>728155.33980582526</v>
      </c>
      <c r="E24" s="81">
        <f>C24/(POWER(1+0.07,B24-$B$23))</f>
        <v>700934.57943925227</v>
      </c>
    </row>
    <row r="25" spans="2:5" x14ac:dyDescent="0.25">
      <c r="B25" s="93">
        <v>2022</v>
      </c>
      <c r="C25" s="80">
        <f>$B$8</f>
        <v>750000</v>
      </c>
      <c r="D25" s="80">
        <f>C25/(POWER((1+0.03),B25-$B$23))</f>
        <v>706946.93185031577</v>
      </c>
      <c r="E25" s="81">
        <f>C25/(POWER(1+0.07,B25-$B$23))</f>
        <v>655079.04620490875</v>
      </c>
    </row>
    <row r="26" spans="2:5" x14ac:dyDescent="0.25">
      <c r="B26" s="93">
        <v>2023</v>
      </c>
      <c r="C26" s="80">
        <f>$B$8</f>
        <v>750000</v>
      </c>
      <c r="D26" s="80">
        <f>C26/(POWER((1+0.03),B26-$B$23))</f>
        <v>686356.24451486964</v>
      </c>
      <c r="E26" s="81">
        <f>C26/(POWER(1+0.07,B26-$B$23))</f>
        <v>612223.40766813897</v>
      </c>
    </row>
    <row r="27" spans="2:5" x14ac:dyDescent="0.25">
      <c r="B27" s="93">
        <v>2024</v>
      </c>
      <c r="C27" s="80">
        <f>$B$8</f>
        <v>750000</v>
      </c>
      <c r="D27" s="80">
        <f>C27/(POWER((1+0.03),B27-$B$23))</f>
        <v>666365.28593676677</v>
      </c>
      <c r="E27" s="81">
        <f>C27/(POWER(1+0.07,B27-$B$23))</f>
        <v>572171.40903564391</v>
      </c>
    </row>
    <row r="28" spans="2:5" x14ac:dyDescent="0.25">
      <c r="B28" s="93">
        <v>2025</v>
      </c>
      <c r="C28" s="80">
        <f>$B$8</f>
        <v>750000</v>
      </c>
      <c r="D28" s="80">
        <f>C28/(POWER((1+0.03),B28-$B$23))</f>
        <v>646956.58828812302</v>
      </c>
      <c r="E28" s="81">
        <f>C28/(POWER(1+0.07,B28-$B$23))</f>
        <v>534739.63461275131</v>
      </c>
    </row>
    <row r="29" spans="2:5" x14ac:dyDescent="0.25">
      <c r="B29" s="93">
        <v>2026</v>
      </c>
      <c r="C29" s="80">
        <f>$B$8</f>
        <v>750000</v>
      </c>
      <c r="D29" s="80">
        <f>C29/(POWER((1+0.03),B29-$B$23))</f>
        <v>628113.19251274085</v>
      </c>
      <c r="E29" s="81">
        <f>C29/(POWER(1+0.07,B29-$B$23))</f>
        <v>499756.66786238441</v>
      </c>
    </row>
    <row r="30" spans="2:5" x14ac:dyDescent="0.25">
      <c r="B30" s="93">
        <v>2027</v>
      </c>
      <c r="C30" s="80">
        <f>$B$8</f>
        <v>750000</v>
      </c>
      <c r="D30" s="80">
        <f>C30/(POWER((1+0.03),B30-$B$23))</f>
        <v>609818.6335075153</v>
      </c>
      <c r="E30" s="81">
        <f>C30/(POWER(1+0.07,B30-$B$23))</f>
        <v>467062.30641344335</v>
      </c>
    </row>
    <row r="31" spans="2:5" x14ac:dyDescent="0.25">
      <c r="B31" s="93">
        <v>2028</v>
      </c>
      <c r="C31" s="80">
        <f>$B$8</f>
        <v>750000</v>
      </c>
      <c r="D31" s="80">
        <f>C31/(POWER((1+0.03),B31-$B$23))</f>
        <v>592056.92573545186</v>
      </c>
      <c r="E31" s="81">
        <f>C31/(POWER(1+0.07,B31-$B$23))</f>
        <v>436506.82842377882</v>
      </c>
    </row>
    <row r="32" spans="2:5" x14ac:dyDescent="0.25">
      <c r="B32" s="93">
        <v>2029</v>
      </c>
      <c r="C32" s="80">
        <f>$B$8</f>
        <v>750000</v>
      </c>
      <c r="D32" s="80">
        <f>C32/(POWER((1+0.03),B32-$B$23))</f>
        <v>574812.54925772024</v>
      </c>
      <c r="E32" s="81">
        <f>C32/(POWER(1+0.07,B32-$B$23))</f>
        <v>407950.30693811103</v>
      </c>
    </row>
    <row r="33" spans="2:5" x14ac:dyDescent="0.25">
      <c r="B33" s="93">
        <v>2030</v>
      </c>
      <c r="C33" s="80">
        <f>$B$8</f>
        <v>750000</v>
      </c>
      <c r="D33" s="80">
        <f>C33/(POWER((1+0.03),B33-$B$23))</f>
        <v>558070.43617254391</v>
      </c>
      <c r="E33" s="81">
        <f>C33/(POWER(1+0.07,B33-$B$23))</f>
        <v>381261.96910103835</v>
      </c>
    </row>
    <row r="34" spans="2:5" x14ac:dyDescent="0.25">
      <c r="B34" s="93">
        <v>2031</v>
      </c>
      <c r="C34" s="80">
        <f>$B$8</f>
        <v>750000</v>
      </c>
      <c r="D34" s="80">
        <f>C34/(POWER((1+0.03),B34-$B$23))</f>
        <v>541815.95744907169</v>
      </c>
      <c r="E34" s="81">
        <f>C34/(POWER(1+0.07,B34-$B$23))</f>
        <v>356319.59729069</v>
      </c>
    </row>
    <row r="35" spans="2:5" x14ac:dyDescent="0.25">
      <c r="B35" s="93">
        <v>2032</v>
      </c>
      <c r="C35" s="80">
        <f>$B$8</f>
        <v>750000</v>
      </c>
      <c r="D35" s="80">
        <f>C35/(POWER((1+0.03),B35-$B$23))</f>
        <v>526034.91014472989</v>
      </c>
      <c r="E35" s="81">
        <f>C35/(POWER(1+0.07,B35-$B$23))</f>
        <v>333008.96943055146</v>
      </c>
    </row>
    <row r="36" spans="2:5" x14ac:dyDescent="0.25">
      <c r="B36" s="93">
        <v>2033</v>
      </c>
      <c r="C36" s="80">
        <f>$B$8</f>
        <v>750000</v>
      </c>
      <c r="D36" s="80">
        <f>C36/(POWER((1+0.03),B36-$B$23))</f>
        <v>510713.50499488343</v>
      </c>
      <c r="E36" s="81">
        <f>C36/(POWER(1+0.07,B36-$B$23))</f>
        <v>311223.33591640322</v>
      </c>
    </row>
    <row r="37" spans="2:5" x14ac:dyDescent="0.25">
      <c r="B37" s="93">
        <v>2034</v>
      </c>
      <c r="C37" s="80">
        <f>$B$8</f>
        <v>750000</v>
      </c>
      <c r="D37" s="80">
        <f>C37/(POWER((1+0.03),B37-$B$23))</f>
        <v>495838.35436396446</v>
      </c>
      <c r="E37" s="81">
        <f>C37/(POWER(1+0.07,B37-$B$23))</f>
        <v>290862.9307629937</v>
      </c>
    </row>
    <row r="38" spans="2:5" x14ac:dyDescent="0.25">
      <c r="B38" s="93">
        <v>2035</v>
      </c>
      <c r="C38" s="80">
        <f>$B$8</f>
        <v>750000</v>
      </c>
      <c r="D38" s="80">
        <f>C38/(POWER((1+0.03),B38-$B$23))</f>
        <v>481396.46054753824</v>
      </c>
      <c r="E38" s="81">
        <f>C38/(POWER(1+0.07,B38-$B$23))</f>
        <v>271834.51473176974</v>
      </c>
    </row>
    <row r="39" spans="2:5" x14ac:dyDescent="0.25">
      <c r="B39" s="93">
        <v>2036</v>
      </c>
      <c r="C39" s="80">
        <f>$B$8</f>
        <v>750000</v>
      </c>
      <c r="D39" s="80">
        <f>C39/(POWER((1+0.03),B39-$B$23))</f>
        <v>467375.20441508578</v>
      </c>
      <c r="E39" s="81">
        <f>C39/(POWER(1+0.07,B39-$B$23))</f>
        <v>254050.9483474484</v>
      </c>
    </row>
    <row r="40" spans="2:5" x14ac:dyDescent="0.25">
      <c r="B40" s="93">
        <v>2037</v>
      </c>
      <c r="C40" s="80">
        <f>$B$8</f>
        <v>750000</v>
      </c>
      <c r="D40" s="80">
        <f>C40/(POWER((1+0.03),B40-$B$23))</f>
        <v>453762.33438357845</v>
      </c>
      <c r="E40" s="81">
        <f>C40/(POWER(1+0.07,B40-$B$23))</f>
        <v>237430.79284808261</v>
      </c>
    </row>
    <row r="41" spans="2:5" x14ac:dyDescent="0.25">
      <c r="B41" s="93">
        <v>2038</v>
      </c>
      <c r="C41" s="80">
        <f>$B$8</f>
        <v>750000</v>
      </c>
      <c r="D41" s="80">
        <f>C41/(POWER((1+0.03),B41-$B$23))</f>
        <v>440545.95571221208</v>
      </c>
      <c r="E41" s="81">
        <f>C41/(POWER(1+0.07,B41-$B$23))</f>
        <v>221897.9372411987</v>
      </c>
    </row>
    <row r="42" spans="2:5" ht="14.4" x14ac:dyDescent="0.3">
      <c r="B42" s="94" t="s">
        <v>115</v>
      </c>
      <c r="C42" s="86">
        <f>ROUND(SUM(C22:C41),-2)</f>
        <v>14250000</v>
      </c>
      <c r="D42" s="86">
        <f>ROUND(SUM(D22:D41),-2)</f>
        <v>11065100</v>
      </c>
      <c r="E42" s="86">
        <f>ROUND(SUM(E22:E41),-2)</f>
        <v>8294300</v>
      </c>
    </row>
  </sheetData>
  <mergeCells count="2">
    <mergeCell ref="B20:E20"/>
    <mergeCell ref="B11:E11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workbookViewId="0">
      <selection activeCell="H39" sqref="H39"/>
    </sheetView>
  </sheetViews>
  <sheetFormatPr defaultRowHeight="13.2" x14ac:dyDescent="0.25"/>
  <cols>
    <col min="1" max="1" width="25.5546875" bestFit="1" customWidth="1"/>
    <col min="2" max="2" width="11.5546875" customWidth="1"/>
    <col min="3" max="3" width="12.5546875" bestFit="1" customWidth="1"/>
    <col min="4" max="4" width="12.5546875" customWidth="1"/>
    <col min="5" max="5" width="18.44140625" bestFit="1" customWidth="1"/>
  </cols>
  <sheetData>
    <row r="2" spans="1:5" x14ac:dyDescent="0.25">
      <c r="A2" s="1" t="s">
        <v>14</v>
      </c>
    </row>
    <row r="3" spans="1:5" x14ac:dyDescent="0.25">
      <c r="A3" s="1"/>
    </row>
    <row r="4" spans="1:5" x14ac:dyDescent="0.25">
      <c r="A4" s="1" t="s">
        <v>0</v>
      </c>
    </row>
    <row r="5" spans="1:5" x14ac:dyDescent="0.25">
      <c r="A5" s="1"/>
    </row>
    <row r="6" spans="1:5" x14ac:dyDescent="0.25">
      <c r="A6" s="1" t="s">
        <v>4</v>
      </c>
      <c r="B6" s="2" t="s">
        <v>8</v>
      </c>
      <c r="C6" s="2" t="s">
        <v>9</v>
      </c>
      <c r="D6" s="2" t="s">
        <v>18</v>
      </c>
      <c r="E6" s="2" t="s">
        <v>12</v>
      </c>
    </row>
    <row r="7" spans="1:5" x14ac:dyDescent="0.25">
      <c r="A7" t="s">
        <v>1</v>
      </c>
      <c r="B7" s="3">
        <v>42</v>
      </c>
      <c r="C7" s="3">
        <v>31</v>
      </c>
      <c r="D7" s="3">
        <f>B7-C7</f>
        <v>11</v>
      </c>
      <c r="E7" s="5">
        <f t="shared" ref="E7:E13" si="0">(B7-C7)/B7</f>
        <v>0.26190476190476192</v>
      </c>
    </row>
    <row r="8" spans="1:5" x14ac:dyDescent="0.25">
      <c r="A8" t="s">
        <v>2</v>
      </c>
      <c r="B8" s="3">
        <v>0.6</v>
      </c>
      <c r="C8" s="3">
        <v>0.53</v>
      </c>
      <c r="D8" s="3">
        <f t="shared" ref="D8:D13" si="1">B8-C8</f>
        <v>6.9999999999999951E-2</v>
      </c>
      <c r="E8" s="5">
        <f t="shared" si="0"/>
        <v>0.11666666666666659</v>
      </c>
    </row>
    <row r="9" spans="1:5" x14ac:dyDescent="0.25">
      <c r="A9" t="s">
        <v>3</v>
      </c>
      <c r="B9" s="3">
        <v>1686</v>
      </c>
      <c r="C9" s="3">
        <v>1513</v>
      </c>
      <c r="D9" s="3">
        <f t="shared" si="1"/>
        <v>173</v>
      </c>
      <c r="E9" s="5">
        <f t="shared" si="0"/>
        <v>0.10260972716488731</v>
      </c>
    </row>
    <row r="10" spans="1:5" x14ac:dyDescent="0.25">
      <c r="A10" t="s">
        <v>15</v>
      </c>
      <c r="B10" s="6">
        <f>B9*8.8</f>
        <v>14836.800000000001</v>
      </c>
      <c r="C10" s="3">
        <f>C9*8.8</f>
        <v>13314.400000000001</v>
      </c>
      <c r="D10" s="3">
        <f t="shared" si="1"/>
        <v>1522.3999999999996</v>
      </c>
      <c r="E10" s="5">
        <f t="shared" si="0"/>
        <v>0.10260972716488727</v>
      </c>
    </row>
    <row r="11" spans="1:5" x14ac:dyDescent="0.25">
      <c r="A11" t="s">
        <v>5</v>
      </c>
      <c r="B11" s="3">
        <v>117.84</v>
      </c>
      <c r="C11" s="3">
        <v>105.79</v>
      </c>
      <c r="D11" s="3">
        <f t="shared" si="1"/>
        <v>12.049999999999997</v>
      </c>
      <c r="E11" s="5">
        <f t="shared" si="0"/>
        <v>0.10225729803122875</v>
      </c>
    </row>
    <row r="12" spans="1:5" x14ac:dyDescent="0.25">
      <c r="A12" t="s">
        <v>6</v>
      </c>
      <c r="B12" s="3">
        <v>22.93</v>
      </c>
      <c r="C12" s="3">
        <v>20.58</v>
      </c>
      <c r="D12" s="3">
        <f t="shared" si="1"/>
        <v>2.3500000000000014</v>
      </c>
      <c r="E12" s="5">
        <f t="shared" si="0"/>
        <v>0.10248582642825999</v>
      </c>
    </row>
    <row r="13" spans="1:5" x14ac:dyDescent="0.25">
      <c r="A13" t="s">
        <v>7</v>
      </c>
      <c r="B13" s="3">
        <v>27.31</v>
      </c>
      <c r="C13" s="3">
        <v>24.52</v>
      </c>
      <c r="D13" s="3">
        <f t="shared" si="1"/>
        <v>2.7899999999999991</v>
      </c>
      <c r="E13" s="5">
        <f t="shared" si="0"/>
        <v>0.10216038081288903</v>
      </c>
    </row>
    <row r="16" spans="1:5" x14ac:dyDescent="0.25">
      <c r="A16" s="1" t="s">
        <v>10</v>
      </c>
    </row>
    <row r="17" spans="1:5" x14ac:dyDescent="0.25">
      <c r="A17" s="1"/>
    </row>
    <row r="18" spans="1:5" x14ac:dyDescent="0.25">
      <c r="A18" s="1" t="s">
        <v>4</v>
      </c>
      <c r="B18" s="2" t="s">
        <v>8</v>
      </c>
      <c r="C18" s="2" t="s">
        <v>9</v>
      </c>
      <c r="D18" s="2" t="s">
        <v>18</v>
      </c>
      <c r="E18" s="2" t="s">
        <v>12</v>
      </c>
    </row>
    <row r="19" spans="1:5" x14ac:dyDescent="0.25">
      <c r="A19" t="s">
        <v>1</v>
      </c>
      <c r="B19" s="3">
        <v>38</v>
      </c>
      <c r="C19" s="3">
        <v>25</v>
      </c>
      <c r="D19" s="3">
        <f>B19-C19</f>
        <v>13</v>
      </c>
      <c r="E19" s="5">
        <f t="shared" ref="E19:E25" si="2">(B19-C19)/B19</f>
        <v>0.34210526315789475</v>
      </c>
    </row>
    <row r="20" spans="1:5" x14ac:dyDescent="0.25">
      <c r="A20" t="s">
        <v>2</v>
      </c>
      <c r="B20" s="3">
        <v>0.63</v>
      </c>
      <c r="C20" s="3">
        <v>0.61</v>
      </c>
      <c r="D20" s="3">
        <f t="shared" ref="D20:D25" si="3">B20-C20</f>
        <v>2.0000000000000018E-2</v>
      </c>
      <c r="E20" s="5">
        <f t="shared" si="2"/>
        <v>3.1746031746031772E-2</v>
      </c>
    </row>
    <row r="21" spans="1:5" x14ac:dyDescent="0.25">
      <c r="A21" t="s">
        <v>3</v>
      </c>
      <c r="B21" s="3">
        <v>1501</v>
      </c>
      <c r="C21" s="3">
        <v>1353</v>
      </c>
      <c r="D21" s="3">
        <f t="shared" si="3"/>
        <v>148</v>
      </c>
      <c r="E21" s="5">
        <f t="shared" si="2"/>
        <v>9.8600932711525646E-2</v>
      </c>
    </row>
    <row r="22" spans="1:5" x14ac:dyDescent="0.25">
      <c r="A22" t="s">
        <v>15</v>
      </c>
      <c r="B22" s="3">
        <f>B21*8.8</f>
        <v>13208.800000000001</v>
      </c>
      <c r="C22" s="3">
        <f>C21*8.8</f>
        <v>11906.400000000001</v>
      </c>
      <c r="D22" s="3">
        <f t="shared" si="3"/>
        <v>1302.3999999999996</v>
      </c>
      <c r="E22" s="5">
        <f t="shared" si="2"/>
        <v>9.8600932711525618E-2</v>
      </c>
    </row>
    <row r="23" spans="1:5" x14ac:dyDescent="0.25">
      <c r="A23" t="s">
        <v>5</v>
      </c>
      <c r="B23" s="3">
        <v>104.89</v>
      </c>
      <c r="C23" s="3">
        <v>94.57</v>
      </c>
      <c r="D23" s="3">
        <f t="shared" si="3"/>
        <v>10.320000000000007</v>
      </c>
      <c r="E23" s="5">
        <f t="shared" si="2"/>
        <v>9.8388788254361786E-2</v>
      </c>
    </row>
    <row r="24" spans="1:5" x14ac:dyDescent="0.25">
      <c r="A24" t="s">
        <v>6</v>
      </c>
      <c r="B24" s="3">
        <v>20.41</v>
      </c>
      <c r="C24" s="4">
        <v>18.399999999999999</v>
      </c>
      <c r="D24" s="3">
        <f t="shared" si="3"/>
        <v>2.0100000000000016</v>
      </c>
      <c r="E24" s="5">
        <f t="shared" si="2"/>
        <v>9.8481136697697286E-2</v>
      </c>
    </row>
    <row r="25" spans="1:5" x14ac:dyDescent="0.25">
      <c r="A25" t="s">
        <v>7</v>
      </c>
      <c r="B25" s="3">
        <v>24.31</v>
      </c>
      <c r="C25" s="3">
        <v>21.92</v>
      </c>
      <c r="D25" s="3">
        <f t="shared" si="3"/>
        <v>2.389999999999997</v>
      </c>
      <c r="E25" s="5">
        <f t="shared" si="2"/>
        <v>9.8313451254627607E-2</v>
      </c>
    </row>
    <row r="28" spans="1:5" x14ac:dyDescent="0.25">
      <c r="A28" s="1" t="s">
        <v>11</v>
      </c>
    </row>
    <row r="29" spans="1:5" x14ac:dyDescent="0.25">
      <c r="A29" s="1"/>
    </row>
    <row r="30" spans="1:5" x14ac:dyDescent="0.25">
      <c r="A30" s="1" t="s">
        <v>4</v>
      </c>
      <c r="B30" s="2" t="s">
        <v>8</v>
      </c>
      <c r="C30" s="2" t="s">
        <v>9</v>
      </c>
      <c r="D30" s="2" t="s">
        <v>18</v>
      </c>
      <c r="E30" s="2" t="s">
        <v>12</v>
      </c>
    </row>
    <row r="31" spans="1:5" x14ac:dyDescent="0.25">
      <c r="A31" t="s">
        <v>1</v>
      </c>
      <c r="B31" s="3">
        <v>55</v>
      </c>
      <c r="C31" s="3">
        <v>36</v>
      </c>
      <c r="D31" s="3">
        <f>B31-C31</f>
        <v>19</v>
      </c>
      <c r="E31" s="5">
        <f t="shared" ref="E31:E37" si="4">(B31-C31)/B31</f>
        <v>0.34545454545454546</v>
      </c>
    </row>
    <row r="32" spans="1:5" x14ac:dyDescent="0.25">
      <c r="A32" t="s">
        <v>2</v>
      </c>
      <c r="B32" s="3">
        <v>0.62</v>
      </c>
      <c r="C32" s="3">
        <v>0.61</v>
      </c>
      <c r="D32" s="3">
        <f t="shared" ref="D32:D37" si="5">B32-C32</f>
        <v>1.0000000000000009E-2</v>
      </c>
      <c r="E32" s="5">
        <f t="shared" si="4"/>
        <v>1.612903225806453E-2</v>
      </c>
    </row>
    <row r="33" spans="1:5" x14ac:dyDescent="0.25">
      <c r="A33" t="s">
        <v>3</v>
      </c>
      <c r="B33" s="3">
        <v>2024</v>
      </c>
      <c r="C33" s="3">
        <v>1769</v>
      </c>
      <c r="D33" s="3">
        <f t="shared" si="5"/>
        <v>255</v>
      </c>
      <c r="E33" s="5">
        <f t="shared" si="4"/>
        <v>0.12598814229249011</v>
      </c>
    </row>
    <row r="34" spans="1:5" x14ac:dyDescent="0.25">
      <c r="A34" t="s">
        <v>15</v>
      </c>
      <c r="B34" s="3">
        <f>B33*8.8</f>
        <v>17811.2</v>
      </c>
      <c r="C34" s="3">
        <f>C33*8.8</f>
        <v>15567.2</v>
      </c>
      <c r="D34" s="3">
        <f t="shared" si="5"/>
        <v>2244</v>
      </c>
      <c r="E34" s="5">
        <f t="shared" si="4"/>
        <v>0.12598814229249011</v>
      </c>
    </row>
    <row r="35" spans="1:5" x14ac:dyDescent="0.25">
      <c r="A35" t="s">
        <v>5</v>
      </c>
      <c r="B35" s="3">
        <v>141.46</v>
      </c>
      <c r="C35" s="3">
        <v>123.63</v>
      </c>
      <c r="D35" s="3">
        <f t="shared" si="5"/>
        <v>17.830000000000013</v>
      </c>
      <c r="E35" s="5">
        <f t="shared" si="4"/>
        <v>0.12604269758235551</v>
      </c>
    </row>
    <row r="36" spans="1:5" x14ac:dyDescent="0.25">
      <c r="A36" t="s">
        <v>6</v>
      </c>
      <c r="B36" s="3">
        <v>27.52</v>
      </c>
      <c r="C36" s="4">
        <v>24.05</v>
      </c>
      <c r="D36" s="3">
        <f t="shared" si="5"/>
        <v>3.4699999999999989</v>
      </c>
      <c r="E36" s="5">
        <f t="shared" si="4"/>
        <v>0.12609011627906974</v>
      </c>
    </row>
    <row r="37" spans="1:5" x14ac:dyDescent="0.25">
      <c r="A37" t="s">
        <v>7</v>
      </c>
      <c r="B37" s="3">
        <v>32.79</v>
      </c>
      <c r="C37" s="3">
        <v>28.65</v>
      </c>
      <c r="D37" s="3">
        <f t="shared" si="5"/>
        <v>4.1400000000000006</v>
      </c>
      <c r="E37" s="5">
        <f t="shared" si="4"/>
        <v>0.12625800548947852</v>
      </c>
    </row>
    <row r="40" spans="1:5" x14ac:dyDescent="0.25">
      <c r="A40" s="1" t="s">
        <v>13</v>
      </c>
    </row>
    <row r="42" spans="1:5" x14ac:dyDescent="0.25">
      <c r="A42" s="1" t="s">
        <v>4</v>
      </c>
      <c r="B42" s="2" t="s">
        <v>8</v>
      </c>
      <c r="C42" s="2" t="s">
        <v>9</v>
      </c>
      <c r="D42" s="2" t="s">
        <v>18</v>
      </c>
      <c r="E42" s="2" t="s">
        <v>12</v>
      </c>
    </row>
    <row r="43" spans="1:5" x14ac:dyDescent="0.25">
      <c r="A43" t="s">
        <v>1</v>
      </c>
      <c r="B43" s="14">
        <f t="shared" ref="B43:C49" si="6">AVERAGE(B7,B19,B31)</f>
        <v>45</v>
      </c>
      <c r="C43" s="14">
        <f t="shared" si="6"/>
        <v>30.666666666666668</v>
      </c>
      <c r="D43" s="15">
        <f>B43-C43</f>
        <v>14.333333333333332</v>
      </c>
      <c r="E43" s="5">
        <f t="shared" ref="E43:E49" si="7">(B43-C43)/B43</f>
        <v>0.31851851851851848</v>
      </c>
    </row>
    <row r="44" spans="1:5" x14ac:dyDescent="0.25">
      <c r="A44" t="s">
        <v>2</v>
      </c>
      <c r="B44" s="17">
        <f t="shared" si="6"/>
        <v>0.6166666666666667</v>
      </c>
      <c r="C44" s="17">
        <f t="shared" si="6"/>
        <v>0.58333333333333337</v>
      </c>
      <c r="D44" s="16">
        <f t="shared" ref="D44:D49" si="8">B44-C44</f>
        <v>3.3333333333333326E-2</v>
      </c>
      <c r="E44" s="5">
        <f t="shared" si="7"/>
        <v>5.4054054054054036E-2</v>
      </c>
    </row>
    <row r="45" spans="1:5" x14ac:dyDescent="0.25">
      <c r="A45" t="s">
        <v>3</v>
      </c>
      <c r="B45" s="14">
        <f t="shared" si="6"/>
        <v>1737</v>
      </c>
      <c r="C45" s="14">
        <f t="shared" si="6"/>
        <v>1545</v>
      </c>
      <c r="D45" s="15">
        <f t="shared" si="8"/>
        <v>192</v>
      </c>
      <c r="E45" s="5">
        <f t="shared" si="7"/>
        <v>0.11053540587219343</v>
      </c>
    </row>
    <row r="46" spans="1:5" x14ac:dyDescent="0.25">
      <c r="A46" t="s">
        <v>15</v>
      </c>
      <c r="B46" s="14">
        <f t="shared" si="6"/>
        <v>15285.6</v>
      </c>
      <c r="C46" s="14">
        <f t="shared" si="6"/>
        <v>13596</v>
      </c>
      <c r="D46" s="15">
        <f t="shared" si="8"/>
        <v>1689.6000000000004</v>
      </c>
      <c r="E46" s="5">
        <f t="shared" si="7"/>
        <v>0.11053540587219346</v>
      </c>
    </row>
    <row r="47" spans="1:5" x14ac:dyDescent="0.25">
      <c r="A47" t="s">
        <v>5</v>
      </c>
      <c r="B47" s="14">
        <f t="shared" si="6"/>
        <v>121.39666666666669</v>
      </c>
      <c r="C47" s="14">
        <f t="shared" si="6"/>
        <v>107.99666666666667</v>
      </c>
      <c r="D47" s="15">
        <f t="shared" si="8"/>
        <v>13.40000000000002</v>
      </c>
      <c r="E47" s="5">
        <f t="shared" si="7"/>
        <v>0.11038194349103504</v>
      </c>
    </row>
    <row r="48" spans="1:5" x14ac:dyDescent="0.25">
      <c r="A48" t="s">
        <v>6</v>
      </c>
      <c r="B48" s="14">
        <f t="shared" si="6"/>
        <v>23.62</v>
      </c>
      <c r="C48" s="14">
        <f t="shared" si="6"/>
        <v>21.01</v>
      </c>
      <c r="D48" s="15">
        <f t="shared" si="8"/>
        <v>2.6099999999999994</v>
      </c>
      <c r="E48" s="5">
        <f t="shared" si="7"/>
        <v>0.11049957662997457</v>
      </c>
    </row>
    <row r="49" spans="1:5" x14ac:dyDescent="0.25">
      <c r="A49" t="s">
        <v>7</v>
      </c>
      <c r="B49" s="14">
        <f t="shared" si="6"/>
        <v>28.136666666666667</v>
      </c>
      <c r="C49" s="14">
        <f t="shared" si="6"/>
        <v>25.03</v>
      </c>
      <c r="D49" s="15">
        <f t="shared" si="8"/>
        <v>3.1066666666666656</v>
      </c>
      <c r="E49" s="5">
        <f t="shared" si="7"/>
        <v>0.11041345812107567</v>
      </c>
    </row>
  </sheetData>
  <phoneticPr fontId="3" type="noConversion"/>
  <pageMargins left="0.7" right="0.7" top="0.75" bottom="0.75" header="0.3" footer="0.3"/>
  <pageSetup orientation="portrait" r:id="rId1"/>
  <headerFooter>
    <oddHeader>&amp;C&amp;"Times New Roman,Bold"&amp;14Escambia / Santa Rosa Regional ATMS
Detail Benefits Analysis Corridor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zoomScale="98" zoomScaleNormal="98" workbookViewId="0">
      <selection activeCell="I62" sqref="I62"/>
    </sheetView>
  </sheetViews>
  <sheetFormatPr defaultRowHeight="13.2" x14ac:dyDescent="0.25"/>
  <cols>
    <col min="1" max="1" width="23.33203125" customWidth="1"/>
    <col min="2" max="3" width="15.44140625" bestFit="1" customWidth="1"/>
    <col min="4" max="4" width="13.88671875" bestFit="1" customWidth="1"/>
    <col min="5" max="5" width="20.33203125" bestFit="1" customWidth="1"/>
    <col min="6" max="6" width="19.88671875" bestFit="1" customWidth="1"/>
    <col min="7" max="7" width="13.109375" bestFit="1" customWidth="1"/>
    <col min="8" max="8" width="3.5546875" customWidth="1"/>
    <col min="9" max="9" width="38.6640625" customWidth="1"/>
    <col min="10" max="10" width="13.5546875" bestFit="1" customWidth="1"/>
    <col min="11" max="11" width="13.21875" bestFit="1" customWidth="1"/>
    <col min="12" max="12" width="28.77734375" bestFit="1" customWidth="1"/>
    <col min="13" max="13" width="21.109375" customWidth="1"/>
  </cols>
  <sheetData>
    <row r="1" spans="1:10" ht="13.8" x14ac:dyDescent="0.3">
      <c r="I1" s="33" t="s">
        <v>76</v>
      </c>
      <c r="J1" s="31"/>
    </row>
    <row r="2" spans="1:10" ht="13.8" x14ac:dyDescent="0.25">
      <c r="A2" s="115" t="s">
        <v>90</v>
      </c>
      <c r="B2" s="116"/>
      <c r="C2" s="116"/>
      <c r="D2" s="116"/>
      <c r="E2" s="116"/>
      <c r="F2" s="116"/>
      <c r="G2" s="116"/>
      <c r="I2" s="37" t="s">
        <v>77</v>
      </c>
      <c r="J2" s="37"/>
    </row>
    <row r="3" spans="1:10" ht="13.8" x14ac:dyDescent="0.3">
      <c r="A3" s="26" t="s">
        <v>71</v>
      </c>
      <c r="B3" s="34">
        <v>2016</v>
      </c>
      <c r="C3" s="34">
        <v>2017</v>
      </c>
      <c r="D3" s="34">
        <v>2018</v>
      </c>
      <c r="E3" s="34" t="s">
        <v>72</v>
      </c>
      <c r="F3" s="34" t="s">
        <v>73</v>
      </c>
      <c r="G3" s="34" t="s">
        <v>74</v>
      </c>
      <c r="I3" s="35" t="s">
        <v>80</v>
      </c>
      <c r="J3" s="36">
        <v>3200</v>
      </c>
    </row>
    <row r="4" spans="1:10" ht="13.8" x14ac:dyDescent="0.3">
      <c r="A4" s="27" t="s">
        <v>84</v>
      </c>
      <c r="B4" s="27">
        <v>412</v>
      </c>
      <c r="C4" s="27">
        <v>393</v>
      </c>
      <c r="D4" s="27">
        <v>487</v>
      </c>
      <c r="E4" s="28">
        <f>SUM(B4:D4)</f>
        <v>1292</v>
      </c>
      <c r="F4" s="29">
        <f>ROUND(E4/$J$10,0)</f>
        <v>431</v>
      </c>
      <c r="G4" s="30">
        <f>F4*J3</f>
        <v>1379200</v>
      </c>
      <c r="I4" s="35" t="s">
        <v>81</v>
      </c>
      <c r="J4" s="36">
        <v>63900</v>
      </c>
    </row>
    <row r="5" spans="1:10" ht="13.8" x14ac:dyDescent="0.3">
      <c r="A5" s="27" t="s">
        <v>85</v>
      </c>
      <c r="B5" s="27">
        <v>109</v>
      </c>
      <c r="C5" s="27">
        <v>103</v>
      </c>
      <c r="D5" s="27">
        <v>115</v>
      </c>
      <c r="E5" s="28">
        <f>SUM(B5:D5)</f>
        <v>327</v>
      </c>
      <c r="F5" s="29">
        <f>E5/$J$10</f>
        <v>109</v>
      </c>
      <c r="G5" s="30">
        <f>F5*J4</f>
        <v>6965100</v>
      </c>
      <c r="I5" s="35" t="s">
        <v>79</v>
      </c>
      <c r="J5" s="36">
        <v>125000</v>
      </c>
    </row>
    <row r="6" spans="1:10" ht="13.8" x14ac:dyDescent="0.3">
      <c r="A6" s="27" t="s">
        <v>86</v>
      </c>
      <c r="B6" s="27">
        <v>63</v>
      </c>
      <c r="C6" s="27">
        <v>48</v>
      </c>
      <c r="D6" s="27">
        <v>40</v>
      </c>
      <c r="E6" s="28">
        <f>SUM(B6:D6)</f>
        <v>151</v>
      </c>
      <c r="F6" s="29">
        <f>E6/$J$10</f>
        <v>50.333333333333336</v>
      </c>
      <c r="G6" s="30">
        <f>F6*J5</f>
        <v>6291666.666666667</v>
      </c>
      <c r="I6" s="35" t="s">
        <v>78</v>
      </c>
      <c r="J6" s="36">
        <v>459100</v>
      </c>
    </row>
    <row r="7" spans="1:10" ht="13.8" x14ac:dyDescent="0.3">
      <c r="A7" s="27" t="s">
        <v>87</v>
      </c>
      <c r="B7" s="27">
        <v>13</v>
      </c>
      <c r="C7" s="27">
        <v>6</v>
      </c>
      <c r="D7" s="27">
        <v>23</v>
      </c>
      <c r="E7" s="28">
        <f>SUM(B7:D7)</f>
        <v>42</v>
      </c>
      <c r="F7" s="29">
        <f>E7/$J$10</f>
        <v>14</v>
      </c>
      <c r="G7" s="30">
        <f>F7*J6</f>
        <v>6427400</v>
      </c>
      <c r="I7" s="35" t="s">
        <v>82</v>
      </c>
      <c r="J7" s="36">
        <v>9600000</v>
      </c>
    </row>
    <row r="8" spans="1:10" ht="13.8" x14ac:dyDescent="0.3">
      <c r="A8" s="27" t="s">
        <v>88</v>
      </c>
      <c r="B8" s="27">
        <v>3</v>
      </c>
      <c r="C8" s="27">
        <v>2</v>
      </c>
      <c r="D8" s="27">
        <v>3</v>
      </c>
      <c r="E8" s="28">
        <f>SUM(B8:D8)</f>
        <v>8</v>
      </c>
      <c r="F8" s="29">
        <f>E8/$J$10</f>
        <v>2.6666666666666665</v>
      </c>
      <c r="G8" s="30">
        <f>F8*J7</f>
        <v>25600000</v>
      </c>
      <c r="I8" s="35" t="s">
        <v>83</v>
      </c>
      <c r="J8" s="36">
        <v>174000</v>
      </c>
    </row>
    <row r="9" spans="1:10" ht="14.4" thickBot="1" x14ac:dyDescent="0.35">
      <c r="A9" s="27" t="s">
        <v>75</v>
      </c>
      <c r="B9" s="29">
        <f t="shared" ref="B9:G9" si="0">SUM(B4:B8)</f>
        <v>600</v>
      </c>
      <c r="C9" s="29">
        <f t="shared" si="0"/>
        <v>552</v>
      </c>
      <c r="D9" s="29">
        <f t="shared" si="0"/>
        <v>668</v>
      </c>
      <c r="E9" s="29">
        <f t="shared" si="0"/>
        <v>1820</v>
      </c>
      <c r="F9" s="29">
        <f t="shared" si="0"/>
        <v>607</v>
      </c>
      <c r="G9" s="30">
        <f t="shared" si="0"/>
        <v>46663366.666666672</v>
      </c>
    </row>
    <row r="10" spans="1:10" ht="14.4" thickBot="1" x14ac:dyDescent="0.35">
      <c r="A10" s="31"/>
      <c r="B10" s="31"/>
      <c r="C10" s="31"/>
      <c r="D10" s="32"/>
      <c r="E10" s="31"/>
      <c r="F10" s="31"/>
      <c r="G10" s="31"/>
      <c r="I10" s="38" t="s">
        <v>89</v>
      </c>
      <c r="J10" s="40">
        <v>3</v>
      </c>
    </row>
    <row r="11" spans="1:10" ht="14.4" thickBot="1" x14ac:dyDescent="0.3">
      <c r="A11" s="115" t="s">
        <v>92</v>
      </c>
      <c r="B11" s="116"/>
      <c r="C11" s="116"/>
      <c r="D11" s="116"/>
      <c r="E11" s="116"/>
      <c r="F11" s="116"/>
      <c r="G11" s="116"/>
      <c r="I11" s="42" t="s">
        <v>91</v>
      </c>
      <c r="J11" s="44">
        <v>0.41</v>
      </c>
    </row>
    <row r="12" spans="1:10" ht="14.4" thickBot="1" x14ac:dyDescent="0.35">
      <c r="A12" s="26" t="s">
        <v>71</v>
      </c>
      <c r="B12" s="34">
        <v>2016</v>
      </c>
      <c r="C12" s="34">
        <v>2017</v>
      </c>
      <c r="D12" s="34">
        <v>2018</v>
      </c>
      <c r="E12" s="34" t="s">
        <v>72</v>
      </c>
      <c r="F12" s="34" t="s">
        <v>73</v>
      </c>
      <c r="G12" s="34" t="s">
        <v>74</v>
      </c>
      <c r="I12" s="45" t="s">
        <v>97</v>
      </c>
      <c r="J12" s="46">
        <f>SUM(F9,F18,F27,F36,F45,F54)</f>
        <v>1620</v>
      </c>
    </row>
    <row r="13" spans="1:10" ht="14.4" thickBot="1" x14ac:dyDescent="0.35">
      <c r="A13" s="27" t="s">
        <v>84</v>
      </c>
      <c r="B13" s="27">
        <v>256</v>
      </c>
      <c r="C13" s="27">
        <v>258</v>
      </c>
      <c r="D13" s="27">
        <v>235</v>
      </c>
      <c r="E13" s="28">
        <f>SUM(B13:D13)</f>
        <v>749</v>
      </c>
      <c r="F13" s="29">
        <f>ROUND(E13/$J$10,0)</f>
        <v>250</v>
      </c>
      <c r="G13" s="30">
        <f>F13*J3</f>
        <v>800000</v>
      </c>
      <c r="I13" s="47" t="s">
        <v>98</v>
      </c>
      <c r="J13" s="48">
        <f>J11*J12</f>
        <v>664.19999999999993</v>
      </c>
    </row>
    <row r="14" spans="1:10" ht="14.4" thickBot="1" x14ac:dyDescent="0.35">
      <c r="A14" s="27" t="s">
        <v>85</v>
      </c>
      <c r="B14" s="27">
        <v>84</v>
      </c>
      <c r="C14" s="27">
        <v>47</v>
      </c>
      <c r="D14" s="27">
        <v>61</v>
      </c>
      <c r="E14" s="28">
        <f>SUM(B14:D14)</f>
        <v>192</v>
      </c>
      <c r="F14" s="29">
        <f>E14/$J$10</f>
        <v>64</v>
      </c>
      <c r="G14" s="30">
        <f>F14*J4</f>
        <v>4089600</v>
      </c>
      <c r="I14" s="43" t="s">
        <v>99</v>
      </c>
      <c r="J14" s="41">
        <f>SUM(G9,G18,G27,G36,G45,G54)</f>
        <v>167846066.66666669</v>
      </c>
    </row>
    <row r="15" spans="1:10" ht="14.4" thickBot="1" x14ac:dyDescent="0.35">
      <c r="A15" s="27" t="s">
        <v>86</v>
      </c>
      <c r="B15" s="27">
        <v>20</v>
      </c>
      <c r="C15" s="27">
        <v>22</v>
      </c>
      <c r="D15" s="27">
        <v>28</v>
      </c>
      <c r="E15" s="28">
        <f>SUM(B15:D15)</f>
        <v>70</v>
      </c>
      <c r="F15" s="29">
        <f>E15/$J$10</f>
        <v>23.333333333333332</v>
      </c>
      <c r="G15" s="30">
        <f>F15*J5</f>
        <v>2916666.6666666665</v>
      </c>
      <c r="I15" s="39" t="s">
        <v>31</v>
      </c>
      <c r="J15" s="114">
        <f>J14*J11</f>
        <v>68816887.333333343</v>
      </c>
    </row>
    <row r="16" spans="1:10" ht="13.8" x14ac:dyDescent="0.3">
      <c r="A16" s="27" t="s">
        <v>87</v>
      </c>
      <c r="B16" s="27">
        <v>3</v>
      </c>
      <c r="C16" s="27">
        <v>5</v>
      </c>
      <c r="D16" s="27">
        <v>5</v>
      </c>
      <c r="E16" s="28">
        <f>SUM(B16:D16)</f>
        <v>13</v>
      </c>
      <c r="F16" s="29">
        <f>E16/$J$10</f>
        <v>4.333333333333333</v>
      </c>
      <c r="G16" s="30">
        <f>F16*J6</f>
        <v>1989433.3333333333</v>
      </c>
    </row>
    <row r="17" spans="1:13" ht="13.8" x14ac:dyDescent="0.3">
      <c r="A17" s="27" t="s">
        <v>88</v>
      </c>
      <c r="B17" s="27">
        <v>1</v>
      </c>
      <c r="C17" s="27">
        <v>3</v>
      </c>
      <c r="D17" s="27">
        <v>1</v>
      </c>
      <c r="E17" s="28">
        <f>SUM(B17:D17)</f>
        <v>5</v>
      </c>
      <c r="F17" s="29">
        <f>E17/$J$10</f>
        <v>1.6666666666666667</v>
      </c>
      <c r="G17" s="30">
        <f>F17*J7</f>
        <v>16000000</v>
      </c>
    </row>
    <row r="18" spans="1:13" ht="14.4" thickBot="1" x14ac:dyDescent="0.35">
      <c r="A18" s="27" t="s">
        <v>75</v>
      </c>
      <c r="B18" s="29">
        <f t="shared" ref="B18:G18" si="1">SUM(B13:B17)</f>
        <v>364</v>
      </c>
      <c r="C18" s="29">
        <f t="shared" si="1"/>
        <v>335</v>
      </c>
      <c r="D18" s="29">
        <f t="shared" si="1"/>
        <v>330</v>
      </c>
      <c r="E18" s="29">
        <f t="shared" si="1"/>
        <v>1029</v>
      </c>
      <c r="F18" s="29">
        <f t="shared" si="1"/>
        <v>343.33333333333331</v>
      </c>
      <c r="G18" s="30">
        <f t="shared" si="1"/>
        <v>25795700</v>
      </c>
      <c r="K18" s="49"/>
      <c r="L18" s="49"/>
      <c r="M18" s="49"/>
    </row>
    <row r="19" spans="1:13" ht="13.8" thickBot="1" x14ac:dyDescent="0.3">
      <c r="I19" s="192" t="s">
        <v>164</v>
      </c>
      <c r="J19" s="193" t="s">
        <v>100</v>
      </c>
      <c r="K19" s="194" t="s">
        <v>101</v>
      </c>
      <c r="L19" s="195" t="s">
        <v>102</v>
      </c>
    </row>
    <row r="20" spans="1:13" ht="13.8" x14ac:dyDescent="0.25">
      <c r="A20" s="115" t="s">
        <v>93</v>
      </c>
      <c r="B20" s="116"/>
      <c r="C20" s="116"/>
      <c r="D20" s="116"/>
      <c r="E20" s="116"/>
      <c r="F20" s="116"/>
      <c r="G20" s="116"/>
      <c r="I20" s="60">
        <v>1</v>
      </c>
      <c r="J20" s="56">
        <f>F8</f>
        <v>2.6666666666666665</v>
      </c>
      <c r="K20" s="54">
        <f>SUM(F5:F7)</f>
        <v>173.33333333333334</v>
      </c>
      <c r="L20" s="55">
        <f>F4</f>
        <v>431</v>
      </c>
    </row>
    <row r="21" spans="1:13" ht="13.8" x14ac:dyDescent="0.25">
      <c r="A21" s="26" t="s">
        <v>71</v>
      </c>
      <c r="B21" s="34">
        <v>2016</v>
      </c>
      <c r="C21" s="34">
        <v>2017</v>
      </c>
      <c r="D21" s="34">
        <v>2018</v>
      </c>
      <c r="E21" s="34" t="s">
        <v>72</v>
      </c>
      <c r="F21" s="34" t="s">
        <v>73</v>
      </c>
      <c r="G21" s="34" t="s">
        <v>74</v>
      </c>
      <c r="I21" s="61">
        <v>2</v>
      </c>
      <c r="J21" s="57">
        <f>F17</f>
        <v>1.6666666666666667</v>
      </c>
      <c r="K21" s="50">
        <f>SUM(F14:F16)</f>
        <v>91.666666666666657</v>
      </c>
      <c r="L21" s="51">
        <f>F13</f>
        <v>250</v>
      </c>
    </row>
    <row r="22" spans="1:13" ht="13.8" x14ac:dyDescent="0.3">
      <c r="A22" s="27" t="s">
        <v>84</v>
      </c>
      <c r="B22" s="27">
        <v>196</v>
      </c>
      <c r="C22" s="27">
        <v>149</v>
      </c>
      <c r="D22" s="27">
        <v>188</v>
      </c>
      <c r="E22" s="28">
        <f>SUM(B22:D22)</f>
        <v>533</v>
      </c>
      <c r="F22" s="29">
        <f>ROUND(E22/$J$10,0)</f>
        <v>178</v>
      </c>
      <c r="G22" s="30">
        <f>F22*J3</f>
        <v>569600</v>
      </c>
      <c r="I22" s="61">
        <v>3</v>
      </c>
      <c r="J22" s="57">
        <f>F26</f>
        <v>2.3333333333333335</v>
      </c>
      <c r="K22" s="50">
        <f>SUM(F23:F25)</f>
        <v>93.666666666666657</v>
      </c>
      <c r="L22" s="51">
        <f>F22</f>
        <v>178</v>
      </c>
    </row>
    <row r="23" spans="1:13" ht="13.8" x14ac:dyDescent="0.3">
      <c r="A23" s="27" t="s">
        <v>85</v>
      </c>
      <c r="B23" s="27">
        <v>54</v>
      </c>
      <c r="C23" s="27">
        <v>38</v>
      </c>
      <c r="D23" s="27">
        <v>66</v>
      </c>
      <c r="E23" s="28">
        <f>SUM(B23:D23)</f>
        <v>158</v>
      </c>
      <c r="F23" s="29">
        <f>E23/$J$10</f>
        <v>52.666666666666664</v>
      </c>
      <c r="G23" s="30">
        <f>F23*J4</f>
        <v>3365400</v>
      </c>
      <c r="I23" s="61">
        <v>4</v>
      </c>
      <c r="J23" s="57">
        <f>F35</f>
        <v>3</v>
      </c>
      <c r="K23" s="50">
        <f>SUM(F32:F34)</f>
        <v>87</v>
      </c>
      <c r="L23" s="51">
        <f>F31</f>
        <v>174</v>
      </c>
    </row>
    <row r="24" spans="1:13" ht="13.8" x14ac:dyDescent="0.3">
      <c r="A24" s="27" t="s">
        <v>86</v>
      </c>
      <c r="B24" s="27">
        <v>35</v>
      </c>
      <c r="C24" s="27">
        <v>27</v>
      </c>
      <c r="D24" s="27">
        <v>43</v>
      </c>
      <c r="E24" s="28">
        <f>SUM(B24:D24)</f>
        <v>105</v>
      </c>
      <c r="F24" s="29">
        <f>E24/$J$10</f>
        <v>35</v>
      </c>
      <c r="G24" s="30">
        <f>F24*J5</f>
        <v>4375000</v>
      </c>
      <c r="I24" s="61">
        <v>5</v>
      </c>
      <c r="J24" s="57">
        <f>F44</f>
        <v>0.33333333333333331</v>
      </c>
      <c r="K24" s="50">
        <f>SUM(F41:F43)</f>
        <v>12.333333333333334</v>
      </c>
      <c r="L24" s="51">
        <f>F40</f>
        <v>35</v>
      </c>
    </row>
    <row r="25" spans="1:13" ht="14.4" thickBot="1" x14ac:dyDescent="0.35">
      <c r="A25" s="27" t="s">
        <v>87</v>
      </c>
      <c r="B25" s="27">
        <v>2</v>
      </c>
      <c r="C25" s="27">
        <v>11</v>
      </c>
      <c r="D25" s="27">
        <v>5</v>
      </c>
      <c r="E25" s="28">
        <f>SUM(B25:D25)</f>
        <v>18</v>
      </c>
      <c r="F25" s="29">
        <f>E25/$J$10</f>
        <v>6</v>
      </c>
      <c r="G25" s="30">
        <f>F25*J6</f>
        <v>2754600</v>
      </c>
      <c r="I25" s="62">
        <v>8</v>
      </c>
      <c r="J25" s="58">
        <f>F53</f>
        <v>1.3333333333333333</v>
      </c>
      <c r="K25" s="52">
        <f>SUM(F50:F52)</f>
        <v>28.666666666666668</v>
      </c>
      <c r="L25" s="53">
        <f>F49</f>
        <v>54</v>
      </c>
    </row>
    <row r="26" spans="1:13" ht="14.4" thickBot="1" x14ac:dyDescent="0.35">
      <c r="A26" s="27" t="s">
        <v>88</v>
      </c>
      <c r="B26" s="27">
        <v>2</v>
      </c>
      <c r="C26" s="27">
        <v>1</v>
      </c>
      <c r="D26" s="27">
        <v>4</v>
      </c>
      <c r="E26" s="28">
        <f>SUM(B26:D26)</f>
        <v>7</v>
      </c>
      <c r="F26" s="29">
        <f>E26/$J$10</f>
        <v>2.3333333333333335</v>
      </c>
      <c r="G26" s="30">
        <f>F26*J7</f>
        <v>22400000</v>
      </c>
      <c r="I26" s="59" t="s">
        <v>103</v>
      </c>
      <c r="J26" s="63">
        <f>SUM(J20:J25)</f>
        <v>11.333333333333334</v>
      </c>
      <c r="K26" s="64">
        <f>SUM(K20:K25)</f>
        <v>486.66666666666663</v>
      </c>
      <c r="L26" s="65">
        <f>SUM(L20:L25)</f>
        <v>1122</v>
      </c>
    </row>
    <row r="27" spans="1:13" ht="13.8" x14ac:dyDescent="0.3">
      <c r="A27" s="27" t="s">
        <v>75</v>
      </c>
      <c r="B27" s="29">
        <f t="shared" ref="B27:G27" si="2">SUM(B22:B26)</f>
        <v>289</v>
      </c>
      <c r="C27" s="29">
        <f t="shared" si="2"/>
        <v>226</v>
      </c>
      <c r="D27" s="29">
        <f t="shared" si="2"/>
        <v>306</v>
      </c>
      <c r="E27" s="29">
        <f t="shared" si="2"/>
        <v>821</v>
      </c>
      <c r="F27" s="29">
        <f t="shared" si="2"/>
        <v>273.99999999999994</v>
      </c>
      <c r="G27" s="30">
        <f t="shared" si="2"/>
        <v>33464600</v>
      </c>
    </row>
    <row r="29" spans="1:13" ht="13.8" x14ac:dyDescent="0.25">
      <c r="A29" s="115" t="s">
        <v>94</v>
      </c>
      <c r="B29" s="116"/>
      <c r="C29" s="116"/>
      <c r="D29" s="116"/>
      <c r="E29" s="116"/>
      <c r="F29" s="116"/>
      <c r="G29" s="116"/>
    </row>
    <row r="30" spans="1:13" ht="13.8" x14ac:dyDescent="0.25">
      <c r="A30" s="26" t="s">
        <v>71</v>
      </c>
      <c r="B30" s="34">
        <v>2016</v>
      </c>
      <c r="C30" s="34">
        <v>2017</v>
      </c>
      <c r="D30" s="34">
        <v>2018</v>
      </c>
      <c r="E30" s="34" t="s">
        <v>72</v>
      </c>
      <c r="F30" s="34" t="s">
        <v>73</v>
      </c>
      <c r="G30" s="34" t="s">
        <v>74</v>
      </c>
    </row>
    <row r="31" spans="1:13" ht="13.8" x14ac:dyDescent="0.3">
      <c r="A31" s="27" t="s">
        <v>84</v>
      </c>
      <c r="B31" s="27">
        <f>193+5</f>
        <v>198</v>
      </c>
      <c r="C31" s="27">
        <f>148+5</f>
        <v>153</v>
      </c>
      <c r="D31" s="27">
        <f>160+11</f>
        <v>171</v>
      </c>
      <c r="E31" s="28">
        <f>SUM(B31:D31)</f>
        <v>522</v>
      </c>
      <c r="F31" s="29">
        <f>ROUND(E31/$J$10,0)</f>
        <v>174</v>
      </c>
      <c r="G31" s="30">
        <f>F31*J3</f>
        <v>556800</v>
      </c>
    </row>
    <row r="32" spans="1:13" ht="13.8" x14ac:dyDescent="0.3">
      <c r="A32" s="27" t="s">
        <v>85</v>
      </c>
      <c r="B32" s="27">
        <v>48</v>
      </c>
      <c r="C32" s="27">
        <f>41+2</f>
        <v>43</v>
      </c>
      <c r="D32" s="27">
        <f>41+2</f>
        <v>43</v>
      </c>
      <c r="E32" s="28">
        <f>SUM(B32:D32)</f>
        <v>134</v>
      </c>
      <c r="F32" s="29">
        <f>E32/$J$10</f>
        <v>44.666666666666664</v>
      </c>
      <c r="G32" s="30">
        <f>F32*J4</f>
        <v>2854200</v>
      </c>
    </row>
    <row r="33" spans="1:12" ht="13.8" x14ac:dyDescent="0.3">
      <c r="A33" s="27" t="s">
        <v>86</v>
      </c>
      <c r="B33" s="27">
        <f>27+1</f>
        <v>28</v>
      </c>
      <c r="C33" s="27">
        <f>30+5</f>
        <v>35</v>
      </c>
      <c r="D33" s="27">
        <f>34+1</f>
        <v>35</v>
      </c>
      <c r="E33" s="28">
        <f>SUM(B33:D33)</f>
        <v>98</v>
      </c>
      <c r="F33" s="29">
        <f>E33/$J$10</f>
        <v>32.666666666666664</v>
      </c>
      <c r="G33" s="30">
        <f>F33*J5</f>
        <v>4083333.333333333</v>
      </c>
    </row>
    <row r="34" spans="1:12" ht="13.8" x14ac:dyDescent="0.3">
      <c r="A34" s="27" t="s">
        <v>87</v>
      </c>
      <c r="B34" s="27">
        <f>10+1</f>
        <v>11</v>
      </c>
      <c r="C34" s="27">
        <v>8</v>
      </c>
      <c r="D34" s="27">
        <f>9+1</f>
        <v>10</v>
      </c>
      <c r="E34" s="28">
        <f>SUM(B34:D34)</f>
        <v>29</v>
      </c>
      <c r="F34" s="29">
        <f>E34/$J$10</f>
        <v>9.6666666666666661</v>
      </c>
      <c r="G34" s="30">
        <f>F34*J6</f>
        <v>4437966.666666666</v>
      </c>
    </row>
    <row r="35" spans="1:12" ht="13.8" x14ac:dyDescent="0.3">
      <c r="A35" s="27" t="s">
        <v>88</v>
      </c>
      <c r="B35" s="27">
        <v>2</v>
      </c>
      <c r="C35" s="27">
        <v>6</v>
      </c>
      <c r="D35" s="27">
        <v>1</v>
      </c>
      <c r="E35" s="28">
        <f>SUM(B35:D35)</f>
        <v>9</v>
      </c>
      <c r="F35" s="29">
        <f>E35/$J$10</f>
        <v>3</v>
      </c>
      <c r="G35" s="30">
        <f>F35*J7</f>
        <v>28800000</v>
      </c>
    </row>
    <row r="36" spans="1:12" ht="14.4" thickBot="1" x14ac:dyDescent="0.35">
      <c r="A36" s="27" t="s">
        <v>75</v>
      </c>
      <c r="B36" s="29">
        <f t="shared" ref="B36:G36" si="3">SUM(B31:B35)</f>
        <v>287</v>
      </c>
      <c r="C36" s="29">
        <f t="shared" si="3"/>
        <v>245</v>
      </c>
      <c r="D36" s="29">
        <f t="shared" si="3"/>
        <v>260</v>
      </c>
      <c r="E36" s="29">
        <f t="shared" si="3"/>
        <v>792</v>
      </c>
      <c r="F36" s="29">
        <f t="shared" si="3"/>
        <v>264</v>
      </c>
      <c r="G36" s="30">
        <f t="shared" si="3"/>
        <v>40732300</v>
      </c>
    </row>
    <row r="37" spans="1:12" ht="13.8" thickBot="1" x14ac:dyDescent="0.3">
      <c r="I37" s="192" t="s">
        <v>107</v>
      </c>
      <c r="J37" s="193" t="s">
        <v>104</v>
      </c>
      <c r="K37" s="194" t="s">
        <v>105</v>
      </c>
      <c r="L37" s="195" t="s">
        <v>106</v>
      </c>
    </row>
    <row r="38" spans="1:12" ht="13.8" x14ac:dyDescent="0.25">
      <c r="A38" s="115" t="s">
        <v>95</v>
      </c>
      <c r="B38" s="116"/>
      <c r="C38" s="116"/>
      <c r="D38" s="116"/>
      <c r="E38" s="116"/>
      <c r="F38" s="116"/>
      <c r="G38" s="116"/>
      <c r="I38" s="60">
        <v>1</v>
      </c>
      <c r="J38" s="56">
        <f>E8</f>
        <v>8</v>
      </c>
      <c r="K38" s="54">
        <f>SUM(E5:E7)</f>
        <v>520</v>
      </c>
      <c r="L38" s="55">
        <f>E4</f>
        <v>1292</v>
      </c>
    </row>
    <row r="39" spans="1:12" ht="13.8" x14ac:dyDescent="0.25">
      <c r="A39" s="26" t="s">
        <v>71</v>
      </c>
      <c r="B39" s="34">
        <v>2016</v>
      </c>
      <c r="C39" s="34">
        <v>2017</v>
      </c>
      <c r="D39" s="34">
        <v>2018</v>
      </c>
      <c r="E39" s="34" t="s">
        <v>72</v>
      </c>
      <c r="F39" s="34" t="s">
        <v>73</v>
      </c>
      <c r="G39" s="34" t="s">
        <v>74</v>
      </c>
      <c r="I39" s="60">
        <v>2</v>
      </c>
      <c r="J39" s="56">
        <f>E17</f>
        <v>5</v>
      </c>
      <c r="K39" s="54">
        <f>SUM(E14:E16)</f>
        <v>275</v>
      </c>
      <c r="L39" s="55">
        <f>E13</f>
        <v>749</v>
      </c>
    </row>
    <row r="40" spans="1:12" ht="13.8" x14ac:dyDescent="0.3">
      <c r="A40" s="27" t="s">
        <v>84</v>
      </c>
      <c r="B40" s="27">
        <v>25</v>
      </c>
      <c r="C40" s="27">
        <v>38</v>
      </c>
      <c r="D40" s="27">
        <v>41</v>
      </c>
      <c r="E40" s="28">
        <f>SUM(B40:D40)</f>
        <v>104</v>
      </c>
      <c r="F40" s="29">
        <f>ROUND(E40/$J$10,0)</f>
        <v>35</v>
      </c>
      <c r="G40" s="30">
        <f>F40*J3</f>
        <v>112000</v>
      </c>
      <c r="I40" s="60">
        <v>3</v>
      </c>
      <c r="J40" s="56">
        <f>E26</f>
        <v>7</v>
      </c>
      <c r="K40" s="54">
        <f>SUM(E23:E25)</f>
        <v>281</v>
      </c>
      <c r="L40" s="55">
        <f>E22</f>
        <v>533</v>
      </c>
    </row>
    <row r="41" spans="1:12" ht="13.8" x14ac:dyDescent="0.3">
      <c r="A41" s="27" t="s">
        <v>85</v>
      </c>
      <c r="B41" s="27">
        <v>6</v>
      </c>
      <c r="C41" s="27">
        <v>6</v>
      </c>
      <c r="D41" s="27">
        <v>8</v>
      </c>
      <c r="E41" s="28">
        <f>SUM(B41:D41)</f>
        <v>20</v>
      </c>
      <c r="F41" s="29">
        <f>E41/$J$10</f>
        <v>6.666666666666667</v>
      </c>
      <c r="G41" s="30">
        <f>F41*J4</f>
        <v>426000</v>
      </c>
      <c r="I41" s="60">
        <v>4</v>
      </c>
      <c r="J41" s="56">
        <f>E35</f>
        <v>9</v>
      </c>
      <c r="K41" s="54">
        <f>SUM(E32:E34)</f>
        <v>261</v>
      </c>
      <c r="L41" s="55">
        <f>E31</f>
        <v>522</v>
      </c>
    </row>
    <row r="42" spans="1:12" ht="13.8" x14ac:dyDescent="0.3">
      <c r="A42" s="27" t="s">
        <v>86</v>
      </c>
      <c r="B42" s="27">
        <v>5</v>
      </c>
      <c r="C42" s="27">
        <v>6</v>
      </c>
      <c r="D42" s="27">
        <v>5</v>
      </c>
      <c r="E42" s="28">
        <v>16</v>
      </c>
      <c r="F42" s="29">
        <f>E42/$J$10</f>
        <v>5.333333333333333</v>
      </c>
      <c r="G42" s="30">
        <f>F42*J5</f>
        <v>666666.66666666663</v>
      </c>
      <c r="I42" s="60">
        <v>5</v>
      </c>
      <c r="J42" s="56">
        <f>E44</f>
        <v>1</v>
      </c>
      <c r="K42" s="54">
        <f>SUM(E41:E43)</f>
        <v>37</v>
      </c>
      <c r="L42" s="55">
        <f>E40</f>
        <v>104</v>
      </c>
    </row>
    <row r="43" spans="1:12" ht="14.4" thickBot="1" x14ac:dyDescent="0.35">
      <c r="A43" s="27" t="s">
        <v>87</v>
      </c>
      <c r="B43" s="27">
        <v>0</v>
      </c>
      <c r="C43" s="27">
        <v>1</v>
      </c>
      <c r="D43" s="27">
        <v>0</v>
      </c>
      <c r="E43" s="28">
        <f>SUM(B43:D43)</f>
        <v>1</v>
      </c>
      <c r="F43" s="29">
        <f>E43/$J$10</f>
        <v>0.33333333333333331</v>
      </c>
      <c r="G43" s="30">
        <f>F43*J6</f>
        <v>153033.33333333331</v>
      </c>
      <c r="I43" s="60">
        <v>8</v>
      </c>
      <c r="J43" s="56">
        <f>E53</f>
        <v>4</v>
      </c>
      <c r="K43" s="54">
        <f>SUM(E50:E52)</f>
        <v>86</v>
      </c>
      <c r="L43" s="55">
        <f>E49</f>
        <v>161</v>
      </c>
    </row>
    <row r="44" spans="1:12" ht="14.4" thickBot="1" x14ac:dyDescent="0.35">
      <c r="A44" s="27" t="s">
        <v>88</v>
      </c>
      <c r="B44" s="27">
        <v>1</v>
      </c>
      <c r="C44" s="27">
        <v>0</v>
      </c>
      <c r="D44" s="27">
        <v>0</v>
      </c>
      <c r="E44" s="28">
        <f>SUM(B44:D44)</f>
        <v>1</v>
      </c>
      <c r="F44" s="29">
        <f>E44/$J$10</f>
        <v>0.33333333333333331</v>
      </c>
      <c r="G44" s="30">
        <f>F44*J7</f>
        <v>3200000</v>
      </c>
      <c r="I44" s="59" t="s">
        <v>103</v>
      </c>
      <c r="J44" s="63">
        <f>SUM(J38:J43)</f>
        <v>34</v>
      </c>
      <c r="K44" s="64">
        <f>SUM(K38:K43)</f>
        <v>1460</v>
      </c>
      <c r="L44" s="65">
        <f>SUM(L38:L43)</f>
        <v>3361</v>
      </c>
    </row>
    <row r="45" spans="1:12" ht="13.8" x14ac:dyDescent="0.3">
      <c r="A45" s="27" t="s">
        <v>75</v>
      </c>
      <c r="B45" s="29">
        <f t="shared" ref="B45:G45" si="4">SUM(B40:B44)</f>
        <v>37</v>
      </c>
      <c r="C45" s="29">
        <f t="shared" si="4"/>
        <v>51</v>
      </c>
      <c r="D45" s="29">
        <f t="shared" si="4"/>
        <v>54</v>
      </c>
      <c r="E45" s="29">
        <f t="shared" si="4"/>
        <v>142</v>
      </c>
      <c r="F45" s="29">
        <f t="shared" si="4"/>
        <v>47.666666666666671</v>
      </c>
      <c r="G45" s="30">
        <f t="shared" si="4"/>
        <v>4557700</v>
      </c>
    </row>
    <row r="47" spans="1:12" ht="13.8" x14ac:dyDescent="0.25">
      <c r="A47" s="115" t="s">
        <v>96</v>
      </c>
      <c r="B47" s="116"/>
      <c r="C47" s="116"/>
      <c r="D47" s="116"/>
      <c r="E47" s="116"/>
      <c r="F47" s="116"/>
      <c r="G47" s="116"/>
    </row>
    <row r="48" spans="1:12" ht="13.8" x14ac:dyDescent="0.25">
      <c r="A48" s="26" t="s">
        <v>71</v>
      </c>
      <c r="B48" s="34">
        <v>2016</v>
      </c>
      <c r="C48" s="34">
        <v>2017</v>
      </c>
      <c r="D48" s="34">
        <v>2018</v>
      </c>
      <c r="E48" s="34" t="s">
        <v>72</v>
      </c>
      <c r="F48" s="34" t="s">
        <v>73</v>
      </c>
      <c r="G48" s="34" t="s">
        <v>74</v>
      </c>
    </row>
    <row r="49" spans="1:7" ht="13.8" x14ac:dyDescent="0.3">
      <c r="A49" s="27" t="s">
        <v>84</v>
      </c>
      <c r="B49" s="27">
        <v>60</v>
      </c>
      <c r="C49" s="27">
        <v>55</v>
      </c>
      <c r="D49" s="27">
        <v>46</v>
      </c>
      <c r="E49" s="28">
        <f>SUM(B49:D49)</f>
        <v>161</v>
      </c>
      <c r="F49" s="29">
        <f>ROUND(E49/$J$10,0)</f>
        <v>54</v>
      </c>
      <c r="G49" s="30">
        <f>F49*J3</f>
        <v>172800</v>
      </c>
    </row>
    <row r="50" spans="1:7" ht="13.8" x14ac:dyDescent="0.3">
      <c r="A50" s="27" t="s">
        <v>85</v>
      </c>
      <c r="B50" s="27">
        <v>12</v>
      </c>
      <c r="C50" s="27">
        <v>12</v>
      </c>
      <c r="D50" s="27">
        <v>16</v>
      </c>
      <c r="E50" s="28">
        <f>SUM(B50:D50)</f>
        <v>40</v>
      </c>
      <c r="F50" s="29">
        <f>E50/$J$10</f>
        <v>13.333333333333334</v>
      </c>
      <c r="G50" s="30">
        <f>F50*J4</f>
        <v>852000</v>
      </c>
    </row>
    <row r="51" spans="1:7" ht="13.8" x14ac:dyDescent="0.3">
      <c r="A51" s="27" t="s">
        <v>86</v>
      </c>
      <c r="B51" s="27">
        <v>16</v>
      </c>
      <c r="C51" s="27">
        <v>18</v>
      </c>
      <c r="D51" s="27">
        <v>4</v>
      </c>
      <c r="E51" s="28">
        <f>SUM(B51:D51)</f>
        <v>38</v>
      </c>
      <c r="F51" s="29">
        <f>E51/$J$10</f>
        <v>12.666666666666666</v>
      </c>
      <c r="G51" s="30">
        <f>F51*J5</f>
        <v>1583333.3333333333</v>
      </c>
    </row>
    <row r="52" spans="1:7" ht="13.8" x14ac:dyDescent="0.3">
      <c r="A52" s="27" t="s">
        <v>87</v>
      </c>
      <c r="B52" s="27">
        <v>1</v>
      </c>
      <c r="C52" s="27">
        <v>5</v>
      </c>
      <c r="D52" s="27">
        <v>2</v>
      </c>
      <c r="E52" s="28">
        <f>SUM(B52:D52)</f>
        <v>8</v>
      </c>
      <c r="F52" s="29">
        <f>E52/$J$10</f>
        <v>2.6666666666666665</v>
      </c>
      <c r="G52" s="30">
        <f>F52*J6</f>
        <v>1224266.6666666665</v>
      </c>
    </row>
    <row r="53" spans="1:7" ht="13.8" x14ac:dyDescent="0.3">
      <c r="A53" s="27" t="s">
        <v>88</v>
      </c>
      <c r="B53" s="27">
        <v>2</v>
      </c>
      <c r="C53" s="27">
        <v>0</v>
      </c>
      <c r="D53" s="27">
        <v>2</v>
      </c>
      <c r="E53" s="28">
        <f>SUM(B53:D53)</f>
        <v>4</v>
      </c>
      <c r="F53" s="29">
        <f>E53/$J$10</f>
        <v>1.3333333333333333</v>
      </c>
      <c r="G53" s="30">
        <f>F53*J7</f>
        <v>12800000</v>
      </c>
    </row>
    <row r="54" spans="1:7" ht="13.8" x14ac:dyDescent="0.3">
      <c r="A54" s="27" t="s">
        <v>75</v>
      </c>
      <c r="B54" s="29">
        <f t="shared" ref="B54:G54" si="5">SUM(B49:B53)</f>
        <v>91</v>
      </c>
      <c r="C54" s="29">
        <f t="shared" si="5"/>
        <v>90</v>
      </c>
      <c r="D54" s="29">
        <f t="shared" si="5"/>
        <v>70</v>
      </c>
      <c r="E54" s="29">
        <f t="shared" si="5"/>
        <v>251</v>
      </c>
      <c r="F54" s="29">
        <f t="shared" si="5"/>
        <v>84</v>
      </c>
      <c r="G54" s="30">
        <f t="shared" si="5"/>
        <v>16632400</v>
      </c>
    </row>
    <row r="56" spans="1:7" ht="13.8" thickBot="1" x14ac:dyDescent="0.3"/>
    <row r="57" spans="1:7" ht="28.2" thickBot="1" x14ac:dyDescent="0.3">
      <c r="A57" s="117" t="s">
        <v>111</v>
      </c>
      <c r="B57" s="118" t="s">
        <v>112</v>
      </c>
      <c r="C57" s="119" t="s">
        <v>113</v>
      </c>
      <c r="D57" s="120" t="s">
        <v>114</v>
      </c>
    </row>
    <row r="58" spans="1:7" ht="13.8" x14ac:dyDescent="0.3">
      <c r="A58" s="71">
        <v>2019</v>
      </c>
      <c r="B58" s="69">
        <f>$J$15</f>
        <v>68816887.333333343</v>
      </c>
      <c r="C58" s="69">
        <f>B58/(1.03)^(A58-$A$58)</f>
        <v>68816887.333333343</v>
      </c>
      <c r="D58" s="70">
        <f>C58/(1.07)^(A58-$A$58)</f>
        <v>68816887.333333343</v>
      </c>
    </row>
    <row r="59" spans="1:7" ht="13.8" x14ac:dyDescent="0.3">
      <c r="A59" s="71">
        <v>2020</v>
      </c>
      <c r="B59" s="69">
        <f>$J$15</f>
        <v>68816887.333333343</v>
      </c>
      <c r="C59" s="69">
        <f t="shared" ref="C59:C78" si="6">B59/(1.03)^(A59-$A$58)</f>
        <v>66812511.974110037</v>
      </c>
      <c r="D59" s="70">
        <f t="shared" ref="D59:D78" si="7">C59/(1.07)^(A59-$A$58)</f>
        <v>62441599.97580377</v>
      </c>
    </row>
    <row r="60" spans="1:7" ht="13.8" x14ac:dyDescent="0.3">
      <c r="A60" s="71">
        <v>2021</v>
      </c>
      <c r="B60" s="69">
        <f t="shared" ref="B60:B78" si="8">$J$15</f>
        <v>68816887.333333343</v>
      </c>
      <c r="C60" s="69">
        <f t="shared" si="6"/>
        <v>64866516.479718491</v>
      </c>
      <c r="D60" s="70">
        <f t="shared" si="7"/>
        <v>56656927.661558643</v>
      </c>
    </row>
    <row r="61" spans="1:7" ht="13.8" x14ac:dyDescent="0.3">
      <c r="A61" s="71">
        <v>2022</v>
      </c>
      <c r="B61" s="69">
        <f t="shared" si="8"/>
        <v>68816887.333333343</v>
      </c>
      <c r="C61" s="69">
        <f t="shared" si="6"/>
        <v>62977200.465746105</v>
      </c>
      <c r="D61" s="70">
        <f t="shared" si="7"/>
        <v>51408155.032718115</v>
      </c>
    </row>
    <row r="62" spans="1:7" ht="13.8" x14ac:dyDescent="0.3">
      <c r="A62" s="71">
        <v>2023</v>
      </c>
      <c r="B62" s="69">
        <f t="shared" si="8"/>
        <v>68816887.333333343</v>
      </c>
      <c r="C62" s="69">
        <f t="shared" si="6"/>
        <v>61142913.073539913</v>
      </c>
      <c r="D62" s="70">
        <f t="shared" si="7"/>
        <v>46645635.634441637</v>
      </c>
    </row>
    <row r="63" spans="1:7" ht="13.8" x14ac:dyDescent="0.3">
      <c r="A63" s="71">
        <v>2024</v>
      </c>
      <c r="B63" s="69">
        <f t="shared" si="8"/>
        <v>68816887.333333343</v>
      </c>
      <c r="C63" s="69">
        <f t="shared" si="6"/>
        <v>59362051.527708657</v>
      </c>
      <c r="D63" s="70">
        <f t="shared" si="7"/>
        <v>42324322.325053655</v>
      </c>
    </row>
    <row r="64" spans="1:7" ht="13.8" x14ac:dyDescent="0.3">
      <c r="A64" s="71">
        <v>2025</v>
      </c>
      <c r="B64" s="69">
        <f t="shared" si="8"/>
        <v>68816887.333333343</v>
      </c>
      <c r="C64" s="69">
        <f t="shared" si="6"/>
        <v>57633059.735639468</v>
      </c>
      <c r="D64" s="70">
        <f t="shared" si="7"/>
        <v>38403341.189595908</v>
      </c>
    </row>
    <row r="65" spans="1:4" ht="13.8" x14ac:dyDescent="0.3">
      <c r="A65" s="71">
        <v>2026</v>
      </c>
      <c r="B65" s="69">
        <f t="shared" si="8"/>
        <v>68816887.333333343</v>
      </c>
      <c r="C65" s="69">
        <f t="shared" si="6"/>
        <v>55954426.927805305</v>
      </c>
      <c r="D65" s="70">
        <f t="shared" si="7"/>
        <v>34845604.926590964</v>
      </c>
    </row>
    <row r="66" spans="1:4" ht="13.8" x14ac:dyDescent="0.3">
      <c r="A66" s="71">
        <v>2027</v>
      </c>
      <c r="B66" s="69">
        <f t="shared" si="8"/>
        <v>68816887.333333343</v>
      </c>
      <c r="C66" s="69">
        <f t="shared" si="6"/>
        <v>54324686.337675057</v>
      </c>
      <c r="D66" s="70">
        <f t="shared" si="7"/>
        <v>31617462.051166836</v>
      </c>
    </row>
    <row r="67" spans="1:4" ht="13.8" x14ac:dyDescent="0.3">
      <c r="A67" s="71">
        <v>2028</v>
      </c>
      <c r="B67" s="69">
        <f t="shared" si="8"/>
        <v>68816887.333333343</v>
      </c>
      <c r="C67" s="69">
        <f t="shared" si="6"/>
        <v>52742413.920072868</v>
      </c>
      <c r="D67" s="70">
        <f t="shared" si="7"/>
        <v>28688378.596467499</v>
      </c>
    </row>
    <row r="68" spans="1:4" ht="13.8" x14ac:dyDescent="0.3">
      <c r="A68" s="71">
        <v>2029</v>
      </c>
      <c r="B68" s="69">
        <f t="shared" si="8"/>
        <v>68816887.333333343</v>
      </c>
      <c r="C68" s="69">
        <f t="shared" si="6"/>
        <v>51206227.106866866</v>
      </c>
      <c r="D68" s="70">
        <f t="shared" si="7"/>
        <v>26030649.302665371</v>
      </c>
    </row>
    <row r="69" spans="1:4" ht="13.8" x14ac:dyDescent="0.3">
      <c r="A69" s="71">
        <v>2030</v>
      </c>
      <c r="B69" s="69">
        <f t="shared" si="8"/>
        <v>68816887.333333343</v>
      </c>
      <c r="C69" s="69">
        <f t="shared" si="6"/>
        <v>49714783.598899871</v>
      </c>
      <c r="D69" s="70">
        <f t="shared" si="7"/>
        <v>23619135.561805069</v>
      </c>
    </row>
    <row r="70" spans="1:4" ht="13.8" x14ac:dyDescent="0.3">
      <c r="A70" s="71">
        <v>2031</v>
      </c>
      <c r="B70" s="69">
        <f t="shared" si="8"/>
        <v>68816887.333333343</v>
      </c>
      <c r="C70" s="69">
        <f t="shared" si="6"/>
        <v>48266780.193106674</v>
      </c>
      <c r="D70" s="70">
        <f t="shared" si="7"/>
        <v>21431027.639783211</v>
      </c>
    </row>
    <row r="71" spans="1:4" ht="13.8" x14ac:dyDescent="0.3">
      <c r="A71" s="71">
        <v>2032</v>
      </c>
      <c r="B71" s="69">
        <f t="shared" si="8"/>
        <v>68816887.333333343</v>
      </c>
      <c r="C71" s="69">
        <f t="shared" si="6"/>
        <v>46860951.64379289</v>
      </c>
      <c r="D71" s="70">
        <f t="shared" si="7"/>
        <v>19445628.926397976</v>
      </c>
    </row>
    <row r="72" spans="1:4" ht="13.8" x14ac:dyDescent="0.3">
      <c r="A72" s="71">
        <v>2033</v>
      </c>
      <c r="B72" s="69">
        <f t="shared" si="8"/>
        <v>68816887.333333343</v>
      </c>
      <c r="C72" s="69">
        <f t="shared" si="6"/>
        <v>45496069.55708047</v>
      </c>
      <c r="D72" s="70">
        <f t="shared" si="7"/>
        <v>17644160.172759254</v>
      </c>
    </row>
    <row r="73" spans="1:4" ht="13.8" x14ac:dyDescent="0.3">
      <c r="A73" s="71">
        <v>2034</v>
      </c>
      <c r="B73" s="69">
        <f t="shared" si="8"/>
        <v>68816887.333333343</v>
      </c>
      <c r="C73" s="69">
        <f t="shared" si="6"/>
        <v>44170941.317553855</v>
      </c>
      <c r="D73" s="70">
        <f t="shared" si="7"/>
        <v>16009581.864403641</v>
      </c>
    </row>
    <row r="74" spans="1:4" ht="13.8" x14ac:dyDescent="0.3">
      <c r="A74" s="71">
        <v>2035</v>
      </c>
      <c r="B74" s="69">
        <f t="shared" si="8"/>
        <v>68816887.333333343</v>
      </c>
      <c r="C74" s="69">
        <f t="shared" si="6"/>
        <v>42884409.046168797</v>
      </c>
      <c r="D74" s="70">
        <f t="shared" si="7"/>
        <v>14526433.049998771</v>
      </c>
    </row>
    <row r="75" spans="1:4" ht="13.8" x14ac:dyDescent="0.3">
      <c r="A75" s="71">
        <v>2036</v>
      </c>
      <c r="B75" s="69">
        <f t="shared" si="8"/>
        <v>68816887.333333343</v>
      </c>
      <c r="C75" s="69">
        <f t="shared" si="6"/>
        <v>41635348.588513397</v>
      </c>
      <c r="D75" s="70">
        <f t="shared" si="7"/>
        <v>13180685.101169378</v>
      </c>
    </row>
    <row r="76" spans="1:4" ht="13.8" x14ac:dyDescent="0.3">
      <c r="A76" s="71">
        <v>2037</v>
      </c>
      <c r="B76" s="69">
        <f t="shared" si="8"/>
        <v>68816887.333333343</v>
      </c>
      <c r="C76" s="69">
        <f t="shared" si="6"/>
        <v>40422668.532537274</v>
      </c>
      <c r="D76" s="70">
        <f t="shared" si="7"/>
        <v>11959609.020206312</v>
      </c>
    </row>
    <row r="77" spans="1:4" ht="13.8" x14ac:dyDescent="0.3">
      <c r="A77" s="71">
        <v>2038</v>
      </c>
      <c r="B77" s="69">
        <f t="shared" si="8"/>
        <v>68816887.333333343</v>
      </c>
      <c r="C77" s="69">
        <f t="shared" si="6"/>
        <v>39245309.254890561</v>
      </c>
      <c r="D77" s="70">
        <f t="shared" si="7"/>
        <v>10851655.04056466</v>
      </c>
    </row>
    <row r="78" spans="1:4" ht="14.4" thickBot="1" x14ac:dyDescent="0.35">
      <c r="A78" s="71">
        <v>2039</v>
      </c>
      <c r="B78" s="69">
        <f t="shared" si="8"/>
        <v>68816887.333333343</v>
      </c>
      <c r="C78" s="69">
        <f t="shared" si="6"/>
        <v>38102241.995039381</v>
      </c>
      <c r="D78" s="70">
        <f t="shared" si="7"/>
        <v>9846343.3813307881</v>
      </c>
    </row>
    <row r="79" spans="1:4" ht="14.4" thickBot="1" x14ac:dyDescent="0.35">
      <c r="A79" s="72" t="s">
        <v>115</v>
      </c>
      <c r="B79" s="73">
        <f>ROUND(SUM(B58:B78),-2)</f>
        <v>1445154600</v>
      </c>
      <c r="C79" s="73">
        <f>ROUND(SUM(C58:C78),-2)</f>
        <v>1092638400</v>
      </c>
      <c r="D79" s="74">
        <f>ROUND(SUM(D58:D78),-2)</f>
        <v>646393200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9"/>
  <sheetViews>
    <sheetView topLeftCell="H1" zoomScale="90" zoomScaleNormal="90" workbookViewId="0">
      <selection activeCell="L21" sqref="L21"/>
    </sheetView>
  </sheetViews>
  <sheetFormatPr defaultRowHeight="13.2" x14ac:dyDescent="0.25"/>
  <cols>
    <col min="1" max="1" width="7.109375" customWidth="1"/>
    <col min="2" max="2" width="38.109375" customWidth="1"/>
    <col min="3" max="3" width="22.109375" customWidth="1"/>
    <col min="4" max="4" width="28.77734375" customWidth="1"/>
    <col min="5" max="5" width="23.21875" customWidth="1"/>
    <col min="6" max="6" width="16.109375" customWidth="1"/>
    <col min="7" max="9" width="9.109375" style="3" customWidth="1"/>
    <col min="10" max="10" width="11" style="3" bestFit="1" customWidth="1"/>
    <col min="11" max="11" width="9.109375" style="3" customWidth="1"/>
    <col min="12" max="12" width="14" style="3" customWidth="1"/>
    <col min="13" max="13" width="12.5546875" style="3" bestFit="1" customWidth="1"/>
    <col min="14" max="14" width="16" style="6" customWidth="1"/>
    <col min="15" max="16" width="15.6640625" style="6" customWidth="1"/>
    <col min="17" max="17" width="23.33203125" style="6" customWidth="1"/>
    <col min="18" max="18" width="29" style="3" bestFit="1" customWidth="1"/>
    <col min="19" max="19" width="22.109375" style="3" customWidth="1"/>
    <col min="20" max="20" width="6.5546875" style="3" customWidth="1"/>
    <col min="21" max="21" width="18.77734375" style="8" bestFit="1" customWidth="1"/>
    <col min="22" max="39" width="9.109375" style="8" customWidth="1"/>
  </cols>
  <sheetData>
    <row r="1" spans="1:21" ht="13.8" thickBot="1" x14ac:dyDescent="0.3">
      <c r="N1" s="3"/>
      <c r="O1" s="3"/>
    </row>
    <row r="2" spans="1:21" ht="43.8" thickBot="1" x14ac:dyDescent="0.3">
      <c r="A2" s="105" t="s">
        <v>56</v>
      </c>
      <c r="B2" s="105" t="s">
        <v>34</v>
      </c>
      <c r="C2" s="105" t="s">
        <v>26</v>
      </c>
      <c r="D2" s="105" t="s">
        <v>27</v>
      </c>
      <c r="E2" s="105" t="s">
        <v>35</v>
      </c>
      <c r="F2" s="105" t="s">
        <v>69</v>
      </c>
      <c r="G2" s="105" t="s">
        <v>16</v>
      </c>
      <c r="H2" s="105" t="s">
        <v>17</v>
      </c>
      <c r="I2" s="105" t="s">
        <v>70</v>
      </c>
      <c r="J2" s="105" t="s">
        <v>28</v>
      </c>
      <c r="K2" s="105" t="s">
        <v>19</v>
      </c>
      <c r="L2" s="105" t="s">
        <v>69</v>
      </c>
      <c r="M2" s="105" t="s">
        <v>110</v>
      </c>
      <c r="N2" s="105" t="s">
        <v>109</v>
      </c>
      <c r="O2" s="105" t="s">
        <v>108</v>
      </c>
      <c r="P2" s="95"/>
      <c r="Q2" s="106" t="s">
        <v>22</v>
      </c>
      <c r="R2" s="107" t="s">
        <v>21</v>
      </c>
      <c r="S2" s="106" t="s">
        <v>29</v>
      </c>
    </row>
    <row r="3" spans="1:21" ht="14.4" x14ac:dyDescent="0.25">
      <c r="A3" s="173">
        <v>1</v>
      </c>
      <c r="B3" s="23" t="s">
        <v>36</v>
      </c>
      <c r="C3" s="20" t="s">
        <v>57</v>
      </c>
      <c r="D3" s="23" t="s">
        <v>37</v>
      </c>
      <c r="E3" s="168" t="s">
        <v>38</v>
      </c>
      <c r="F3" s="23">
        <v>28</v>
      </c>
      <c r="G3" s="21">
        <v>37656</v>
      </c>
      <c r="H3" s="168">
        <v>0.6</v>
      </c>
      <c r="I3" s="168">
        <v>32</v>
      </c>
      <c r="J3" s="170">
        <f>I3/SUM(F3:F5)</f>
        <v>0.99071207430340569</v>
      </c>
      <c r="K3" s="170">
        <f>J3/1.8</f>
        <v>0.55039559683522532</v>
      </c>
      <c r="L3" s="170">
        <f>SUM(F3:F5)</f>
        <v>32.299999999999997</v>
      </c>
      <c r="M3" s="160">
        <v>45</v>
      </c>
      <c r="N3" s="160">
        <f>0.6*'Safety Benefit'!E9</f>
        <v>1092</v>
      </c>
      <c r="O3" s="160">
        <f>(1-0.41)*N3/3</f>
        <v>214.76000000000002</v>
      </c>
      <c r="P3" s="164"/>
      <c r="Q3" s="158">
        <f>(O3/260)*(G4*(H3/9)*0.3)*(30/60)</f>
        <v>210.63000000000002</v>
      </c>
      <c r="R3" s="165">
        <f>G4*H3*L3</f>
        <v>494189.99999999994</v>
      </c>
      <c r="S3" s="158">
        <f>'Park Blvd Analysis'!D$43*'Travel Time Benefit'!G4*H3*K3/3600</f>
        <v>33.528265107212469</v>
      </c>
    </row>
    <row r="4" spans="1:21" ht="13.8" x14ac:dyDescent="0.25">
      <c r="A4" s="173"/>
      <c r="B4" s="23" t="s">
        <v>39</v>
      </c>
      <c r="C4" s="23" t="s">
        <v>58</v>
      </c>
      <c r="D4" s="23" t="s">
        <v>68</v>
      </c>
      <c r="E4" s="174"/>
      <c r="F4" s="23">
        <v>2.2000000000000002</v>
      </c>
      <c r="G4" s="21">
        <v>25500</v>
      </c>
      <c r="H4" s="174">
        <v>0.6</v>
      </c>
      <c r="I4" s="174"/>
      <c r="J4" s="172"/>
      <c r="K4" s="172"/>
      <c r="L4" s="172">
        <v>2.2000000000000002</v>
      </c>
      <c r="M4" s="161">
        <v>45</v>
      </c>
      <c r="N4" s="161">
        <v>9</v>
      </c>
      <c r="O4" s="161">
        <f>0.59*N4/3</f>
        <v>1.7699999999999998</v>
      </c>
      <c r="P4" s="164"/>
      <c r="Q4" s="163"/>
      <c r="R4" s="166">
        <f>G4*H4*L4</f>
        <v>33660</v>
      </c>
      <c r="S4" s="163">
        <f>'Park Blvd Analysis'!D$43*'Travel Time Benefit'!G4*H4*K4/3600</f>
        <v>0</v>
      </c>
    </row>
    <row r="5" spans="1:21" ht="13.8" x14ac:dyDescent="0.25">
      <c r="A5" s="173"/>
      <c r="B5" s="23" t="s">
        <v>40</v>
      </c>
      <c r="C5" s="23" t="s">
        <v>59</v>
      </c>
      <c r="D5" s="23" t="s">
        <v>67</v>
      </c>
      <c r="E5" s="169"/>
      <c r="F5" s="23">
        <v>2.1</v>
      </c>
      <c r="G5" s="21">
        <v>9882</v>
      </c>
      <c r="H5" s="169">
        <v>0.6</v>
      </c>
      <c r="I5" s="169"/>
      <c r="J5" s="171"/>
      <c r="K5" s="171"/>
      <c r="L5" s="171">
        <v>2.1</v>
      </c>
      <c r="M5" s="162">
        <v>45</v>
      </c>
      <c r="N5" s="162"/>
      <c r="O5" s="162"/>
      <c r="P5" s="164"/>
      <c r="Q5" s="159"/>
      <c r="R5" s="167">
        <f>G5*H5*L5</f>
        <v>12451.32</v>
      </c>
      <c r="S5" s="159">
        <f>'Park Blvd Analysis'!D$43*'Travel Time Benefit'!G5*H5*K5/3600</f>
        <v>0</v>
      </c>
    </row>
    <row r="6" spans="1:21" ht="13.8" x14ac:dyDescent="0.25">
      <c r="A6" s="173">
        <v>2</v>
      </c>
      <c r="B6" s="23" t="s">
        <v>41</v>
      </c>
      <c r="C6" s="23" t="s">
        <v>60</v>
      </c>
      <c r="D6" s="23" t="s">
        <v>42</v>
      </c>
      <c r="E6" s="168" t="s">
        <v>43</v>
      </c>
      <c r="F6" s="23">
        <v>4.5</v>
      </c>
      <c r="G6" s="21">
        <v>32184</v>
      </c>
      <c r="H6" s="168">
        <v>0.6</v>
      </c>
      <c r="I6" s="168">
        <v>15</v>
      </c>
      <c r="J6" s="170">
        <f>I6/SUM(F6:F7)</f>
        <v>3.0612244897959182</v>
      </c>
      <c r="K6" s="170">
        <f t="shared" ref="K6:K12" si="0">J6/1.8</f>
        <v>1.7006802721088434</v>
      </c>
      <c r="L6" s="170">
        <f>SUM(F6:F7)</f>
        <v>4.9000000000000004</v>
      </c>
      <c r="M6" s="160">
        <v>45</v>
      </c>
      <c r="N6" s="160">
        <f>0.6*'Safety Benefit'!E18</f>
        <v>617.4</v>
      </c>
      <c r="O6" s="160">
        <f>(1-0.41)*N6/3</f>
        <v>121.42200000000001</v>
      </c>
      <c r="P6" s="164"/>
      <c r="Q6" s="158">
        <f>(O6/260)*(G7*(H6/9)*0.3)*(30/60)</f>
        <v>104.8292166923077</v>
      </c>
      <c r="R6" s="165">
        <f>G7*H6*L6</f>
        <v>65994.179999999993</v>
      </c>
      <c r="S6" s="158">
        <f>'Park Blvd Analysis'!D$43*'Travel Time Benefit'!G7*H6*K6/3600</f>
        <v>91.196239606953881</v>
      </c>
    </row>
    <row r="7" spans="1:21" ht="13.8" x14ac:dyDescent="0.25">
      <c r="A7" s="173"/>
      <c r="B7" s="23" t="s">
        <v>44</v>
      </c>
      <c r="C7" s="23" t="s">
        <v>41</v>
      </c>
      <c r="D7" s="23" t="s">
        <v>45</v>
      </c>
      <c r="E7" s="169"/>
      <c r="F7" s="23">
        <v>0.4</v>
      </c>
      <c r="G7" s="21">
        <v>22447</v>
      </c>
      <c r="H7" s="169">
        <v>0.6</v>
      </c>
      <c r="I7" s="169"/>
      <c r="J7" s="171"/>
      <c r="K7" s="171"/>
      <c r="L7" s="171">
        <v>0.4</v>
      </c>
      <c r="M7" s="162">
        <v>45</v>
      </c>
      <c r="N7" s="162"/>
      <c r="O7" s="162"/>
      <c r="P7" s="164"/>
      <c r="Q7" s="159"/>
      <c r="R7" s="167">
        <f>G7*H7*L7</f>
        <v>5387.28</v>
      </c>
      <c r="S7" s="159">
        <f>'Park Blvd Analysis'!D$43*'Travel Time Benefit'!G7*H7*K7/3600</f>
        <v>0</v>
      </c>
    </row>
    <row r="8" spans="1:21" ht="13.8" x14ac:dyDescent="0.25">
      <c r="A8" s="21">
        <v>3</v>
      </c>
      <c r="B8" s="23" t="s">
        <v>46</v>
      </c>
      <c r="C8" s="23" t="s">
        <v>61</v>
      </c>
      <c r="D8" s="23" t="s">
        <v>47</v>
      </c>
      <c r="E8" s="21" t="s">
        <v>43</v>
      </c>
      <c r="F8" s="23">
        <v>13.2</v>
      </c>
      <c r="G8" s="21">
        <v>29733</v>
      </c>
      <c r="H8" s="21">
        <v>0.6</v>
      </c>
      <c r="I8" s="21">
        <v>24</v>
      </c>
      <c r="J8" s="22">
        <f>I8/F8</f>
        <v>1.8181818181818183</v>
      </c>
      <c r="K8" s="22">
        <f t="shared" si="0"/>
        <v>1.0101010101010102</v>
      </c>
      <c r="L8" s="22">
        <f>SUM(F8)</f>
        <v>13.2</v>
      </c>
      <c r="M8" s="66">
        <v>45</v>
      </c>
      <c r="N8" s="66">
        <f>0.6*'Safety Benefit'!E27</f>
        <v>492.59999999999997</v>
      </c>
      <c r="O8" s="66">
        <f>(1-0.41)*N8/3</f>
        <v>96.878</v>
      </c>
      <c r="P8" s="164"/>
      <c r="Q8" s="96">
        <f>(O8/260)*(G8*(H8/9)*0.3)*(30/60)</f>
        <v>110.78744515384615</v>
      </c>
      <c r="R8" s="98">
        <f>G8*H8*L8</f>
        <v>235485.36</v>
      </c>
      <c r="S8" s="96">
        <f>'Park Blvd Analysis'!D$43*'Travel Time Benefit'!G8*H8*K8/3600</f>
        <v>71.746296296296279</v>
      </c>
    </row>
    <row r="9" spans="1:21" ht="13.8" x14ac:dyDescent="0.25">
      <c r="A9" s="173">
        <v>4</v>
      </c>
      <c r="B9" s="23" t="s">
        <v>48</v>
      </c>
      <c r="C9" s="23" t="s">
        <v>62</v>
      </c>
      <c r="D9" s="23" t="s">
        <v>49</v>
      </c>
      <c r="E9" s="168" t="s">
        <v>38</v>
      </c>
      <c r="F9" s="23">
        <v>17.100000000000001</v>
      </c>
      <c r="G9" s="21">
        <v>27140</v>
      </c>
      <c r="H9" s="168">
        <v>0.6</v>
      </c>
      <c r="I9" s="168">
        <v>21</v>
      </c>
      <c r="J9" s="170">
        <f>I9/SUM(F9:F10)</f>
        <v>1.0294117647058822</v>
      </c>
      <c r="K9" s="170">
        <f t="shared" si="0"/>
        <v>0.57189542483660127</v>
      </c>
      <c r="L9" s="170">
        <f>SUM(F9:F10)</f>
        <v>20.400000000000002</v>
      </c>
      <c r="M9" s="160">
        <v>45</v>
      </c>
      <c r="N9" s="160">
        <f>0.6*'Safety Benefit'!E36</f>
        <v>475.2</v>
      </c>
      <c r="O9" s="160">
        <f>(1-0.41)*N9/3</f>
        <v>93.456000000000017</v>
      </c>
      <c r="P9" s="164"/>
      <c r="Q9" s="158">
        <f>(O9/260)*(G10*(H9/9)*0.3)*(30/60)</f>
        <v>41.728104000000002</v>
      </c>
      <c r="R9" s="165">
        <f>G10*H9*L9</f>
        <v>142094.16</v>
      </c>
      <c r="S9" s="158">
        <f>'Park Blvd Analysis'!D$43*'Travel Time Benefit'!G10*H9*K9/3600</f>
        <v>15.860153413217136</v>
      </c>
    </row>
    <row r="10" spans="1:21" ht="13.8" x14ac:dyDescent="0.25">
      <c r="A10" s="173"/>
      <c r="B10" s="23" t="s">
        <v>49</v>
      </c>
      <c r="C10" s="23" t="s">
        <v>63</v>
      </c>
      <c r="D10" s="23" t="s">
        <v>50</v>
      </c>
      <c r="E10" s="169"/>
      <c r="F10" s="23">
        <v>3.3</v>
      </c>
      <c r="G10" s="21">
        <v>11609</v>
      </c>
      <c r="H10" s="169">
        <v>0.6</v>
      </c>
      <c r="I10" s="169"/>
      <c r="J10" s="171"/>
      <c r="K10" s="171"/>
      <c r="L10" s="171">
        <v>3.3</v>
      </c>
      <c r="M10" s="162">
        <v>45</v>
      </c>
      <c r="N10" s="162"/>
      <c r="O10" s="162"/>
      <c r="P10" s="164"/>
      <c r="Q10" s="159"/>
      <c r="R10" s="167">
        <f>G10*H10*L10</f>
        <v>22985.819999999996</v>
      </c>
      <c r="S10" s="159">
        <f>'Park Blvd Analysis'!D$43*'Travel Time Benefit'!G10*H10*K10/3600</f>
        <v>0</v>
      </c>
    </row>
    <row r="11" spans="1:21" ht="13.8" x14ac:dyDescent="0.25">
      <c r="A11" s="21">
        <v>5</v>
      </c>
      <c r="B11" s="23" t="s">
        <v>51</v>
      </c>
      <c r="C11" s="23" t="s">
        <v>64</v>
      </c>
      <c r="D11" s="23" t="s">
        <v>66</v>
      </c>
      <c r="E11" s="21" t="s">
        <v>43</v>
      </c>
      <c r="F11" s="23">
        <v>2.7</v>
      </c>
      <c r="G11" s="21">
        <v>9381</v>
      </c>
      <c r="H11" s="21">
        <v>0.6</v>
      </c>
      <c r="I11" s="21">
        <v>10</v>
      </c>
      <c r="J11" s="22">
        <f>I11/F11</f>
        <v>3.7037037037037033</v>
      </c>
      <c r="K11" s="22">
        <f t="shared" si="0"/>
        <v>2.0576131687242794</v>
      </c>
      <c r="L11" s="22">
        <v>2.7</v>
      </c>
      <c r="M11" s="66">
        <v>45</v>
      </c>
      <c r="N11" s="66">
        <f>0.6*'Safety Benefit'!E45</f>
        <v>85.2</v>
      </c>
      <c r="O11" s="66">
        <f>(1-0.41)*N11/3</f>
        <v>16.756000000000004</v>
      </c>
      <c r="P11" s="164"/>
      <c r="Q11" s="96">
        <f>(O11/260)*(G11*(H11/9)*0.3)*(30/60)</f>
        <v>6.0456936923076929</v>
      </c>
      <c r="R11" s="98">
        <f>G11*H11*L11</f>
        <v>15197.22</v>
      </c>
      <c r="S11" s="96">
        <f>'Park Blvd Analysis'!D$43*'Travel Time Benefit'!G11*H11*K11/3600</f>
        <v>46.111454046639217</v>
      </c>
    </row>
    <row r="12" spans="1:21" ht="13.8" x14ac:dyDescent="0.25">
      <c r="A12" s="173">
        <v>8</v>
      </c>
      <c r="B12" s="23" t="s">
        <v>52</v>
      </c>
      <c r="C12" s="23" t="s">
        <v>65</v>
      </c>
      <c r="D12" s="23" t="s">
        <v>53</v>
      </c>
      <c r="E12" s="21"/>
      <c r="F12" s="23">
        <v>3.3</v>
      </c>
      <c r="G12" s="21">
        <v>26190</v>
      </c>
      <c r="H12" s="168">
        <v>0.6</v>
      </c>
      <c r="I12" s="168">
        <v>6</v>
      </c>
      <c r="J12" s="170">
        <f>I12/SUM(F12:F13)</f>
        <v>1.5789473684210527</v>
      </c>
      <c r="K12" s="170">
        <f t="shared" si="0"/>
        <v>0.8771929824561403</v>
      </c>
      <c r="L12" s="170">
        <f>SUM(F12:F13)</f>
        <v>3.8</v>
      </c>
      <c r="M12" s="160">
        <v>45</v>
      </c>
      <c r="N12" s="160">
        <f>0.6*'Safety Benefit'!E54</f>
        <v>150.6</v>
      </c>
      <c r="O12" s="160">
        <f>(1-0.41)*N12/3</f>
        <v>29.618000000000006</v>
      </c>
      <c r="P12" s="164"/>
      <c r="Q12" s="158">
        <f>(O12/260)*(G13*(H12/9)*0.3)*(30/60)</f>
        <v>21.020805923076928</v>
      </c>
      <c r="R12" s="165">
        <f>G13*H12*L12</f>
        <v>42072.84</v>
      </c>
      <c r="S12" s="158">
        <f>'Park Blvd Analysis'!D$43*'Travel Time Benefit'!G13*H12*K12/3600</f>
        <v>38.668567251461987</v>
      </c>
    </row>
    <row r="13" spans="1:21" ht="13.8" x14ac:dyDescent="0.25">
      <c r="A13" s="173"/>
      <c r="B13" s="23" t="s">
        <v>54</v>
      </c>
      <c r="C13" s="23" t="s">
        <v>52</v>
      </c>
      <c r="D13" s="23" t="s">
        <v>55</v>
      </c>
      <c r="E13" s="21" t="s">
        <v>43</v>
      </c>
      <c r="F13" s="23">
        <v>0.5</v>
      </c>
      <c r="G13" s="21">
        <v>18453</v>
      </c>
      <c r="H13" s="169">
        <v>0.6</v>
      </c>
      <c r="I13" s="169"/>
      <c r="J13" s="171"/>
      <c r="K13" s="171"/>
      <c r="L13" s="171">
        <v>0.5</v>
      </c>
      <c r="M13" s="162">
        <v>45</v>
      </c>
      <c r="N13" s="162"/>
      <c r="O13" s="162"/>
      <c r="P13" s="164"/>
      <c r="Q13" s="159"/>
      <c r="R13" s="167">
        <f>G13*H13*L13</f>
        <v>5535.9</v>
      </c>
      <c r="S13" s="159">
        <f>'Park Blvd Analysis'!D$43*'Travel Time Benefit'!G13*H13*K13/3600</f>
        <v>0</v>
      </c>
    </row>
    <row r="14" spans="1:21" ht="15.6" customHeight="1" x14ac:dyDescent="0.25">
      <c r="A14" s="24"/>
      <c r="B14" s="24"/>
      <c r="C14" s="24"/>
      <c r="D14" s="24"/>
      <c r="E14" s="24"/>
      <c r="F14" s="24"/>
      <c r="G14" s="25"/>
      <c r="H14" s="25"/>
      <c r="I14" s="25"/>
      <c r="J14" s="25"/>
      <c r="N14" s="3"/>
      <c r="O14" s="3"/>
      <c r="P14" s="7"/>
      <c r="Q14" s="96">
        <f>SUM(Q3:Q13)*260</f>
        <v>128710.72902000001</v>
      </c>
      <c r="R14" s="98">
        <f>SUM(R3:R13)*260</f>
        <v>279514060.79999995</v>
      </c>
      <c r="S14" s="99">
        <f>SUM(S3:S13)*260</f>
        <v>77248.853687663068</v>
      </c>
    </row>
    <row r="15" spans="1:21" ht="21" customHeight="1" thickBot="1" x14ac:dyDescent="0.3">
      <c r="N15" s="3"/>
      <c r="O15" s="6" t="s">
        <v>131</v>
      </c>
      <c r="Q15" s="97">
        <v>16.100000000000001</v>
      </c>
      <c r="S15" s="97">
        <v>16.100000000000001</v>
      </c>
      <c r="U15" s="11" t="s">
        <v>31</v>
      </c>
    </row>
    <row r="16" spans="1:21" ht="18" customHeight="1" thickBot="1" x14ac:dyDescent="0.3">
      <c r="Q16" s="100">
        <f>Q14*Q15</f>
        <v>2072242.7372220005</v>
      </c>
      <c r="S16" s="100">
        <f>S14*S15</f>
        <v>1243706.5443713756</v>
      </c>
      <c r="U16" s="108">
        <f>Q16+S16</f>
        <v>3315949.2815933758</v>
      </c>
    </row>
    <row r="17" spans="2:40" ht="24.6" customHeight="1" thickBot="1" x14ac:dyDescent="0.3">
      <c r="B17" s="117" t="s">
        <v>111</v>
      </c>
      <c r="C17" s="196" t="s">
        <v>156</v>
      </c>
      <c r="D17" s="196" t="s">
        <v>112</v>
      </c>
      <c r="E17" s="119" t="s">
        <v>113</v>
      </c>
      <c r="F17" s="120" t="s">
        <v>114</v>
      </c>
      <c r="G17"/>
      <c r="N17" s="3"/>
      <c r="R17" s="6"/>
      <c r="AN17" s="8"/>
    </row>
    <row r="18" spans="2:40" ht="13.2" customHeight="1" x14ac:dyDescent="0.3">
      <c r="B18" s="71">
        <v>2019</v>
      </c>
      <c r="C18" s="129"/>
      <c r="D18" s="75">
        <f>$U$16</f>
        <v>3315949.2815933758</v>
      </c>
      <c r="E18" s="69">
        <f t="shared" ref="E18:E38" si="1">D18/(1.03)^(B18-$B$18)</f>
        <v>3315949.2815933758</v>
      </c>
      <c r="F18" s="70">
        <f t="shared" ref="F18:F38" si="2">E18/(1.03)^(B18-$B$18)</f>
        <v>3315949.2815933758</v>
      </c>
      <c r="G18"/>
      <c r="N18" s="3"/>
      <c r="R18" s="6"/>
      <c r="U18" s="3"/>
      <c r="AN18" s="8"/>
    </row>
    <row r="19" spans="2:40" ht="13.2" customHeight="1" x14ac:dyDescent="0.3">
      <c r="B19" s="71">
        <v>2020</v>
      </c>
      <c r="C19" s="131">
        <v>1.01</v>
      </c>
      <c r="D19" s="75">
        <f>D18*C19</f>
        <v>3349108.7744093095</v>
      </c>
      <c r="E19" s="69">
        <f t="shared" si="1"/>
        <v>3251561.9169022422</v>
      </c>
      <c r="F19" s="70">
        <f t="shared" si="2"/>
        <v>3156856.2300021769</v>
      </c>
      <c r="G19"/>
      <c r="N19" s="3"/>
      <c r="R19" s="6"/>
      <c r="U19" s="3"/>
      <c r="AN19" s="8"/>
    </row>
    <row r="20" spans="2:40" ht="13.8" x14ac:dyDescent="0.3">
      <c r="B20" s="71">
        <v>2021</v>
      </c>
      <c r="C20" s="131">
        <v>1.01</v>
      </c>
      <c r="D20" s="75">
        <f t="shared" ref="D20:D38" si="3">D19*C20</f>
        <v>3382599.8621534025</v>
      </c>
      <c r="E20" s="69">
        <f t="shared" si="1"/>
        <v>3188424.7923021987</v>
      </c>
      <c r="F20" s="70">
        <f t="shared" si="2"/>
        <v>3005396.165804693</v>
      </c>
      <c r="G20"/>
      <c r="N20" s="3"/>
      <c r="R20" s="6"/>
      <c r="U20" s="3"/>
      <c r="AN20" s="8"/>
    </row>
    <row r="21" spans="2:40" ht="13.2" customHeight="1" x14ac:dyDescent="0.3">
      <c r="B21" s="71">
        <v>2022</v>
      </c>
      <c r="C21" s="131">
        <v>1.01</v>
      </c>
      <c r="D21" s="75">
        <f t="shared" si="3"/>
        <v>3416425.8607749366</v>
      </c>
      <c r="E21" s="69">
        <f t="shared" si="1"/>
        <v>3126513.631286622</v>
      </c>
      <c r="F21" s="70">
        <f t="shared" si="2"/>
        <v>2861202.8725259118</v>
      </c>
      <c r="G21"/>
      <c r="N21" s="3"/>
      <c r="R21" s="6"/>
      <c r="U21" s="3"/>
      <c r="AN21" s="8"/>
    </row>
    <row r="22" spans="2:40" ht="13.2" customHeight="1" x14ac:dyDescent="0.3">
      <c r="B22" s="71">
        <v>2023</v>
      </c>
      <c r="C22" s="131">
        <v>1.01</v>
      </c>
      <c r="D22" s="75">
        <f t="shared" si="3"/>
        <v>3450590.119382686</v>
      </c>
      <c r="E22" s="69">
        <f t="shared" si="1"/>
        <v>3065804.6287373672</v>
      </c>
      <c r="F22" s="70">
        <f t="shared" si="2"/>
        <v>2723927.704073118</v>
      </c>
      <c r="G22"/>
      <c r="N22" s="3"/>
      <c r="R22" s="6"/>
      <c r="U22" s="3"/>
      <c r="AN22" s="8"/>
    </row>
    <row r="23" spans="2:40" ht="13.8" x14ac:dyDescent="0.3">
      <c r="B23" s="71">
        <v>2024</v>
      </c>
      <c r="C23" s="131">
        <v>1.01</v>
      </c>
      <c r="D23" s="75">
        <f t="shared" si="3"/>
        <v>3485096.0205765129</v>
      </c>
      <c r="E23" s="69">
        <f t="shared" si="1"/>
        <v>3006274.4417715934</v>
      </c>
      <c r="F23" s="70">
        <f t="shared" si="2"/>
        <v>2593238.7417417755</v>
      </c>
      <c r="G23"/>
      <c r="N23" s="3"/>
      <c r="R23" s="6"/>
      <c r="U23" s="3"/>
      <c r="AN23" s="8"/>
    </row>
    <row r="24" spans="2:40" ht="13.8" x14ac:dyDescent="0.3">
      <c r="B24" s="71">
        <v>2025</v>
      </c>
      <c r="C24" s="131">
        <v>1.01</v>
      </c>
      <c r="D24" s="75">
        <f t="shared" si="3"/>
        <v>3519946.9807822779</v>
      </c>
      <c r="E24" s="69">
        <f t="shared" si="1"/>
        <v>2947900.1807663194</v>
      </c>
      <c r="F24" s="70">
        <f t="shared" si="2"/>
        <v>2468819.9916666914</v>
      </c>
      <c r="G24"/>
      <c r="N24" s="3"/>
      <c r="R24" s="6"/>
      <c r="U24" s="3"/>
      <c r="AN24" s="8"/>
    </row>
    <row r="25" spans="2:40" ht="13.8" x14ac:dyDescent="0.3">
      <c r="B25" s="71">
        <v>2026</v>
      </c>
      <c r="C25" s="131">
        <v>1.01</v>
      </c>
      <c r="D25" s="75">
        <f t="shared" si="3"/>
        <v>3555146.4505901006</v>
      </c>
      <c r="E25" s="69">
        <f t="shared" si="1"/>
        <v>2890659.4005572647</v>
      </c>
      <c r="F25" s="70">
        <f t="shared" si="2"/>
        <v>2350370.6207779795</v>
      </c>
      <c r="G25"/>
      <c r="N25" s="3"/>
      <c r="R25" s="6"/>
      <c r="U25" s="3"/>
      <c r="AN25" s="8"/>
    </row>
    <row r="26" spans="2:40" ht="13.8" x14ac:dyDescent="0.3">
      <c r="B26" s="71">
        <v>2027</v>
      </c>
      <c r="C26" s="131">
        <v>1.01</v>
      </c>
      <c r="D26" s="75">
        <f t="shared" si="3"/>
        <v>3590697.9150960017</v>
      </c>
      <c r="E26" s="69">
        <f t="shared" si="1"/>
        <v>2834530.0918085803</v>
      </c>
      <c r="F26" s="70">
        <f t="shared" si="2"/>
        <v>2237604.2294144216</v>
      </c>
      <c r="G26"/>
      <c r="N26" s="3"/>
      <c r="R26" s="6"/>
      <c r="U26" s="3"/>
      <c r="AN26" s="8"/>
    </row>
    <row r="27" spans="2:40" ht="13.8" x14ac:dyDescent="0.3">
      <c r="B27" s="71">
        <v>2028</v>
      </c>
      <c r="C27" s="131">
        <v>1.01</v>
      </c>
      <c r="D27" s="75">
        <f t="shared" si="3"/>
        <v>3626604.8942469619</v>
      </c>
      <c r="E27" s="69">
        <f t="shared" si="1"/>
        <v>2779490.6725501614</v>
      </c>
      <c r="F27" s="70">
        <f t="shared" si="2"/>
        <v>2130248.1588354846</v>
      </c>
      <c r="G27"/>
      <c r="N27" s="3"/>
      <c r="R27" s="6"/>
      <c r="U27" s="3"/>
      <c r="AN27" s="8"/>
    </row>
    <row r="28" spans="2:40" ht="13.8" x14ac:dyDescent="0.3">
      <c r="B28" s="71">
        <v>2029</v>
      </c>
      <c r="C28" s="131">
        <v>1.01</v>
      </c>
      <c r="D28" s="75">
        <f t="shared" si="3"/>
        <v>3662870.9431894314</v>
      </c>
      <c r="E28" s="69">
        <f t="shared" si="1"/>
        <v>2725519.9798792843</v>
      </c>
      <c r="F28" s="70">
        <f t="shared" si="2"/>
        <v>2028042.8319576203</v>
      </c>
      <c r="G28"/>
      <c r="N28" s="3"/>
      <c r="R28" s="6"/>
      <c r="U28" s="3"/>
      <c r="AN28" s="8"/>
    </row>
    <row r="29" spans="2:40" ht="13.8" x14ac:dyDescent="0.3">
      <c r="B29" s="71">
        <v>2030</v>
      </c>
      <c r="C29" s="132">
        <v>1</v>
      </c>
      <c r="D29" s="75">
        <f t="shared" si="3"/>
        <v>3662870.9431894314</v>
      </c>
      <c r="E29" s="69">
        <f t="shared" si="1"/>
        <v>2646135.9027954214</v>
      </c>
      <c r="F29" s="70">
        <f t="shared" si="2"/>
        <v>1911624.8769512868</v>
      </c>
      <c r="G29"/>
      <c r="N29" s="3"/>
      <c r="R29" s="6"/>
      <c r="U29" s="3"/>
      <c r="AN29" s="8"/>
    </row>
    <row r="30" spans="2:40" ht="13.8" x14ac:dyDescent="0.3">
      <c r="B30" s="71">
        <v>2031</v>
      </c>
      <c r="C30" s="132">
        <v>1</v>
      </c>
      <c r="D30" s="75">
        <f t="shared" si="3"/>
        <v>3662870.9431894314</v>
      </c>
      <c r="E30" s="69">
        <f t="shared" si="1"/>
        <v>2569063.9832965261</v>
      </c>
      <c r="F30" s="70">
        <f t="shared" si="2"/>
        <v>1801889.7888126001</v>
      </c>
      <c r="G30"/>
      <c r="N30" s="3"/>
      <c r="R30" s="6"/>
      <c r="U30" s="3"/>
      <c r="AN30" s="8"/>
    </row>
    <row r="31" spans="2:40" ht="13.8" x14ac:dyDescent="0.3">
      <c r="B31" s="71">
        <v>2032</v>
      </c>
      <c r="C31" s="132">
        <v>1</v>
      </c>
      <c r="D31" s="75">
        <f t="shared" si="3"/>
        <v>3662870.9431894314</v>
      </c>
      <c r="E31" s="69">
        <f t="shared" si="1"/>
        <v>2494236.876986919</v>
      </c>
      <c r="F31" s="70">
        <f t="shared" si="2"/>
        <v>1698453.9436446417</v>
      </c>
      <c r="G31"/>
      <c r="N31" s="3"/>
      <c r="R31" s="6"/>
      <c r="U31" s="3"/>
      <c r="AN31" s="8"/>
    </row>
    <row r="32" spans="2:40" ht="13.8" x14ac:dyDescent="0.3">
      <c r="B32" s="71">
        <v>2033</v>
      </c>
      <c r="C32" s="132">
        <v>1</v>
      </c>
      <c r="D32" s="75">
        <f t="shared" si="3"/>
        <v>3662870.9431894314</v>
      </c>
      <c r="E32" s="69">
        <f t="shared" si="1"/>
        <v>2421589.2009581733</v>
      </c>
      <c r="F32" s="70">
        <f t="shared" si="2"/>
        <v>1600955.739131531</v>
      </c>
      <c r="G32"/>
      <c r="N32" s="3"/>
      <c r="R32" s="6"/>
      <c r="U32" s="3"/>
      <c r="AN32" s="8"/>
    </row>
    <row r="33" spans="2:40" ht="13.8" x14ac:dyDescent="0.3">
      <c r="B33" s="71">
        <v>2034</v>
      </c>
      <c r="C33" s="132">
        <v>1</v>
      </c>
      <c r="D33" s="75">
        <f t="shared" si="3"/>
        <v>3662870.9431894314</v>
      </c>
      <c r="E33" s="69">
        <f t="shared" si="1"/>
        <v>2351057.4766584206</v>
      </c>
      <c r="F33" s="70">
        <f t="shared" si="2"/>
        <v>1509054.3304095869</v>
      </c>
      <c r="G33"/>
      <c r="N33" s="3"/>
      <c r="R33" s="6"/>
      <c r="U33" s="3"/>
      <c r="AN33" s="8"/>
    </row>
    <row r="34" spans="2:40" ht="13.8" x14ac:dyDescent="0.3">
      <c r="B34" s="71">
        <v>2035</v>
      </c>
      <c r="C34" s="132">
        <v>1</v>
      </c>
      <c r="D34" s="75">
        <f t="shared" si="3"/>
        <v>3662870.9431894314</v>
      </c>
      <c r="E34" s="69">
        <f t="shared" si="1"/>
        <v>2282580.0744256512</v>
      </c>
      <c r="F34" s="70">
        <f t="shared" si="2"/>
        <v>1422428.438504654</v>
      </c>
      <c r="G34"/>
      <c r="N34" s="3"/>
      <c r="R34" s="6"/>
      <c r="U34" s="3"/>
      <c r="AN34" s="8"/>
    </row>
    <row r="35" spans="2:40" ht="13.8" x14ac:dyDescent="0.3">
      <c r="B35" s="71">
        <v>2036</v>
      </c>
      <c r="C35" s="132">
        <v>1</v>
      </c>
      <c r="D35" s="75">
        <f t="shared" si="3"/>
        <v>3662870.9431894314</v>
      </c>
      <c r="E35" s="69">
        <f t="shared" si="1"/>
        <v>2216097.1596365548</v>
      </c>
      <c r="F35" s="70">
        <f t="shared" si="2"/>
        <v>1340775.227170001</v>
      </c>
      <c r="G35"/>
      <c r="N35" s="3"/>
      <c r="R35" s="6"/>
      <c r="U35" s="3"/>
      <c r="AN35" s="8"/>
    </row>
    <row r="36" spans="2:40" ht="13.8" x14ac:dyDescent="0.3">
      <c r="B36" s="71">
        <v>2037</v>
      </c>
      <c r="C36" s="132">
        <v>1</v>
      </c>
      <c r="D36" s="75">
        <f t="shared" si="3"/>
        <v>3662870.9431894314</v>
      </c>
      <c r="E36" s="69">
        <f t="shared" si="1"/>
        <v>2151550.6404238394</v>
      </c>
      <c r="F36" s="70">
        <f t="shared" si="2"/>
        <v>1263809.244198323</v>
      </c>
      <c r="G36"/>
      <c r="N36" s="3"/>
      <c r="R36" s="6"/>
      <c r="U36" s="3"/>
      <c r="AN36" s="8"/>
    </row>
    <row r="37" spans="2:40" ht="13.8" x14ac:dyDescent="0.3">
      <c r="B37" s="71">
        <v>2038</v>
      </c>
      <c r="C37" s="132">
        <v>1</v>
      </c>
      <c r="D37" s="75">
        <f t="shared" si="3"/>
        <v>3662870.9431894314</v>
      </c>
      <c r="E37" s="69">
        <f t="shared" si="1"/>
        <v>2088884.1169163492</v>
      </c>
      <c r="F37" s="70">
        <f t="shared" si="2"/>
        <v>1191261.4235067614</v>
      </c>
      <c r="G37"/>
      <c r="N37" s="3"/>
      <c r="R37" s="6"/>
      <c r="U37" s="3"/>
      <c r="AN37" s="8"/>
    </row>
    <row r="38" spans="2:40" ht="14.4" thickBot="1" x14ac:dyDescent="0.35">
      <c r="B38" s="71">
        <v>2039</v>
      </c>
      <c r="C38" s="132">
        <v>1</v>
      </c>
      <c r="D38" s="75">
        <f t="shared" si="3"/>
        <v>3662870.9431894314</v>
      </c>
      <c r="E38" s="69">
        <f t="shared" si="1"/>
        <v>2028042.8319576206</v>
      </c>
      <c r="F38" s="70">
        <f t="shared" si="2"/>
        <v>1122878.1445063262</v>
      </c>
      <c r="G38"/>
      <c r="N38" s="3"/>
      <c r="R38" s="6"/>
      <c r="U38" s="3"/>
      <c r="AN38" s="8"/>
    </row>
    <row r="39" spans="2:40" ht="14.4" thickBot="1" x14ac:dyDescent="0.35">
      <c r="B39" s="72" t="s">
        <v>115</v>
      </c>
      <c r="C39" s="130"/>
      <c r="D39" s="76">
        <f>ROUND(SUM(D18:D38),-2)</f>
        <v>74983700</v>
      </c>
      <c r="E39" s="73">
        <f>ROUND(SUM(E18:E38),-2)</f>
        <v>56381900</v>
      </c>
      <c r="F39" s="74">
        <f>ROUND(SUM(F18:F38),-2)</f>
        <v>43734800</v>
      </c>
      <c r="G39"/>
      <c r="N39" s="3"/>
      <c r="R39" s="6"/>
      <c r="U39" s="3"/>
      <c r="AN39" s="8"/>
    </row>
  </sheetData>
  <mergeCells count="52">
    <mergeCell ref="J12:J13"/>
    <mergeCell ref="A3:A5"/>
    <mergeCell ref="A6:A7"/>
    <mergeCell ref="A9:A10"/>
    <mergeCell ref="I3:I5"/>
    <mergeCell ref="I6:I7"/>
    <mergeCell ref="I9:I10"/>
    <mergeCell ref="E3:E5"/>
    <mergeCell ref="A12:A13"/>
    <mergeCell ref="I12:I13"/>
    <mergeCell ref="E6:E7"/>
    <mergeCell ref="E9:E10"/>
    <mergeCell ref="H3:H5"/>
    <mergeCell ref="H6:H7"/>
    <mergeCell ref="H9:H10"/>
    <mergeCell ref="H12:H13"/>
    <mergeCell ref="L12:L13"/>
    <mergeCell ref="M12:M13"/>
    <mergeCell ref="J3:J5"/>
    <mergeCell ref="J6:J7"/>
    <mergeCell ref="K3:K5"/>
    <mergeCell ref="K6:K7"/>
    <mergeCell ref="K9:K10"/>
    <mergeCell ref="K12:K13"/>
    <mergeCell ref="L3:L5"/>
    <mergeCell ref="M3:M5"/>
    <mergeCell ref="L6:L7"/>
    <mergeCell ref="M6:M7"/>
    <mergeCell ref="L9:L10"/>
    <mergeCell ref="M9:M10"/>
    <mergeCell ref="J9:J10"/>
    <mergeCell ref="S3:S5"/>
    <mergeCell ref="S6:S7"/>
    <mergeCell ref="S9:S10"/>
    <mergeCell ref="S12:S13"/>
    <mergeCell ref="O3:O5"/>
    <mergeCell ref="O6:O7"/>
    <mergeCell ref="O9:O10"/>
    <mergeCell ref="O12:O13"/>
    <mergeCell ref="P3:P13"/>
    <mergeCell ref="Q3:Q5"/>
    <mergeCell ref="Q9:Q10"/>
    <mergeCell ref="Q12:Q13"/>
    <mergeCell ref="R3:R5"/>
    <mergeCell ref="R6:R7"/>
    <mergeCell ref="R9:R10"/>
    <mergeCell ref="R12:R13"/>
    <mergeCell ref="Q6:Q7"/>
    <mergeCell ref="N3:N5"/>
    <mergeCell ref="N6:N7"/>
    <mergeCell ref="N9:N10"/>
    <mergeCell ref="N12:N13"/>
  </mergeCells>
  <phoneticPr fontId="3" type="noConversion"/>
  <pageMargins left="0.7" right="0.7" top="0.75" bottom="0.75" header="0.3" footer="0.3"/>
  <pageSetup paperSize="17" scale="77" fitToWidth="4" orientation="landscape" r:id="rId1"/>
  <headerFooter>
    <oddHeader>&amp;L&amp;"Times New Roman,Regular"&amp;14Page &amp;P of &amp;N&amp;C&amp;"Times New Roman,Bold"&amp;14Escambia / Santa Rosa Regional ATMS Project
Corridor Benefits Analysis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1562-DC20-4D0F-9CF5-E249A4B0BB98}">
  <dimension ref="A1:AQ38"/>
  <sheetViews>
    <sheetView workbookViewId="0">
      <selection activeCell="H20" sqref="H20"/>
    </sheetView>
  </sheetViews>
  <sheetFormatPr defaultRowHeight="13.2" x14ac:dyDescent="0.25"/>
  <cols>
    <col min="1" max="1" width="6.5546875" customWidth="1"/>
    <col min="2" max="2" width="37.21875" customWidth="1"/>
    <col min="3" max="3" width="21" customWidth="1"/>
    <col min="4" max="4" width="26.6640625" customWidth="1"/>
    <col min="5" max="5" width="16" customWidth="1"/>
    <col min="6" max="6" width="12.21875" customWidth="1"/>
    <col min="7" max="9" width="9.109375" style="3" customWidth="1"/>
    <col min="10" max="10" width="11" style="3" bestFit="1" customWidth="1"/>
    <col min="11" max="11" width="9.109375" style="3" customWidth="1"/>
    <col min="12" max="12" width="14" style="3" customWidth="1"/>
    <col min="13" max="13" width="12.5546875" style="3" bestFit="1" customWidth="1"/>
    <col min="14" max="14" width="16" style="6" customWidth="1"/>
    <col min="15" max="15" width="15.6640625" style="6" customWidth="1"/>
    <col min="16" max="16" width="20.44140625" style="6" bestFit="1" customWidth="1"/>
    <col min="17" max="17" width="18.33203125" style="3" bestFit="1" customWidth="1"/>
    <col min="18" max="18" width="21.33203125" style="3" bestFit="1" customWidth="1"/>
    <col min="19" max="19" width="26.5546875" style="3" bestFit="1" customWidth="1"/>
    <col min="20" max="20" width="25.5546875" bestFit="1" customWidth="1"/>
    <col min="21" max="21" width="24" bestFit="1" customWidth="1"/>
    <col min="22" max="22" width="25.6640625" bestFit="1" customWidth="1"/>
    <col min="23" max="23" width="9.109375" style="8" customWidth="1"/>
    <col min="24" max="24" width="20" style="8" bestFit="1" customWidth="1"/>
    <col min="25" max="43" width="9.109375" style="8" customWidth="1"/>
  </cols>
  <sheetData>
    <row r="1" spans="1:24" ht="13.2" customHeight="1" thickBot="1" x14ac:dyDescent="0.3">
      <c r="N1" s="3"/>
      <c r="O1" s="3"/>
    </row>
    <row r="2" spans="1:24" ht="43.8" thickBot="1" x14ac:dyDescent="0.3">
      <c r="A2" s="105" t="s">
        <v>56</v>
      </c>
      <c r="B2" s="105" t="s">
        <v>34</v>
      </c>
      <c r="C2" s="105" t="s">
        <v>26</v>
      </c>
      <c r="D2" s="105" t="s">
        <v>27</v>
      </c>
      <c r="E2" s="105" t="s">
        <v>35</v>
      </c>
      <c r="F2" s="105" t="s">
        <v>69</v>
      </c>
      <c r="G2" s="105" t="s">
        <v>16</v>
      </c>
      <c r="H2" s="105" t="s">
        <v>17</v>
      </c>
      <c r="I2" s="105" t="s">
        <v>70</v>
      </c>
      <c r="J2" s="105" t="s">
        <v>28</v>
      </c>
      <c r="K2" s="105" t="s">
        <v>19</v>
      </c>
      <c r="L2" s="105" t="s">
        <v>69</v>
      </c>
      <c r="M2" s="105" t="s">
        <v>110</v>
      </c>
      <c r="N2" s="105" t="s">
        <v>109</v>
      </c>
      <c r="O2" s="111" t="s">
        <v>108</v>
      </c>
      <c r="P2" s="109" t="s">
        <v>22</v>
      </c>
      <c r="Q2" s="109" t="s">
        <v>29</v>
      </c>
      <c r="R2" s="113" t="s">
        <v>20</v>
      </c>
      <c r="S2" s="147" t="s">
        <v>23</v>
      </c>
      <c r="T2" s="133" t="s">
        <v>30</v>
      </c>
      <c r="U2" s="137" t="s">
        <v>24</v>
      </c>
      <c r="V2" s="135" t="s">
        <v>25</v>
      </c>
    </row>
    <row r="3" spans="1:24" ht="14.4" x14ac:dyDescent="0.25">
      <c r="A3" s="173">
        <v>1</v>
      </c>
      <c r="B3" s="23" t="s">
        <v>36</v>
      </c>
      <c r="C3" s="20" t="s">
        <v>57</v>
      </c>
      <c r="D3" s="23" t="s">
        <v>37</v>
      </c>
      <c r="E3" s="168" t="s">
        <v>38</v>
      </c>
      <c r="F3" s="23">
        <v>28</v>
      </c>
      <c r="G3" s="67">
        <v>37656</v>
      </c>
      <c r="H3" s="168">
        <v>0.6</v>
      </c>
      <c r="I3" s="168">
        <v>32</v>
      </c>
      <c r="J3" s="170">
        <f>I3/SUM(F3:F5)</f>
        <v>0.99071207430340569</v>
      </c>
      <c r="K3" s="170">
        <f>J3/1.8</f>
        <v>0.55039559683522532</v>
      </c>
      <c r="L3" s="170">
        <f>SUM(F3:F5)</f>
        <v>32.299999999999997</v>
      </c>
      <c r="M3" s="160">
        <v>45</v>
      </c>
      <c r="N3" s="160">
        <f>0.6*'Safety Benefit'!E9</f>
        <v>1092</v>
      </c>
      <c r="O3" s="177">
        <f>(1-0.41)*N3/3</f>
        <v>214.76000000000002</v>
      </c>
      <c r="P3" s="179">
        <f>(O3/260)*(G4*(H3/9)*0.3)*(30/60)</f>
        <v>210.63000000000002</v>
      </c>
      <c r="Q3" s="179">
        <f>'Park Blvd Analysis'!D$43*'Travel Time Benefit'!G4*H3*K3/3600</f>
        <v>33.528265107212469</v>
      </c>
      <c r="R3" s="165">
        <f>'Park Blvd Analysis'!D$44*'Travel Time Benefit'!G3*H3*K3</f>
        <v>414.51393188854485</v>
      </c>
      <c r="S3" s="180">
        <f t="shared" ref="S3:S13" si="0">(((Q3+P3)*0.7329)+(R3*(0.0000061411*M3^2)))*260</f>
        <v>47865.57744773884</v>
      </c>
      <c r="T3" s="184">
        <f t="shared" ref="T3:T13" si="1">(8.8*S3)/1000</f>
        <v>421.21708154010184</v>
      </c>
      <c r="U3" s="159">
        <f t="shared" ref="U3:U13" si="2">69.9*S3/1000</f>
        <v>3345.8038635969451</v>
      </c>
      <c r="V3" s="183">
        <f t="shared" ref="V3:V13" si="3">S3*13.6/1000</f>
        <v>650.9718532892482</v>
      </c>
    </row>
    <row r="4" spans="1:24" ht="13.8" x14ac:dyDescent="0.25">
      <c r="A4" s="173"/>
      <c r="B4" s="23" t="s">
        <v>39</v>
      </c>
      <c r="C4" s="23" t="s">
        <v>58</v>
      </c>
      <c r="D4" s="23" t="s">
        <v>68</v>
      </c>
      <c r="E4" s="174"/>
      <c r="F4" s="23">
        <v>2.2000000000000002</v>
      </c>
      <c r="G4" s="67">
        <v>25500</v>
      </c>
      <c r="H4" s="174">
        <v>0.6</v>
      </c>
      <c r="I4" s="174"/>
      <c r="J4" s="172"/>
      <c r="K4" s="172"/>
      <c r="L4" s="172">
        <v>2.2000000000000002</v>
      </c>
      <c r="M4" s="161">
        <v>45</v>
      </c>
      <c r="N4" s="161">
        <v>9</v>
      </c>
      <c r="O4" s="185">
        <f>0.59*N4/3</f>
        <v>1.7699999999999998</v>
      </c>
      <c r="P4" s="179"/>
      <c r="Q4" s="179">
        <f>'Park Blvd Analysis'!D$43*'Travel Time Benefit'!G4*H4*K4/3600</f>
        <v>0</v>
      </c>
      <c r="R4" s="166">
        <f>'Park Blvd Analysis'!D$44*'Travel Time Benefit'!G4*H4*K4</f>
        <v>0</v>
      </c>
      <c r="S4" s="180">
        <f t="shared" si="0"/>
        <v>0</v>
      </c>
      <c r="T4" s="181">
        <f t="shared" si="1"/>
        <v>0</v>
      </c>
      <c r="U4" s="180">
        <f t="shared" si="2"/>
        <v>0</v>
      </c>
      <c r="V4" s="175">
        <f t="shared" si="3"/>
        <v>0</v>
      </c>
    </row>
    <row r="5" spans="1:24" ht="13.8" x14ac:dyDescent="0.25">
      <c r="A5" s="173"/>
      <c r="B5" s="23" t="s">
        <v>40</v>
      </c>
      <c r="C5" s="23" t="s">
        <v>59</v>
      </c>
      <c r="D5" s="23" t="s">
        <v>67</v>
      </c>
      <c r="E5" s="169"/>
      <c r="F5" s="23">
        <v>2.1</v>
      </c>
      <c r="G5" s="67">
        <v>9882</v>
      </c>
      <c r="H5" s="169">
        <v>0.6</v>
      </c>
      <c r="I5" s="169"/>
      <c r="J5" s="171"/>
      <c r="K5" s="171"/>
      <c r="L5" s="171">
        <v>2.1</v>
      </c>
      <c r="M5" s="162">
        <v>45</v>
      </c>
      <c r="N5" s="162"/>
      <c r="O5" s="178"/>
      <c r="P5" s="179"/>
      <c r="Q5" s="179">
        <f>'Park Blvd Analysis'!D$43*'Travel Time Benefit'!G5*H5*K5/3600</f>
        <v>0</v>
      </c>
      <c r="R5" s="167">
        <f>'Park Blvd Analysis'!D$44*'Travel Time Benefit'!G5*H5*K5</f>
        <v>0</v>
      </c>
      <c r="S5" s="180">
        <f t="shared" si="0"/>
        <v>0</v>
      </c>
      <c r="T5" s="181">
        <f t="shared" si="1"/>
        <v>0</v>
      </c>
      <c r="U5" s="180">
        <f t="shared" si="2"/>
        <v>0</v>
      </c>
      <c r="V5" s="175">
        <f t="shared" si="3"/>
        <v>0</v>
      </c>
    </row>
    <row r="6" spans="1:24" ht="13.8" x14ac:dyDescent="0.25">
      <c r="A6" s="173">
        <v>2</v>
      </c>
      <c r="B6" s="23" t="s">
        <v>41</v>
      </c>
      <c r="C6" s="23" t="s">
        <v>60</v>
      </c>
      <c r="D6" s="23" t="s">
        <v>42</v>
      </c>
      <c r="E6" s="168" t="s">
        <v>43</v>
      </c>
      <c r="F6" s="23">
        <v>4.5</v>
      </c>
      <c r="G6" s="67">
        <v>32184</v>
      </c>
      <c r="H6" s="168">
        <v>0.6</v>
      </c>
      <c r="I6" s="168">
        <v>15</v>
      </c>
      <c r="J6" s="170">
        <f>I6/SUM(F6:F7)</f>
        <v>3.0612244897959182</v>
      </c>
      <c r="K6" s="170">
        <f t="shared" ref="K6:K12" si="4">J6/1.8</f>
        <v>1.7006802721088434</v>
      </c>
      <c r="L6" s="170">
        <f>SUM(F6:F7)</f>
        <v>4.9000000000000004</v>
      </c>
      <c r="M6" s="160">
        <v>45</v>
      </c>
      <c r="N6" s="160">
        <f>0.6*'Safety Benefit'!E18</f>
        <v>617.4</v>
      </c>
      <c r="O6" s="177">
        <f>(1-0.41)*N6/3</f>
        <v>121.42200000000001</v>
      </c>
      <c r="P6" s="179">
        <f>(O6/260)*(G7*(H6/9)*0.3)*(30/60)</f>
        <v>104.8292166923077</v>
      </c>
      <c r="Q6" s="179">
        <f>'Park Blvd Analysis'!D$43*'Travel Time Benefit'!G7*H6*K6/3600</f>
        <v>91.196239606953881</v>
      </c>
      <c r="R6" s="165">
        <f>'Park Blvd Analysis'!D$44*'Travel Time Benefit'!G6*H6*K6</f>
        <v>1094.69387755102</v>
      </c>
      <c r="S6" s="180">
        <f t="shared" si="0"/>
        <v>40892.89663650663</v>
      </c>
      <c r="T6" s="181">
        <f t="shared" si="1"/>
        <v>359.85749040125836</v>
      </c>
      <c r="U6" s="180">
        <f t="shared" si="2"/>
        <v>2858.4134748918136</v>
      </c>
      <c r="V6" s="175">
        <f t="shared" si="3"/>
        <v>556.14339425649018</v>
      </c>
    </row>
    <row r="7" spans="1:24" ht="13.8" x14ac:dyDescent="0.25">
      <c r="A7" s="173"/>
      <c r="B7" s="23" t="s">
        <v>44</v>
      </c>
      <c r="C7" s="23" t="s">
        <v>41</v>
      </c>
      <c r="D7" s="23" t="s">
        <v>45</v>
      </c>
      <c r="E7" s="169"/>
      <c r="F7" s="23">
        <v>0.4</v>
      </c>
      <c r="G7" s="67">
        <v>22447</v>
      </c>
      <c r="H7" s="169">
        <v>0.6</v>
      </c>
      <c r="I7" s="169"/>
      <c r="J7" s="171"/>
      <c r="K7" s="171"/>
      <c r="L7" s="171">
        <v>0.4</v>
      </c>
      <c r="M7" s="162">
        <v>45</v>
      </c>
      <c r="N7" s="162"/>
      <c r="O7" s="178"/>
      <c r="P7" s="179"/>
      <c r="Q7" s="179">
        <f>'Park Blvd Analysis'!D$43*'Travel Time Benefit'!G7*H7*K7/3600</f>
        <v>0</v>
      </c>
      <c r="R7" s="167">
        <f>'Park Blvd Analysis'!D$44*'Travel Time Benefit'!G7*H7*K7</f>
        <v>0</v>
      </c>
      <c r="S7" s="180">
        <f t="shared" si="0"/>
        <v>0</v>
      </c>
      <c r="T7" s="181">
        <f t="shared" si="1"/>
        <v>0</v>
      </c>
      <c r="U7" s="180">
        <f t="shared" si="2"/>
        <v>0</v>
      </c>
      <c r="V7" s="175">
        <f t="shared" si="3"/>
        <v>0</v>
      </c>
    </row>
    <row r="8" spans="1:24" ht="13.8" x14ac:dyDescent="0.25">
      <c r="A8" s="68">
        <v>3</v>
      </c>
      <c r="B8" s="23" t="s">
        <v>46</v>
      </c>
      <c r="C8" s="23" t="s">
        <v>61</v>
      </c>
      <c r="D8" s="23" t="s">
        <v>47</v>
      </c>
      <c r="E8" s="67" t="s">
        <v>43</v>
      </c>
      <c r="F8" s="23">
        <v>13.2</v>
      </c>
      <c r="G8" s="67">
        <v>29733</v>
      </c>
      <c r="H8" s="67">
        <v>0.6</v>
      </c>
      <c r="I8" s="67">
        <v>24</v>
      </c>
      <c r="J8" s="22">
        <f>I8/F8</f>
        <v>1.8181818181818183</v>
      </c>
      <c r="K8" s="22">
        <f t="shared" si="4"/>
        <v>1.0101010101010102</v>
      </c>
      <c r="L8" s="22">
        <f>SUM(F8)</f>
        <v>13.2</v>
      </c>
      <c r="M8" s="66">
        <v>45</v>
      </c>
      <c r="N8" s="66">
        <f>0.6*'Safety Benefit'!E27</f>
        <v>492.59999999999997</v>
      </c>
      <c r="O8" s="112">
        <f>(1-0.41)*N8/3</f>
        <v>96.878</v>
      </c>
      <c r="P8" s="66">
        <f>(O8/260)*(G8*(H8/9)*0.3)*(30/60)</f>
        <v>110.78744515384615</v>
      </c>
      <c r="Q8" s="66">
        <f>'Park Blvd Analysis'!D$43*'Travel Time Benefit'!G8*H8*K8/3600</f>
        <v>71.746296296296279</v>
      </c>
      <c r="R8" s="98">
        <f>'Park Blvd Analysis'!D$44*'Travel Time Benefit'!G8*H8*K8</f>
        <v>600.66666666666652</v>
      </c>
      <c r="S8" s="96">
        <f t="shared" si="0"/>
        <v>36724.663584390437</v>
      </c>
      <c r="T8" s="134">
        <f>(8.8*S8)/1000</f>
        <v>323.17703954263584</v>
      </c>
      <c r="U8" s="96">
        <f>69.9*S8/1000</f>
        <v>2567.053984548892</v>
      </c>
      <c r="V8" s="136">
        <f>S8*13.6/1000</f>
        <v>499.45542474770997</v>
      </c>
    </row>
    <row r="9" spans="1:24" ht="13.8" x14ac:dyDescent="0.25">
      <c r="A9" s="173">
        <v>4</v>
      </c>
      <c r="B9" s="23" t="s">
        <v>48</v>
      </c>
      <c r="C9" s="23" t="s">
        <v>62</v>
      </c>
      <c r="D9" s="23" t="s">
        <v>49</v>
      </c>
      <c r="E9" s="168" t="s">
        <v>38</v>
      </c>
      <c r="F9" s="23">
        <v>17.100000000000001</v>
      </c>
      <c r="G9" s="67">
        <v>27140</v>
      </c>
      <c r="H9" s="168">
        <v>0.6</v>
      </c>
      <c r="I9" s="168">
        <v>21</v>
      </c>
      <c r="J9" s="170">
        <f>I9/SUM(F9:F10)</f>
        <v>1.0294117647058822</v>
      </c>
      <c r="K9" s="170">
        <f t="shared" si="4"/>
        <v>0.57189542483660127</v>
      </c>
      <c r="L9" s="170">
        <f>SUM(F9:F10)</f>
        <v>20.400000000000002</v>
      </c>
      <c r="M9" s="160">
        <v>45</v>
      </c>
      <c r="N9" s="160">
        <f>0.6*'Safety Benefit'!E36</f>
        <v>475.2</v>
      </c>
      <c r="O9" s="177">
        <f>(1-0.41)*N9/3</f>
        <v>93.456000000000017</v>
      </c>
      <c r="P9" s="179">
        <f>(O9/260)*(G10*(H9/9)*0.3)*(30/60)</f>
        <v>41.728104000000002</v>
      </c>
      <c r="Q9" s="179">
        <f>'Park Blvd Analysis'!D$43*'Travel Time Benefit'!G10*H9*K9/3600</f>
        <v>15.860153413217136</v>
      </c>
      <c r="R9" s="165">
        <f>'Park Blvd Analysis'!D$44*'Travel Time Benefit'!G9*H9*K9</f>
        <v>310.42483660130711</v>
      </c>
      <c r="S9" s="180">
        <f t="shared" si="0"/>
        <v>11977.366059191707</v>
      </c>
      <c r="T9" s="181">
        <f t="shared" si="1"/>
        <v>105.40082132088703</v>
      </c>
      <c r="U9" s="180">
        <f t="shared" si="2"/>
        <v>837.21788753750036</v>
      </c>
      <c r="V9" s="175">
        <f t="shared" si="3"/>
        <v>162.8921784050072</v>
      </c>
    </row>
    <row r="10" spans="1:24" ht="13.8" x14ac:dyDescent="0.25">
      <c r="A10" s="173"/>
      <c r="B10" s="23" t="s">
        <v>49</v>
      </c>
      <c r="C10" s="23" t="s">
        <v>63</v>
      </c>
      <c r="D10" s="23" t="s">
        <v>50</v>
      </c>
      <c r="E10" s="169"/>
      <c r="F10" s="23">
        <v>3.3</v>
      </c>
      <c r="G10" s="67">
        <v>11609</v>
      </c>
      <c r="H10" s="169">
        <v>0.6</v>
      </c>
      <c r="I10" s="169"/>
      <c r="J10" s="171"/>
      <c r="K10" s="171"/>
      <c r="L10" s="171">
        <v>3.3</v>
      </c>
      <c r="M10" s="162">
        <v>45</v>
      </c>
      <c r="N10" s="162"/>
      <c r="O10" s="178"/>
      <c r="P10" s="179"/>
      <c r="Q10" s="179">
        <f>'Park Blvd Analysis'!D$43*'Travel Time Benefit'!G10*H10*K10/3600</f>
        <v>0</v>
      </c>
      <c r="R10" s="167">
        <f>'Park Blvd Analysis'!D$44*'Travel Time Benefit'!G10*H10*K10</f>
        <v>0</v>
      </c>
      <c r="S10" s="180">
        <f t="shared" si="0"/>
        <v>0</v>
      </c>
      <c r="T10" s="181">
        <f t="shared" si="1"/>
        <v>0</v>
      </c>
      <c r="U10" s="180">
        <f t="shared" si="2"/>
        <v>0</v>
      </c>
      <c r="V10" s="175">
        <f t="shared" si="3"/>
        <v>0</v>
      </c>
    </row>
    <row r="11" spans="1:24" ht="13.8" x14ac:dyDescent="0.25">
      <c r="A11" s="68">
        <v>5</v>
      </c>
      <c r="B11" s="23" t="s">
        <v>51</v>
      </c>
      <c r="C11" s="23" t="s">
        <v>64</v>
      </c>
      <c r="D11" s="23" t="s">
        <v>66</v>
      </c>
      <c r="E11" s="67" t="s">
        <v>43</v>
      </c>
      <c r="F11" s="23">
        <v>2.7</v>
      </c>
      <c r="G11" s="67">
        <v>9381</v>
      </c>
      <c r="H11" s="67">
        <v>0.6</v>
      </c>
      <c r="I11" s="67">
        <v>10</v>
      </c>
      <c r="J11" s="22">
        <f>I11/F11</f>
        <v>3.7037037037037033</v>
      </c>
      <c r="K11" s="22">
        <f t="shared" si="4"/>
        <v>2.0576131687242794</v>
      </c>
      <c r="L11" s="22">
        <v>2.7</v>
      </c>
      <c r="M11" s="66">
        <v>45</v>
      </c>
      <c r="N11" s="66">
        <f>0.6*'Safety Benefit'!E45</f>
        <v>85.2</v>
      </c>
      <c r="O11" s="112">
        <f>(1-0.41)*N11/3</f>
        <v>16.756000000000004</v>
      </c>
      <c r="P11" s="66">
        <f>(O11/260)*(G11*(H11/9)*0.3)*(30/60)</f>
        <v>6.0456936923076929</v>
      </c>
      <c r="Q11" s="66">
        <f>'Park Blvd Analysis'!D$43*'Travel Time Benefit'!G11*H11*K11/3600</f>
        <v>46.111454046639217</v>
      </c>
      <c r="R11" s="98">
        <f>'Park Blvd Analysis'!D$44*'Travel Time Benefit'!G11*H11*K11</f>
        <v>386.04938271604919</v>
      </c>
      <c r="S11" s="96">
        <f t="shared" si="0"/>
        <v>11186.96241074729</v>
      </c>
      <c r="T11" s="134">
        <f t="shared" si="1"/>
        <v>98.445269214576157</v>
      </c>
      <c r="U11" s="96">
        <f t="shared" si="2"/>
        <v>781.9686725112357</v>
      </c>
      <c r="V11" s="136">
        <f t="shared" si="3"/>
        <v>152.14268878616315</v>
      </c>
    </row>
    <row r="12" spans="1:24" ht="13.8" x14ac:dyDescent="0.25">
      <c r="A12" s="173">
        <v>8</v>
      </c>
      <c r="B12" s="23" t="s">
        <v>52</v>
      </c>
      <c r="C12" s="23" t="s">
        <v>65</v>
      </c>
      <c r="D12" s="23" t="s">
        <v>53</v>
      </c>
      <c r="E12" s="67"/>
      <c r="F12" s="23">
        <v>3.3</v>
      </c>
      <c r="G12" s="67">
        <v>26190</v>
      </c>
      <c r="H12" s="168">
        <v>0.6</v>
      </c>
      <c r="I12" s="168">
        <v>6</v>
      </c>
      <c r="J12" s="170">
        <f>I12/SUM(F12:F13)</f>
        <v>1.5789473684210527</v>
      </c>
      <c r="K12" s="170">
        <f t="shared" si="4"/>
        <v>0.8771929824561403</v>
      </c>
      <c r="L12" s="170">
        <f>SUM(F12:F13)</f>
        <v>3.8</v>
      </c>
      <c r="M12" s="160">
        <v>45</v>
      </c>
      <c r="N12" s="160">
        <f>0.6*'Safety Benefit'!E54</f>
        <v>150.6</v>
      </c>
      <c r="O12" s="177">
        <f>(1-0.41)*N12/3</f>
        <v>29.618000000000006</v>
      </c>
      <c r="P12" s="179">
        <f>(O12/260)*(G13*(H12/9)*0.3)*(30/60)</f>
        <v>21.020805923076928</v>
      </c>
      <c r="Q12" s="179">
        <f>'Park Blvd Analysis'!D$43*'Travel Time Benefit'!G13*H12*K12/3600</f>
        <v>38.668567251461987</v>
      </c>
      <c r="R12" s="165">
        <f>'Park Blvd Analysis'!D$44*'Travel Time Benefit'!G12*H12*K12</f>
        <v>459.47368421052613</v>
      </c>
      <c r="S12" s="180">
        <f t="shared" si="0"/>
        <v>12859.660093769509</v>
      </c>
      <c r="T12" s="181">
        <f t="shared" si="1"/>
        <v>113.1650088251717</v>
      </c>
      <c r="U12" s="180">
        <f t="shared" si="2"/>
        <v>898.89024055448874</v>
      </c>
      <c r="V12" s="175">
        <f t="shared" si="3"/>
        <v>174.89137727526531</v>
      </c>
    </row>
    <row r="13" spans="1:24" ht="14.4" thickBot="1" x14ac:dyDescent="0.3">
      <c r="A13" s="173"/>
      <c r="B13" s="23" t="s">
        <v>54</v>
      </c>
      <c r="C13" s="23" t="s">
        <v>52</v>
      </c>
      <c r="D13" s="23" t="s">
        <v>55</v>
      </c>
      <c r="E13" s="67" t="s">
        <v>43</v>
      </c>
      <c r="F13" s="23">
        <v>0.5</v>
      </c>
      <c r="G13" s="67">
        <v>18453</v>
      </c>
      <c r="H13" s="169">
        <v>0.6</v>
      </c>
      <c r="I13" s="169"/>
      <c r="J13" s="171"/>
      <c r="K13" s="171"/>
      <c r="L13" s="171">
        <v>0.5</v>
      </c>
      <c r="M13" s="162">
        <v>45</v>
      </c>
      <c r="N13" s="162"/>
      <c r="O13" s="178"/>
      <c r="P13" s="179"/>
      <c r="Q13" s="179">
        <f>'Park Blvd Analysis'!D$43*'Travel Time Benefit'!G13*H13*K13/3600</f>
        <v>0</v>
      </c>
      <c r="R13" s="167">
        <f>'Park Blvd Analysis'!D$44*'Travel Time Benefit'!G13*H13*K13</f>
        <v>0</v>
      </c>
      <c r="S13" s="158">
        <f t="shared" si="0"/>
        <v>0</v>
      </c>
      <c r="T13" s="182">
        <f t="shared" si="1"/>
        <v>0</v>
      </c>
      <c r="U13" s="158">
        <f t="shared" si="2"/>
        <v>0</v>
      </c>
      <c r="V13" s="176">
        <f t="shared" si="3"/>
        <v>0</v>
      </c>
    </row>
    <row r="14" spans="1:24" x14ac:dyDescent="0.25">
      <c r="A14" s="24"/>
      <c r="B14" s="24"/>
      <c r="C14" s="24"/>
      <c r="D14" s="24"/>
      <c r="E14" s="24"/>
      <c r="F14" s="24"/>
      <c r="G14" s="25"/>
      <c r="H14" s="25"/>
      <c r="I14" s="25"/>
      <c r="J14" s="25"/>
      <c r="N14" s="3"/>
      <c r="O14" s="3"/>
      <c r="S14" s="139">
        <f>SUM(S3:S13)</f>
        <v>161507.12623234442</v>
      </c>
      <c r="T14" s="138">
        <f>SUM(T3:T13)</f>
        <v>1421.2627108446309</v>
      </c>
      <c r="U14" s="139">
        <f>SUM(U3:U13)</f>
        <v>11289.348123640875</v>
      </c>
      <c r="V14" s="140">
        <f>SUM(V3:V13)</f>
        <v>2196.4969167598838</v>
      </c>
    </row>
    <row r="15" spans="1:24" ht="13.2" customHeight="1" thickBot="1" x14ac:dyDescent="0.3">
      <c r="N15" s="3"/>
      <c r="O15" s="3"/>
      <c r="S15" s="149">
        <v>3.5</v>
      </c>
      <c r="T15" s="141">
        <v>23.8</v>
      </c>
      <c r="U15" s="142">
        <v>7.0110000000000001</v>
      </c>
      <c r="V15" s="143">
        <v>9.15</v>
      </c>
      <c r="X15" s="11" t="s">
        <v>31</v>
      </c>
    </row>
    <row r="16" spans="1:24" ht="13.2" customHeight="1" thickBot="1" x14ac:dyDescent="0.3">
      <c r="B16" s="117" t="s">
        <v>111</v>
      </c>
      <c r="C16" s="118" t="s">
        <v>112</v>
      </c>
      <c r="D16" s="119" t="s">
        <v>113</v>
      </c>
      <c r="E16" s="120" t="s">
        <v>114</v>
      </c>
      <c r="R16" s="6"/>
      <c r="S16" s="148">
        <f>S14*S15</f>
        <v>565274.94181320549</v>
      </c>
      <c r="T16" s="144">
        <f>T14*T15</f>
        <v>33826.052518102217</v>
      </c>
      <c r="U16" s="145">
        <f>U14*U15</f>
        <v>79149.619694846173</v>
      </c>
      <c r="V16" s="146">
        <f>V14*V15</f>
        <v>20097.946788352936</v>
      </c>
      <c r="X16" s="110">
        <f>S16+T16+U16+V16</f>
        <v>698348.56081450684</v>
      </c>
    </row>
    <row r="17" spans="2:5" ht="13.8" x14ac:dyDescent="0.3">
      <c r="B17" s="71">
        <v>2019</v>
      </c>
      <c r="C17" s="69">
        <f t="shared" ref="C17:C37" si="5">$X$16</f>
        <v>698348.56081450684</v>
      </c>
      <c r="D17" s="69">
        <f t="shared" ref="D17:D37" si="6">C17/(1.03)^(B17-$B$17)</f>
        <v>698348.56081450684</v>
      </c>
      <c r="E17" s="70">
        <f t="shared" ref="E17:E37" si="7">D17/(1.07)^(B17-$B$17)</f>
        <v>698348.56081450684</v>
      </c>
    </row>
    <row r="18" spans="2:5" ht="13.2" customHeight="1" x14ac:dyDescent="0.3">
      <c r="B18" s="71">
        <v>2020</v>
      </c>
      <c r="C18" s="69">
        <f t="shared" si="5"/>
        <v>698348.56081450684</v>
      </c>
      <c r="D18" s="69">
        <f t="shared" si="6"/>
        <v>678008.31147039495</v>
      </c>
      <c r="E18" s="70">
        <f t="shared" si="7"/>
        <v>633652.62754242518</v>
      </c>
    </row>
    <row r="19" spans="2:5" ht="13.2" customHeight="1" x14ac:dyDescent="0.3">
      <c r="B19" s="71">
        <v>2021</v>
      </c>
      <c r="C19" s="69">
        <f t="shared" si="5"/>
        <v>698348.56081450684</v>
      </c>
      <c r="D19" s="69">
        <f t="shared" si="6"/>
        <v>658260.49657319905</v>
      </c>
      <c r="E19" s="70">
        <f t="shared" si="7"/>
        <v>574950.21099938778</v>
      </c>
    </row>
    <row r="20" spans="2:5" ht="13.8" x14ac:dyDescent="0.3">
      <c r="B20" s="71">
        <v>2022</v>
      </c>
      <c r="C20" s="69">
        <f t="shared" si="5"/>
        <v>698348.56081450684</v>
      </c>
      <c r="D20" s="69">
        <f t="shared" si="6"/>
        <v>639087.86075067869</v>
      </c>
      <c r="E20" s="70">
        <f t="shared" si="7"/>
        <v>521686.06387749541</v>
      </c>
    </row>
    <row r="21" spans="2:5" ht="13.2" customHeight="1" x14ac:dyDescent="0.3">
      <c r="B21" s="71">
        <v>2023</v>
      </c>
      <c r="C21" s="69">
        <f t="shared" si="5"/>
        <v>698348.56081450684</v>
      </c>
      <c r="D21" s="69">
        <f t="shared" si="6"/>
        <v>620473.65121425118</v>
      </c>
      <c r="E21" s="70">
        <f t="shared" si="7"/>
        <v>473356.37771299836</v>
      </c>
    </row>
    <row r="22" spans="2:5" ht="13.2" customHeight="1" x14ac:dyDescent="0.3">
      <c r="B22" s="71">
        <v>2024</v>
      </c>
      <c r="C22" s="69">
        <f t="shared" si="5"/>
        <v>698348.56081450684</v>
      </c>
      <c r="D22" s="69">
        <f t="shared" si="6"/>
        <v>602401.60312063224</v>
      </c>
      <c r="E22" s="70">
        <f t="shared" si="7"/>
        <v>429504.01752381667</v>
      </c>
    </row>
    <row r="23" spans="2:5" ht="13.8" x14ac:dyDescent="0.3">
      <c r="B23" s="71">
        <v>2025</v>
      </c>
      <c r="C23" s="69">
        <f t="shared" si="5"/>
        <v>698348.56081450684</v>
      </c>
      <c r="D23" s="69">
        <f t="shared" si="6"/>
        <v>584855.92535983713</v>
      </c>
      <c r="E23" s="70">
        <f t="shared" si="7"/>
        <v>389714.19791653816</v>
      </c>
    </row>
    <row r="24" spans="2:5" ht="13.8" x14ac:dyDescent="0.3">
      <c r="B24" s="71">
        <v>2026</v>
      </c>
      <c r="C24" s="69">
        <f t="shared" si="5"/>
        <v>698348.56081450684</v>
      </c>
      <c r="D24" s="69">
        <f t="shared" si="6"/>
        <v>567821.28675712331</v>
      </c>
      <c r="E24" s="70">
        <f t="shared" si="7"/>
        <v>353610.55976457492</v>
      </c>
    </row>
    <row r="25" spans="2:5" ht="13.8" x14ac:dyDescent="0.3">
      <c r="B25" s="71">
        <v>2027</v>
      </c>
      <c r="C25" s="69">
        <f t="shared" si="5"/>
        <v>698348.56081450684</v>
      </c>
      <c r="D25" s="69">
        <f t="shared" si="6"/>
        <v>551282.80267681892</v>
      </c>
      <c r="E25" s="70">
        <f t="shared" si="7"/>
        <v>320851.61034804018</v>
      </c>
    </row>
    <row r="26" spans="2:5" ht="13.8" x14ac:dyDescent="0.3">
      <c r="B26" s="71">
        <v>2028</v>
      </c>
      <c r="C26" s="69">
        <f t="shared" si="5"/>
        <v>698348.56081450684</v>
      </c>
      <c r="D26" s="69">
        <f t="shared" si="6"/>
        <v>535226.02201632899</v>
      </c>
      <c r="E26" s="70">
        <f t="shared" si="7"/>
        <v>291127.49328376743</v>
      </c>
    </row>
    <row r="27" spans="2:5" ht="13.8" x14ac:dyDescent="0.3">
      <c r="B27" s="71">
        <v>2029</v>
      </c>
      <c r="C27" s="69">
        <f t="shared" si="5"/>
        <v>698348.56081450684</v>
      </c>
      <c r="D27" s="69">
        <f t="shared" si="6"/>
        <v>519636.91457896016</v>
      </c>
      <c r="E27" s="70">
        <f t="shared" si="7"/>
        <v>264157.05769328319</v>
      </c>
    </row>
    <row r="28" spans="2:5" ht="13.8" x14ac:dyDescent="0.3">
      <c r="B28" s="71">
        <v>2030</v>
      </c>
      <c r="C28" s="69">
        <f t="shared" si="5"/>
        <v>698348.56081450684</v>
      </c>
      <c r="D28" s="69">
        <f t="shared" si="6"/>
        <v>504501.85881452443</v>
      </c>
      <c r="E28" s="70">
        <f t="shared" si="7"/>
        <v>239685.19888692786</v>
      </c>
    </row>
    <row r="29" spans="2:5" ht="13.8" x14ac:dyDescent="0.3">
      <c r="B29" s="71">
        <v>2031</v>
      </c>
      <c r="C29" s="69">
        <f t="shared" si="5"/>
        <v>698348.56081450684</v>
      </c>
      <c r="D29" s="69">
        <f t="shared" si="6"/>
        <v>489807.6299170141</v>
      </c>
      <c r="E29" s="70">
        <f t="shared" si="7"/>
        <v>217480.44541051443</v>
      </c>
    </row>
    <row r="30" spans="2:5" ht="13.8" x14ac:dyDescent="0.3">
      <c r="B30" s="71">
        <v>2032</v>
      </c>
      <c r="C30" s="69">
        <f t="shared" si="5"/>
        <v>698348.56081450684</v>
      </c>
      <c r="D30" s="69">
        <f t="shared" si="6"/>
        <v>475541.38826894574</v>
      </c>
      <c r="E30" s="70">
        <f t="shared" si="7"/>
        <v>197332.76963117177</v>
      </c>
    </row>
    <row r="31" spans="2:5" ht="13.8" x14ac:dyDescent="0.3">
      <c r="B31" s="71">
        <v>2033</v>
      </c>
      <c r="C31" s="69">
        <f t="shared" si="5"/>
        <v>698348.56081450684</v>
      </c>
      <c r="D31" s="69">
        <f t="shared" si="6"/>
        <v>461690.66822227737</v>
      </c>
      <c r="E31" s="70">
        <f t="shared" si="7"/>
        <v>179051.60115340873</v>
      </c>
    </row>
    <row r="32" spans="2:5" ht="13.8" x14ac:dyDescent="0.3">
      <c r="B32" s="71">
        <v>2034</v>
      </c>
      <c r="C32" s="69">
        <f t="shared" si="5"/>
        <v>698348.56081450684</v>
      </c>
      <c r="D32" s="69">
        <f t="shared" si="6"/>
        <v>448243.3672060945</v>
      </c>
      <c r="E32" s="70">
        <f t="shared" si="7"/>
        <v>162464.02427493758</v>
      </c>
    </row>
    <row r="33" spans="2:5" ht="13.8" x14ac:dyDescent="0.3">
      <c r="B33" s="71">
        <v>2035</v>
      </c>
      <c r="C33" s="69">
        <f t="shared" si="5"/>
        <v>698348.56081450684</v>
      </c>
      <c r="D33" s="69">
        <f t="shared" si="6"/>
        <v>435187.73515154811</v>
      </c>
      <c r="E33" s="70">
        <f t="shared" si="7"/>
        <v>147413.142432572</v>
      </c>
    </row>
    <row r="34" spans="2:5" ht="13.8" x14ac:dyDescent="0.3">
      <c r="B34" s="71">
        <v>2036</v>
      </c>
      <c r="C34" s="69">
        <f t="shared" si="5"/>
        <v>698348.56081450684</v>
      </c>
      <c r="D34" s="69">
        <f t="shared" si="6"/>
        <v>422512.36422480398</v>
      </c>
      <c r="E34" s="70">
        <f t="shared" si="7"/>
        <v>133756.59416801741</v>
      </c>
    </row>
    <row r="35" spans="2:5" ht="13.8" x14ac:dyDescent="0.3">
      <c r="B35" s="71">
        <v>2037</v>
      </c>
      <c r="C35" s="69">
        <f t="shared" si="5"/>
        <v>698348.56081450684</v>
      </c>
      <c r="D35" s="69">
        <f t="shared" si="6"/>
        <v>410206.17885903298</v>
      </c>
      <c r="E35" s="70">
        <f t="shared" si="7"/>
        <v>121365.20657655151</v>
      </c>
    </row>
    <row r="36" spans="2:5" ht="13.8" x14ac:dyDescent="0.3">
      <c r="B36" s="71">
        <v>2038</v>
      </c>
      <c r="C36" s="69">
        <f t="shared" si="5"/>
        <v>698348.56081450684</v>
      </c>
      <c r="D36" s="69">
        <f t="shared" si="6"/>
        <v>398258.42607673106</v>
      </c>
      <c r="E36" s="70">
        <f t="shared" si="7"/>
        <v>110121.77350199755</v>
      </c>
    </row>
    <row r="37" spans="2:5" ht="14.4" thickBot="1" x14ac:dyDescent="0.35">
      <c r="B37" s="71">
        <v>2039</v>
      </c>
      <c r="C37" s="69">
        <f t="shared" si="5"/>
        <v>698348.56081450684</v>
      </c>
      <c r="D37" s="69">
        <f t="shared" si="6"/>
        <v>386658.66609391366</v>
      </c>
      <c r="E37" s="70">
        <f t="shared" si="7"/>
        <v>99919.9469213298</v>
      </c>
    </row>
    <row r="38" spans="2:5" ht="14.4" thickBot="1" x14ac:dyDescent="0.35">
      <c r="B38" s="72" t="s">
        <v>115</v>
      </c>
      <c r="C38" s="73">
        <f>ROUND(SUM(C17:C37),-2)</f>
        <v>14665300</v>
      </c>
      <c r="D38" s="73">
        <f>ROUND(SUM(D17:D37),-2)</f>
        <v>11088000</v>
      </c>
      <c r="E38" s="74">
        <f>ROUND(SUM(E17:E37),-2)</f>
        <v>6559500</v>
      </c>
    </row>
  </sheetData>
  <mergeCells count="67">
    <mergeCell ref="A6:A7"/>
    <mergeCell ref="A9:A10"/>
    <mergeCell ref="A12:A13"/>
    <mergeCell ref="J3:J5"/>
    <mergeCell ref="A3:A5"/>
    <mergeCell ref="E3:E5"/>
    <mergeCell ref="H3:H5"/>
    <mergeCell ref="I3:I5"/>
    <mergeCell ref="E9:E10"/>
    <mergeCell ref="H9:H10"/>
    <mergeCell ref="I9:I10"/>
    <mergeCell ref="J9:J10"/>
    <mergeCell ref="H12:H13"/>
    <mergeCell ref="I12:I13"/>
    <mergeCell ref="J12:J13"/>
    <mergeCell ref="K3:K5"/>
    <mergeCell ref="L3:L5"/>
    <mergeCell ref="M3:M5"/>
    <mergeCell ref="N3:N5"/>
    <mergeCell ref="O3:O5"/>
    <mergeCell ref="U3:U5"/>
    <mergeCell ref="V3:V5"/>
    <mergeCell ref="E6:E7"/>
    <mergeCell ref="H6:H7"/>
    <mergeCell ref="I6:I7"/>
    <mergeCell ref="J6:J7"/>
    <mergeCell ref="K6:K7"/>
    <mergeCell ref="L6:L7"/>
    <mergeCell ref="P3:P5"/>
    <mergeCell ref="Q3:Q5"/>
    <mergeCell ref="R3:R5"/>
    <mergeCell ref="S3:S5"/>
    <mergeCell ref="T3:T5"/>
    <mergeCell ref="U6:U7"/>
    <mergeCell ref="V6:V7"/>
    <mergeCell ref="S6:S7"/>
    <mergeCell ref="P6:P7"/>
    <mergeCell ref="Q6:Q7"/>
    <mergeCell ref="R6:R7"/>
    <mergeCell ref="R9:R10"/>
    <mergeCell ref="M6:M7"/>
    <mergeCell ref="N6:N7"/>
    <mergeCell ref="O6:O7"/>
    <mergeCell ref="T6:T7"/>
    <mergeCell ref="S9:S10"/>
    <mergeCell ref="T9:T10"/>
    <mergeCell ref="U9:U10"/>
    <mergeCell ref="V9:V10"/>
    <mergeCell ref="K12:K13"/>
    <mergeCell ref="N9:N10"/>
    <mergeCell ref="O9:O10"/>
    <mergeCell ref="P9:P10"/>
    <mergeCell ref="Q9:Q10"/>
    <mergeCell ref="M9:M10"/>
    <mergeCell ref="K9:K10"/>
    <mergeCell ref="L9:L10"/>
    <mergeCell ref="V12:V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</mergeCells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Assumptions</vt:lpstr>
      <vt:lpstr>BCA</vt:lpstr>
      <vt:lpstr>Cost</vt:lpstr>
      <vt:lpstr>Park Blvd Analysis</vt:lpstr>
      <vt:lpstr>Safety Benefit</vt:lpstr>
      <vt:lpstr>Travel Time Benefit</vt:lpstr>
      <vt:lpstr>Environmental Benefit</vt:lpstr>
      <vt:lpstr>'Travel Time Benefit'!Print_Titles</vt:lpstr>
    </vt:vector>
  </TitlesOfParts>
  <Company>HNTB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squevedo</dc:creator>
  <cp:lastModifiedBy>Gaurav Sultania</cp:lastModifiedBy>
  <cp:lastPrinted>2013-06-03T17:14:17Z</cp:lastPrinted>
  <dcterms:created xsi:type="dcterms:W3CDTF">2009-08-26T13:42:12Z</dcterms:created>
  <dcterms:modified xsi:type="dcterms:W3CDTF">2019-06-20T02:35:45Z</dcterms:modified>
</cp:coreProperties>
</file>