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954kh\Desktop\"/>
    </mc:Choice>
  </mc:AlternateContent>
  <bookViews>
    <workbookView xWindow="360" yWindow="270" windowWidth="14895" windowHeight="7875" tabRatio="827" activeTab="7"/>
  </bookViews>
  <sheets>
    <sheet name="District 1" sheetId="1" r:id="rId1"/>
    <sheet name="District 2" sheetId="2" r:id="rId2"/>
    <sheet name="District 3" sheetId="3" r:id="rId3"/>
    <sheet name="District 4" sheetId="4" r:id="rId4"/>
    <sheet name="District 5" sheetId="5" r:id="rId5"/>
    <sheet name="District 6" sheetId="6" r:id="rId6"/>
    <sheet name="District 7" sheetId="7" r:id="rId7"/>
    <sheet name="District Totals" sheetId="8" r:id="rId8"/>
    <sheet name="Data" sheetId="9" r:id="rId9"/>
    <sheet name="Summary data" sheetId="11" r:id="rId10"/>
  </sheets>
  <definedNames>
    <definedName name="_xlnm.Print_Titles" localSheetId="8">Data!$3:$3</definedName>
  </definedNames>
  <calcPr calcId="171027"/>
</workbook>
</file>

<file path=xl/calcChain.xml><?xml version="1.0" encoding="utf-8"?>
<calcChain xmlns="http://schemas.openxmlformats.org/spreadsheetml/2006/main">
  <c r="B19" i="7" l="1"/>
  <c r="B19" i="6"/>
  <c r="B19" i="5"/>
  <c r="B19" i="4"/>
  <c r="B19" i="3"/>
  <c r="B19" i="1"/>
  <c r="B19" i="2"/>
  <c r="D88" i="9" l="1"/>
  <c r="I4" i="4" l="1"/>
  <c r="I4" i="3"/>
  <c r="I4" i="2"/>
  <c r="I4" i="1"/>
  <c r="I4" i="7"/>
  <c r="I4" i="6"/>
  <c r="I4" i="5"/>
  <c r="F15" i="7" l="1"/>
  <c r="F15" i="6"/>
  <c r="F15" i="4"/>
  <c r="F12" i="4"/>
  <c r="F13" i="4"/>
  <c r="F14" i="4"/>
  <c r="F12" i="3"/>
  <c r="F13" i="3"/>
  <c r="F14" i="3"/>
  <c r="F15" i="3"/>
  <c r="F12" i="2"/>
  <c r="F13" i="2"/>
  <c r="F14" i="2"/>
  <c r="F15" i="2"/>
  <c r="F12" i="1"/>
  <c r="F13" i="1"/>
  <c r="F14" i="1"/>
  <c r="F15" i="1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4" i="6"/>
  <c r="F5" i="6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4" i="4"/>
  <c r="F5" i="4" s="1"/>
  <c r="F6" i="4" s="1"/>
  <c r="F7" i="4" s="1"/>
  <c r="F8" i="4" s="1"/>
  <c r="F9" i="4" s="1"/>
  <c r="F10" i="4" s="1"/>
  <c r="F11" i="4" s="1"/>
  <c r="F4" i="3"/>
  <c r="F5" i="3" s="1"/>
  <c r="F6" i="3" s="1"/>
  <c r="F7" i="3" s="1"/>
  <c r="F8" i="3" s="1"/>
  <c r="F9" i="3" s="1"/>
  <c r="F10" i="3" s="1"/>
  <c r="F11" i="3" s="1"/>
  <c r="F4" i="2"/>
  <c r="F5" i="2" s="1"/>
  <c r="F6" i="2" s="1"/>
  <c r="F7" i="2" s="1"/>
  <c r="F8" i="2" s="1"/>
  <c r="F9" i="2" s="1"/>
  <c r="F10" i="2" s="1"/>
  <c r="F11" i="2" s="1"/>
  <c r="F4" i="1"/>
  <c r="F5" i="1" s="1"/>
  <c r="F6" i="1" s="1"/>
  <c r="F7" i="1" s="1"/>
  <c r="F8" i="1" s="1"/>
  <c r="F9" i="1" s="1"/>
  <c r="F10" i="1" s="1"/>
  <c r="F11" i="1" s="1"/>
  <c r="B17" i="7"/>
  <c r="B18" i="7" s="1"/>
  <c r="E8" i="8" s="1"/>
  <c r="B17" i="6"/>
  <c r="C7" i="8" s="1"/>
  <c r="B17" i="5"/>
  <c r="B18" i="5" s="1"/>
  <c r="E6" i="8" s="1"/>
  <c r="B17" i="4"/>
  <c r="B18" i="4" s="1"/>
  <c r="E5" i="8" s="1"/>
  <c r="B17" i="3"/>
  <c r="C4" i="8" s="1"/>
  <c r="B17" i="2"/>
  <c r="C3" i="8" s="1"/>
  <c r="B17" i="1"/>
  <c r="C2" i="8" s="1"/>
  <c r="F8" i="8"/>
  <c r="F7" i="8"/>
  <c r="F6" i="8"/>
  <c r="F5" i="8"/>
  <c r="F4" i="8"/>
  <c r="F3" i="8"/>
  <c r="F2" i="8"/>
  <c r="H4" i="7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4" i="6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4" i="5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4" i="4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4" i="3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D6" i="11"/>
  <c r="H4" i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5" i="6"/>
  <c r="I6" i="6" s="1"/>
  <c r="I7" i="6" s="1"/>
  <c r="I8" i="6" s="1"/>
  <c r="I9" i="6" s="1"/>
  <c r="I10" i="6" s="1"/>
  <c r="I11" i="6" s="1"/>
  <c r="I12" i="6" s="1"/>
  <c r="I13" i="6" s="1"/>
  <c r="I14" i="6" s="1"/>
  <c r="I15" i="6" s="1"/>
  <c r="I5" i="5"/>
  <c r="I6" i="5" s="1"/>
  <c r="I5" i="4"/>
  <c r="I6" i="4" s="1"/>
  <c r="I7" i="4" s="1"/>
  <c r="I8" i="4" s="1"/>
  <c r="I9" i="4" s="1"/>
  <c r="I10" i="4" s="1"/>
  <c r="I11" i="4" s="1"/>
  <c r="I12" i="4" s="1"/>
  <c r="I13" i="4" s="1"/>
  <c r="I14" i="4" s="1"/>
  <c r="I15" i="4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F6" i="6" l="1"/>
  <c r="F7" i="6" s="1"/>
  <c r="F8" i="6" s="1"/>
  <c r="F9" i="6" s="1"/>
  <c r="F10" i="6" s="1"/>
  <c r="F11" i="6" s="1"/>
  <c r="F12" i="6" s="1"/>
  <c r="F13" i="6" s="1"/>
  <c r="F14" i="6" s="1"/>
  <c r="I7" i="5"/>
  <c r="D8" i="11"/>
  <c r="D7" i="11"/>
  <c r="C8" i="8"/>
  <c r="C6" i="8"/>
  <c r="C5" i="8"/>
  <c r="G5" i="8"/>
  <c r="B18" i="3"/>
  <c r="E4" i="8" s="1"/>
  <c r="G4" i="8" s="1"/>
  <c r="B18" i="2"/>
  <c r="E3" i="8" s="1"/>
  <c r="G3" i="8" s="1"/>
  <c r="C6" i="11"/>
  <c r="H5" i="1"/>
  <c r="H6" i="1" s="1"/>
  <c r="H7" i="1" s="1"/>
  <c r="H8" i="1" s="1"/>
  <c r="H9" i="1" s="1"/>
  <c r="G8" i="8"/>
  <c r="B18" i="6"/>
  <c r="E7" i="8" s="1"/>
  <c r="G7" i="8" s="1"/>
  <c r="G6" i="8"/>
  <c r="F9" i="8"/>
  <c r="B18" i="1"/>
  <c r="E2" i="8" s="1"/>
  <c r="G2" i="8" s="1"/>
  <c r="D9" i="11" l="1"/>
  <c r="I8" i="5"/>
  <c r="C9" i="8"/>
  <c r="C14" i="8" s="1"/>
  <c r="C10" i="11"/>
  <c r="C8" i="11"/>
  <c r="C9" i="11"/>
  <c r="C7" i="11"/>
  <c r="C11" i="11"/>
  <c r="H10" i="1"/>
  <c r="C13" i="8" l="1"/>
  <c r="I9" i="5"/>
  <c r="D10" i="11"/>
  <c r="E9" i="8"/>
  <c r="G9" i="8" s="1"/>
  <c r="H11" i="1"/>
  <c r="C12" i="11"/>
  <c r="I10" i="5" l="1"/>
  <c r="D11" i="11"/>
  <c r="H12" i="1"/>
  <c r="C13" i="11"/>
  <c r="D12" i="11" l="1"/>
  <c r="I11" i="5"/>
  <c r="C14" i="11"/>
  <c r="H13" i="1"/>
  <c r="D13" i="11" l="1"/>
  <c r="I12" i="5"/>
  <c r="C15" i="11"/>
  <c r="H14" i="1"/>
  <c r="D14" i="11" l="1"/>
  <c r="I13" i="5"/>
  <c r="C16" i="11"/>
  <c r="H15" i="1"/>
  <c r="C17" i="11" s="1"/>
  <c r="I14" i="5" l="1"/>
  <c r="D15" i="11"/>
  <c r="D16" i="11" l="1"/>
  <c r="I15" i="5"/>
  <c r="D17" i="11" s="1"/>
</calcChain>
</file>

<file path=xl/sharedStrings.xml><?xml version="1.0" encoding="utf-8"?>
<sst xmlns="http://schemas.openxmlformats.org/spreadsheetml/2006/main" count="395" uniqueCount="64">
  <si>
    <t>DEPARTMENT OF CORRECTIONS EXPENDITURE TRACKING</t>
  </si>
  <si>
    <t>Journal Transfer #: 706021510017003160000</t>
  </si>
  <si>
    <t>BF Object: 019000</t>
  </si>
  <si>
    <t>BF Category: 001903</t>
  </si>
  <si>
    <t>ALLOTMENT</t>
  </si>
  <si>
    <t>DESCRIPTION</t>
  </si>
  <si>
    <t>NUMBER</t>
  </si>
  <si>
    <t>AMOUNT</t>
  </si>
  <si>
    <t>PAID</t>
  </si>
  <si>
    <t>BALANCE</t>
  </si>
  <si>
    <t>State Wide Doc</t>
  </si>
  <si>
    <t>Contractual Services</t>
  </si>
  <si>
    <t>Total Expended:</t>
  </si>
  <si>
    <t>Percentage Used:</t>
  </si>
  <si>
    <t>Months</t>
  </si>
  <si>
    <t>Percentage of Time:</t>
  </si>
  <si>
    <t xml:space="preserve"> </t>
  </si>
  <si>
    <t xml:space="preserve">   </t>
  </si>
  <si>
    <t>.</t>
  </si>
  <si>
    <t>State Wide Doc.</t>
  </si>
  <si>
    <t>Niyanda Parhams</t>
  </si>
  <si>
    <t>Total Expenditures by District</t>
  </si>
  <si>
    <t>% Used</t>
  </si>
  <si>
    <t>% Time</t>
  </si>
  <si>
    <t>Difference</t>
  </si>
  <si>
    <t>Grand Total:</t>
  </si>
  <si>
    <t>Available Funds</t>
  </si>
  <si>
    <t>Total Encumbered:</t>
  </si>
  <si>
    <t>Total Funds Expended:</t>
  </si>
  <si>
    <t>Total Funds Remaining:</t>
  </si>
  <si>
    <t>District</t>
  </si>
  <si>
    <t>Description</t>
  </si>
  <si>
    <t>Inv Number</t>
  </si>
  <si>
    <t>Amount</t>
  </si>
  <si>
    <t>Paid</t>
  </si>
  <si>
    <t>1</t>
  </si>
  <si>
    <t>2</t>
  </si>
  <si>
    <t>3</t>
  </si>
  <si>
    <t>4</t>
  </si>
  <si>
    <t>5</t>
  </si>
  <si>
    <t>6</t>
  </si>
  <si>
    <t>7</t>
  </si>
  <si>
    <t>TOTAL</t>
  </si>
  <si>
    <t>Actual</t>
  </si>
  <si>
    <t>Plan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</si>
  <si>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</si>
  <si>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</si>
  <si>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</si>
  <si>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</si>
  <si>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</si>
  <si>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</si>
  <si>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</si>
  <si>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</si>
  <si>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</si>
  <si>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</si>
  <si>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</si>
  <si>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</si>
  <si>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Contract: BE797</t>
  </si>
  <si>
    <t>DEPARTMENT OF CORRECTIONS  CONTRACT BE797</t>
  </si>
  <si>
    <t>Contract Ends 06/30/20</t>
  </si>
  <si>
    <t>0719</t>
  </si>
  <si>
    <t>D0000114403</t>
  </si>
  <si>
    <t>0819</t>
  </si>
  <si>
    <t>D0000160820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</si>
</sst>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47">
    <font>
      <sz val="11"/>
      <color theme="1"/>
      <name val="Calibri"/>
      <family val="2"/>
      <scheme val="minor"/>
    </font>
    <font>
      <b/>
      <sz val="18"/>
      <name val="Arial MT"/>
    </font>
    <font>
      <b/>
      <sz val="12"/>
      <name val="Arial MT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5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0" fillId="0" borderId="0" xfId="0" applyNumberFormat="1"/>
    <xf numFmtId="44" fontId="7" fillId="0" borderId="10" xfId="0" applyNumberFormat="1" applyFont="1" applyBorder="1" applyAlignment="1">
      <alignment horizontal="center"/>
    </xf>
    <xf numFmtId="5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14" fontId="7" fillId="0" borderId="14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7" fillId="0" borderId="11" xfId="0" quotePrefix="1" applyNumberFormat="1" applyFont="1" applyBorder="1" applyAlignment="1" applyProtection="1">
      <alignment horizontal="center"/>
    </xf>
    <xf numFmtId="1" fontId="7" fillId="0" borderId="15" xfId="0" quotePrefix="1" applyNumberFormat="1" applyFont="1" applyBorder="1" applyAlignment="1">
      <alignment horizontal="center"/>
    </xf>
    <xf numFmtId="1" fontId="7" fillId="0" borderId="18" xfId="0" quotePrefix="1" applyNumberFormat="1" applyFont="1" applyBorder="1" applyAlignment="1">
      <alignment horizontal="center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7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0" fillId="0" borderId="59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0" fontId="10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/>
    <xf numFmtId="4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4" fontId="15" fillId="0" borderId="10" xfId="0" applyNumberFormat="1" applyFont="1" applyBorder="1" applyAlignment="1">
      <alignment horizontal="center"/>
    </xf>
    <xf numFmtId="5" fontId="15" fillId="0" borderId="11" xfId="0" applyNumberFormat="1" applyFont="1" applyBorder="1" applyAlignment="1">
      <alignment horizontal="center" wrapText="1"/>
    </xf>
    <xf numFmtId="4" fontId="15" fillId="0" borderId="11" xfId="0" applyNumberFormat="1" applyFont="1" applyBorder="1" applyAlignment="1">
      <alignment horizontal="center"/>
    </xf>
    <xf numFmtId="14" fontId="10" fillId="0" borderId="59" xfId="0" applyNumberFormat="1" applyFont="1" applyBorder="1" applyAlignment="1">
      <alignment horizontal="center"/>
    </xf>
    <xf numFmtId="4" fontId="15" fillId="0" borderId="58" xfId="0" applyNumberFormat="1" applyFont="1" applyBorder="1" applyAlignment="1">
      <alignment horizontal="center"/>
    </xf>
    <xf numFmtId="4" fontId="10" fillId="0" borderId="0" xfId="0" applyNumberFormat="1" applyFont="1"/>
    <xf numFmtId="4" fontId="15" fillId="0" borderId="13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14" fontId="10" fillId="0" borderId="24" xfId="0" applyNumberFormat="1" applyFont="1" applyBorder="1" applyAlignment="1">
      <alignment horizontal="center"/>
    </xf>
    <xf numFmtId="4" fontId="15" fillId="0" borderId="16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4" fontId="15" fillId="0" borderId="24" xfId="0" applyNumberFormat="1" applyFont="1" applyBorder="1" applyAlignment="1">
      <alignment horizontal="center"/>
    </xf>
    <xf numFmtId="14" fontId="15" fillId="0" borderId="21" xfId="0" quotePrefix="1" applyNumberFormat="1" applyFont="1" applyBorder="1" applyAlignment="1">
      <alignment horizontal="center"/>
    </xf>
    <xf numFmtId="14" fontId="15" fillId="0" borderId="14" xfId="0" quotePrefix="1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14" fontId="15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7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14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9" fillId="0" borderId="0" xfId="0" applyFont="1"/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0" xfId="0" applyFont="1"/>
    <xf numFmtId="4" fontId="22" fillId="0" borderId="2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4" fontId="24" fillId="0" borderId="10" xfId="0" applyNumberFormat="1" applyFont="1" applyBorder="1" applyAlignment="1">
      <alignment horizontal="center"/>
    </xf>
    <xf numFmtId="5" fontId="24" fillId="0" borderId="11" xfId="0" applyNumberFormat="1" applyFont="1" applyBorder="1" applyAlignment="1">
      <alignment horizontal="center" wrapText="1"/>
    </xf>
    <xf numFmtId="4" fontId="24" fillId="0" borderId="11" xfId="0" applyNumberFormat="1" applyFont="1" applyBorder="1" applyAlignment="1">
      <alignment horizontal="center"/>
    </xf>
    <xf numFmtId="14" fontId="19" fillId="0" borderId="59" xfId="0" applyNumberFormat="1" applyFont="1" applyBorder="1" applyAlignment="1">
      <alignment horizontal="center"/>
    </xf>
    <xf numFmtId="4" fontId="24" fillId="0" borderId="12" xfId="0" applyNumberFormat="1" applyFont="1" applyBorder="1" applyAlignment="1">
      <alignment horizontal="center"/>
    </xf>
    <xf numFmtId="4" fontId="19" fillId="0" borderId="0" xfId="0" applyNumberFormat="1" applyFont="1"/>
    <xf numFmtId="4" fontId="24" fillId="0" borderId="13" xfId="0" applyNumberFormat="1" applyFont="1" applyBorder="1" applyAlignment="1">
      <alignment horizontal="center"/>
    </xf>
    <xf numFmtId="4" fontId="24" fillId="0" borderId="14" xfId="0" applyNumberFormat="1" applyFont="1" applyBorder="1" applyAlignment="1">
      <alignment horizontal="center"/>
    </xf>
    <xf numFmtId="14" fontId="19" fillId="0" borderId="24" xfId="0" applyNumberFormat="1" applyFont="1" applyBorder="1" applyAlignment="1">
      <alignment horizontal="center"/>
    </xf>
    <xf numFmtId="1" fontId="24" fillId="0" borderId="15" xfId="0" applyNumberFormat="1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4" fontId="24" fillId="0" borderId="17" xfId="0" applyNumberFormat="1" applyFont="1" applyBorder="1" applyAlignment="1">
      <alignment horizontal="center"/>
    </xf>
    <xf numFmtId="14" fontId="24" fillId="0" borderId="14" xfId="0" applyNumberFormat="1" applyFont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 wrapText="1"/>
    </xf>
    <xf numFmtId="1" fontId="24" fillId="0" borderId="0" xfId="0" applyNumberFormat="1" applyFont="1" applyBorder="1" applyAlignment="1">
      <alignment horizontal="center"/>
    </xf>
    <xf numFmtId="2" fontId="24" fillId="0" borderId="0" xfId="0" applyNumberFormat="1" applyFont="1" applyBorder="1" applyAlignment="1">
      <alignment horizontal="center"/>
    </xf>
    <xf numFmtId="14" fontId="24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center"/>
    </xf>
    <xf numFmtId="9" fontId="19" fillId="0" borderId="0" xfId="0" applyNumberFormat="1" applyFont="1"/>
    <xf numFmtId="0" fontId="19" fillId="0" borderId="0" xfId="0" applyNumberFormat="1" applyFont="1" applyAlignment="1">
      <alignment horizontal="center"/>
    </xf>
    <xf numFmtId="0" fontId="27" fillId="0" borderId="0" xfId="0" applyFont="1"/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0" xfId="0" applyFont="1"/>
    <xf numFmtId="4" fontId="30" fillId="0" borderId="2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4" fontId="30" fillId="0" borderId="3" xfId="0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4" fontId="32" fillId="0" borderId="10" xfId="0" applyNumberFormat="1" applyFont="1" applyBorder="1" applyAlignment="1">
      <alignment horizontal="center"/>
    </xf>
    <xf numFmtId="5" fontId="32" fillId="0" borderId="11" xfId="0" applyNumberFormat="1" applyFont="1" applyBorder="1" applyAlignment="1">
      <alignment horizontal="center" wrapText="1"/>
    </xf>
    <xf numFmtId="4" fontId="32" fillId="0" borderId="11" xfId="0" applyNumberFormat="1" applyFont="1" applyBorder="1" applyAlignment="1">
      <alignment horizontal="center"/>
    </xf>
    <xf numFmtId="14" fontId="27" fillId="0" borderId="59" xfId="0" applyNumberFormat="1" applyFont="1" applyBorder="1" applyAlignment="1">
      <alignment horizontal="center"/>
    </xf>
    <xf numFmtId="4" fontId="32" fillId="0" borderId="12" xfId="0" applyNumberFormat="1" applyFont="1" applyBorder="1" applyAlignment="1">
      <alignment horizontal="center"/>
    </xf>
    <xf numFmtId="4" fontId="27" fillId="0" borderId="0" xfId="0" applyNumberFormat="1" applyFont="1"/>
    <xf numFmtId="4" fontId="32" fillId="0" borderId="13" xfId="0" applyNumberFormat="1" applyFont="1" applyBorder="1" applyAlignment="1">
      <alignment horizontal="center"/>
    </xf>
    <xf numFmtId="4" fontId="32" fillId="0" borderId="14" xfId="0" applyNumberFormat="1" applyFont="1" applyBorder="1" applyAlignment="1">
      <alignment horizontal="center"/>
    </xf>
    <xf numFmtId="14" fontId="27" fillId="0" borderId="24" xfId="0" applyNumberFormat="1" applyFont="1" applyBorder="1" applyAlignment="1">
      <alignment horizontal="center"/>
    </xf>
    <xf numFmtId="4" fontId="32" fillId="0" borderId="16" xfId="0" applyNumberFormat="1" applyFont="1" applyBorder="1" applyAlignment="1">
      <alignment horizontal="center"/>
    </xf>
    <xf numFmtId="1" fontId="32" fillId="0" borderId="15" xfId="0" applyNumberFormat="1" applyFont="1" applyBorder="1" applyAlignment="1">
      <alignment horizontal="center"/>
    </xf>
    <xf numFmtId="4" fontId="32" fillId="0" borderId="17" xfId="0" applyNumberFormat="1" applyFont="1" applyBorder="1" applyAlignment="1">
      <alignment horizontal="center"/>
    </xf>
    <xf numFmtId="14" fontId="32" fillId="0" borderId="14" xfId="0" applyNumberFormat="1" applyFont="1" applyBorder="1" applyAlignment="1">
      <alignment horizontal="center"/>
    </xf>
    <xf numFmtId="4" fontId="32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1" fontId="32" fillId="0" borderId="0" xfId="0" applyNumberFormat="1" applyFont="1" applyBorder="1" applyAlignment="1">
      <alignment horizontal="center"/>
    </xf>
    <xf numFmtId="14" fontId="32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9" fontId="27" fillId="0" borderId="0" xfId="0" applyNumberFormat="1" applyFont="1"/>
    <xf numFmtId="3" fontId="27" fillId="0" borderId="0" xfId="0" applyNumberFormat="1" applyFont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60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36" fillId="0" borderId="0" xfId="0" applyFont="1"/>
    <xf numFmtId="14" fontId="36" fillId="0" borderId="0" xfId="0" applyNumberFormat="1" applyFont="1"/>
    <xf numFmtId="49" fontId="37" fillId="0" borderId="22" xfId="0" applyNumberFormat="1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2" xfId="0" applyNumberFormat="1" applyFont="1" applyBorder="1" applyAlignment="1">
      <alignment horizontal="center" vertical="center" wrapText="1"/>
    </xf>
    <xf numFmtId="164" fontId="36" fillId="0" borderId="0" xfId="0" applyNumberFormat="1" applyFont="1"/>
    <xf numFmtId="49" fontId="39" fillId="0" borderId="21" xfId="0" applyNumberFormat="1" applyFont="1" applyBorder="1" applyAlignment="1">
      <alignment horizontal="center"/>
    </xf>
    <xf numFmtId="5" fontId="39" fillId="0" borderId="21" xfId="0" applyNumberFormat="1" applyFont="1" applyBorder="1" applyAlignment="1">
      <alignment horizontal="center" wrapText="1"/>
    </xf>
    <xf numFmtId="0" fontId="36" fillId="0" borderId="14" xfId="0" quotePrefix="1" applyNumberFormat="1" applyFont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49" fontId="39" fillId="0" borderId="14" xfId="0" applyNumberFormat="1" applyFont="1" applyBorder="1" applyAlignment="1">
      <alignment horizontal="center"/>
    </xf>
    <xf numFmtId="49" fontId="41" fillId="0" borderId="14" xfId="0" applyNumberFormat="1" applyFont="1" applyBorder="1" applyAlignment="1">
      <alignment horizontal="center"/>
    </xf>
    <xf numFmtId="0" fontId="36" fillId="0" borderId="14" xfId="0" applyNumberFormat="1" applyFont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4" fontId="43" fillId="0" borderId="14" xfId="0" applyNumberFormat="1" applyFont="1" applyBorder="1" applyAlignment="1">
      <alignment horizontal="center"/>
    </xf>
    <xf numFmtId="14" fontId="43" fillId="0" borderId="46" xfId="0" applyNumberFormat="1" applyFont="1" applyBorder="1" applyAlignment="1">
      <alignment horizontal="center"/>
    </xf>
    <xf numFmtId="164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center"/>
    </xf>
    <xf numFmtId="0" fontId="41" fillId="0" borderId="14" xfId="0" applyFont="1" applyBorder="1" applyAlignment="1">
      <alignment horizontal="center"/>
    </xf>
    <xf numFmtId="0" fontId="40" fillId="0" borderId="14" xfId="0" applyNumberFormat="1" applyFont="1" applyBorder="1" applyAlignment="1">
      <alignment horizontal="center"/>
    </xf>
    <xf numFmtId="164" fontId="44" fillId="0" borderId="14" xfId="0" applyNumberFormat="1" applyFont="1" applyBorder="1" applyAlignment="1">
      <alignment horizontal="center"/>
    </xf>
    <xf numFmtId="164" fontId="41" fillId="0" borderId="14" xfId="0" applyNumberFormat="1" applyFont="1" applyBorder="1" applyAlignment="1">
      <alignment horizontal="center"/>
    </xf>
    <xf numFmtId="14" fontId="41" fillId="0" borderId="14" xfId="0" applyNumberFormat="1" applyFont="1" applyBorder="1" applyAlignment="1">
      <alignment horizontal="center"/>
    </xf>
    <xf numFmtId="0" fontId="36" fillId="0" borderId="21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41" fillId="0" borderId="14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27" fillId="0" borderId="0" xfId="0" applyNumberFormat="1" applyFont="1" applyAlignment="1">
      <alignment horizontal="center"/>
    </xf>
    <xf numFmtId="0" fontId="0" fillId="0" borderId="14" xfId="0" quotePrefix="1" applyNumberFormat="1" applyFont="1" applyBorder="1" applyAlignment="1">
      <alignment horizontal="center"/>
    </xf>
    <xf numFmtId="4" fontId="36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7" fillId="0" borderId="14" xfId="0" quotePrefix="1" applyNumberFormat="1" applyFont="1" applyBorder="1" applyAlignment="1">
      <alignment horizontal="center"/>
    </xf>
    <xf numFmtId="164" fontId="36" fillId="0" borderId="14" xfId="0" applyNumberFormat="1" applyFont="1" applyFill="1" applyBorder="1" applyAlignment="1">
      <alignment horizontal="center"/>
    </xf>
    <xf numFmtId="0" fontId="0" fillId="0" borderId="53" xfId="0" applyBorder="1" applyAlignment="1">
      <alignment horizontal="center" wrapText="1"/>
    </xf>
    <xf numFmtId="4" fontId="15" fillId="0" borderId="61" xfId="0" applyNumberFormat="1" applyFont="1" applyBorder="1" applyAlignment="1">
      <alignment horizontal="center"/>
    </xf>
    <xf numFmtId="4" fontId="15" fillId="0" borderId="62" xfId="0" applyNumberFormat="1" applyFont="1" applyBorder="1" applyAlignment="1">
      <alignment horizontal="center"/>
    </xf>
    <xf numFmtId="164" fontId="41" fillId="0" borderId="21" xfId="0" applyNumberFormat="1" applyFont="1" applyBorder="1" applyAlignment="1">
      <alignment horizontal="center"/>
    </xf>
    <xf numFmtId="14" fontId="41" fillId="0" borderId="21" xfId="0" applyNumberFormat="1" applyFont="1" applyBorder="1" applyAlignment="1">
      <alignment horizontal="center"/>
    </xf>
    <xf numFmtId="14" fontId="36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42" fillId="0" borderId="14" xfId="0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164" fontId="36" fillId="0" borderId="21" xfId="0" applyNumberFormat="1" applyFont="1" applyFill="1" applyBorder="1" applyAlignment="1">
      <alignment horizontal="center"/>
    </xf>
    <xf numFmtId="14" fontId="36" fillId="0" borderId="21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64" fontId="37" fillId="0" borderId="63" xfId="0" applyNumberFormat="1" applyFont="1" applyBorder="1" applyAlignment="1">
      <alignment horizontal="center" vertical="center" wrapText="1"/>
    </xf>
    <xf numFmtId="14" fontId="37" fillId="0" borderId="64" xfId="0" applyNumberFormat="1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4" xfId="0" quotePrefix="1" applyNumberFormat="1" applyFont="1" applyFill="1" applyBorder="1" applyAlignment="1">
      <alignment horizontal="center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49" fontId="35" fillId="0" borderId="47" xfId="0" applyNumberFormat="1" applyFont="1" applyBorder="1" applyAlignment="1">
      <alignment horizontal="center"/>
    </xf>
    <xf numFmtId="49" fontId="35" fillId="0" borderId="48" xfId="0" applyNumberFormat="1" applyFont="1" applyBorder="1" applyAlignment="1">
      <alignment horizontal="center"/>
    </xf>
    <xf numFmtId="49" fontId="35" fillId="0" borderId="49" xfId="0" applyNumberFormat="1" applyFont="1" applyBorder="1" applyAlignment="1">
      <alignment horizontal="center"/>
    </xf>
    <xf numFmtId="49" fontId="35" fillId="0" borderId="50" xfId="0" applyNumberFormat="1" applyFont="1" applyBorder="1" applyAlignment="1">
      <alignment horizontal="center"/>
    </xf>
    <xf numFmtId="49" fontId="35" fillId="0" borderId="51" xfId="0" applyNumberFormat="1" applyFont="1" applyBorder="1" applyAlignment="1">
      <alignment horizontal="center"/>
    </xf>
    <xf numFmtId="49" fontId="35" fillId="0" borderId="52" xfId="0" applyNumberFormat="1" applyFont="1" applyBorder="1" applyAlignment="1">
      <alignment horizontal="center"/>
    </xf>
    <xf numFmtId="0" fontId="45" fillId="2" borderId="25" xfId="0" applyFont="1" applyFill="1" applyBorder="1" applyAlignment="1">
      <alignment horizontal="center"/>
    </xf>
    <xf numFmtId="0" fontId="45" fillId="2" borderId="26" xfId="0" applyFont="1" applyFill="1" applyBorder="1" applyAlignment="1">
      <alignment horizontal="center"/>
    </xf>
    <xf numFmtId="0" fontId="46" fillId="2" borderId="5" xfId="0" applyFont="1" applyFill="1" applyBorder="1" applyAlignment="1">
      <alignment horizontal="center"/>
    </xf>
    <xf numFmtId="0" fontId="46" fillId="0" borderId="0" xfId="0" applyFont="1"/>
    <xf numFmtId="0" fontId="46" fillId="3" borderId="36" xfId="0" applyFont="1" applyFill="1" applyBorder="1" applyAlignment="1">
      <alignment horizontal="center"/>
    </xf>
    <xf numFmtId="0" fontId="46" fillId="3" borderId="40" xfId="0" applyFont="1" applyFill="1" applyBorder="1" applyAlignment="1">
      <alignment horizontal="center"/>
    </xf>
    <xf numFmtId="8" fontId="46" fillId="3" borderId="36" xfId="0" applyNumberFormat="1" applyFont="1" applyFill="1" applyBorder="1" applyAlignment="1">
      <alignment horizontal="center"/>
    </xf>
    <xf numFmtId="8" fontId="46" fillId="3" borderId="37" xfId="0" applyNumberFormat="1" applyFont="1" applyFill="1" applyBorder="1" applyAlignment="1">
      <alignment horizontal="center"/>
    </xf>
    <xf numFmtId="165" fontId="46" fillId="3" borderId="21" xfId="0" applyNumberFormat="1" applyFont="1" applyFill="1" applyBorder="1" applyAlignment="1">
      <alignment horizontal="center"/>
    </xf>
    <xf numFmtId="165" fontId="46" fillId="3" borderId="14" xfId="0" applyNumberFormat="1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8" fontId="46" fillId="0" borderId="38" xfId="0" applyNumberFormat="1" applyFont="1" applyBorder="1" applyAlignment="1">
      <alignment horizontal="center"/>
    </xf>
    <xf numFmtId="8" fontId="46" fillId="0" borderId="39" xfId="0" applyNumberFormat="1" applyFont="1" applyBorder="1" applyAlignment="1">
      <alignment horizontal="center"/>
    </xf>
    <xf numFmtId="165" fontId="46" fillId="0" borderId="14" xfId="0" applyNumberFormat="1" applyFont="1" applyBorder="1" applyAlignment="1">
      <alignment horizontal="center"/>
    </xf>
    <xf numFmtId="0" fontId="46" fillId="3" borderId="38" xfId="0" applyFont="1" applyFill="1" applyBorder="1" applyAlignment="1">
      <alignment horizontal="center"/>
    </xf>
    <xf numFmtId="0" fontId="46" fillId="3" borderId="0" xfId="0" applyFont="1" applyFill="1" applyBorder="1" applyAlignment="1">
      <alignment horizontal="center"/>
    </xf>
    <xf numFmtId="8" fontId="46" fillId="3" borderId="38" xfId="0" applyNumberFormat="1" applyFont="1" applyFill="1" applyBorder="1" applyAlignment="1">
      <alignment horizontal="center"/>
    </xf>
    <xf numFmtId="8" fontId="46" fillId="3" borderId="39" xfId="0" applyNumberFormat="1" applyFont="1" applyFill="1" applyBorder="1" applyAlignment="1">
      <alignment horizontal="center"/>
    </xf>
    <xf numFmtId="0" fontId="46" fillId="3" borderId="41" xfId="0" applyFont="1" applyFill="1" applyBorder="1" applyAlignment="1">
      <alignment horizontal="center"/>
    </xf>
    <xf numFmtId="0" fontId="46" fillId="3" borderId="42" xfId="0" applyFont="1" applyFill="1" applyBorder="1" applyAlignment="1">
      <alignment horizontal="center"/>
    </xf>
    <xf numFmtId="8" fontId="46" fillId="3" borderId="41" xfId="0" applyNumberFormat="1" applyFont="1" applyFill="1" applyBorder="1" applyAlignment="1">
      <alignment horizontal="center"/>
    </xf>
    <xf numFmtId="8" fontId="46" fillId="3" borderId="45" xfId="0" applyNumberFormat="1" applyFont="1" applyFill="1" applyBorder="1" applyAlignment="1">
      <alignment horizontal="center"/>
    </xf>
    <xf numFmtId="165" fontId="46" fillId="3" borderId="22" xfId="0" applyNumberFormat="1" applyFont="1" applyFill="1" applyBorder="1" applyAlignment="1">
      <alignment horizontal="center"/>
    </xf>
    <xf numFmtId="165" fontId="46" fillId="3" borderId="23" xfId="0" applyNumberFormat="1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8" fontId="46" fillId="0" borderId="43" xfId="0" applyNumberFormat="1" applyFont="1" applyBorder="1" applyAlignment="1">
      <alignment horizontal="center"/>
    </xf>
    <xf numFmtId="8" fontId="46" fillId="0" borderId="20" xfId="0" applyNumberFormat="1" applyFont="1" applyBorder="1" applyAlignment="1">
      <alignment horizontal="center"/>
    </xf>
    <xf numFmtId="165" fontId="46" fillId="0" borderId="19" xfId="0" applyNumberFormat="1" applyFont="1" applyBorder="1" applyAlignment="1">
      <alignment horizontal="center"/>
    </xf>
    <xf numFmtId="165" fontId="46" fillId="0" borderId="20" xfId="0" applyNumberFormat="1" applyFont="1" applyBorder="1" applyAlignment="1">
      <alignment horizontal="center"/>
    </xf>
    <xf numFmtId="165" fontId="46" fillId="0" borderId="23" xfId="0" applyNumberFormat="1" applyFont="1" applyFill="1" applyBorder="1" applyAlignment="1">
      <alignment horizontal="center"/>
    </xf>
    <xf numFmtId="0" fontId="46" fillId="0" borderId="0" xfId="0" applyFont="1" applyBorder="1" applyAlignment="1">
      <alignment horizontal="center"/>
    </xf>
    <xf numFmtId="8" fontId="46" fillId="0" borderId="0" xfId="0" applyNumberFormat="1" applyFont="1" applyBorder="1" applyAlignment="1">
      <alignment horizontal="center"/>
    </xf>
    <xf numFmtId="9" fontId="46" fillId="0" borderId="0" xfId="0" applyNumberFormat="1" applyFont="1" applyBorder="1" applyAlignment="1">
      <alignment horizontal="center"/>
    </xf>
    <xf numFmtId="0" fontId="45" fillId="2" borderId="27" xfId="0" applyFont="1" applyFill="1" applyBorder="1" applyAlignment="1">
      <alignment horizontal="center"/>
    </xf>
    <xf numFmtId="0" fontId="46" fillId="3" borderId="29" xfId="0" applyFont="1" applyFill="1" applyBorder="1" applyAlignment="1">
      <alignment horizontal="right"/>
    </xf>
    <xf numFmtId="0" fontId="46" fillId="3" borderId="30" xfId="0" applyFont="1" applyFill="1" applyBorder="1" applyAlignment="1">
      <alignment horizontal="right"/>
    </xf>
    <xf numFmtId="164" fontId="46" fillId="3" borderId="30" xfId="0" applyNumberFormat="1" applyFont="1" applyFill="1" applyBorder="1" applyAlignment="1">
      <alignment horizontal="center"/>
    </xf>
    <xf numFmtId="164" fontId="46" fillId="3" borderId="31" xfId="0" applyNumberFormat="1" applyFont="1" applyFill="1" applyBorder="1" applyAlignment="1">
      <alignment horizontal="center"/>
    </xf>
    <xf numFmtId="0" fontId="46" fillId="0" borderId="25" xfId="0" applyFont="1" applyBorder="1" applyAlignment="1">
      <alignment horizontal="center"/>
    </xf>
    <xf numFmtId="0" fontId="46" fillId="0" borderId="27" xfId="0" applyFont="1" applyBorder="1" applyAlignment="1">
      <alignment horizontal="center"/>
    </xf>
    <xf numFmtId="0" fontId="46" fillId="0" borderId="35" xfId="0" applyFont="1" applyBorder="1" applyAlignment="1">
      <alignment horizontal="right"/>
    </xf>
    <xf numFmtId="0" fontId="46" fillId="0" borderId="14" xfId="0" applyFont="1" applyBorder="1" applyAlignment="1">
      <alignment horizontal="right"/>
    </xf>
    <xf numFmtId="8" fontId="46" fillId="0" borderId="14" xfId="0" applyNumberFormat="1" applyFont="1" applyBorder="1" applyAlignment="1">
      <alignment horizontal="center"/>
    </xf>
    <xf numFmtId="8" fontId="46" fillId="0" borderId="34" xfId="0" applyNumberFormat="1" applyFont="1" applyBorder="1" applyAlignment="1">
      <alignment horizontal="center"/>
    </xf>
    <xf numFmtId="0" fontId="46" fillId="3" borderId="33" xfId="0" applyFont="1" applyFill="1" applyBorder="1" applyAlignment="1">
      <alignment horizontal="right"/>
    </xf>
    <xf numFmtId="0" fontId="46" fillId="3" borderId="22" xfId="0" applyFont="1" applyFill="1" applyBorder="1" applyAlignment="1">
      <alignment horizontal="right"/>
    </xf>
    <xf numFmtId="8" fontId="46" fillId="3" borderId="22" xfId="0" applyNumberFormat="1" applyFont="1" applyFill="1" applyBorder="1" applyAlignment="1">
      <alignment horizontal="center"/>
    </xf>
    <xf numFmtId="8" fontId="46" fillId="3" borderId="3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1'!$H$4:$H$15</c:f>
              <c:numCache>
                <c:formatCode>#,##0.00</c:formatCode>
                <c:ptCount val="12"/>
                <c:pt idx="0">
                  <c:v>283037.95</c:v>
                </c:pt>
                <c:pt idx="1">
                  <c:v>519075.9</c:v>
                </c:pt>
                <c:pt idx="2">
                  <c:v>519075.9</c:v>
                </c:pt>
                <c:pt idx="3">
                  <c:v>519075.9</c:v>
                </c:pt>
                <c:pt idx="4">
                  <c:v>519075.9</c:v>
                </c:pt>
                <c:pt idx="5">
                  <c:v>519075.9</c:v>
                </c:pt>
                <c:pt idx="6">
                  <c:v>519075.9</c:v>
                </c:pt>
                <c:pt idx="7">
                  <c:v>519075.9</c:v>
                </c:pt>
                <c:pt idx="8">
                  <c:v>519075.9</c:v>
                </c:pt>
                <c:pt idx="9">
                  <c:v>519075.9</c:v>
                </c:pt>
                <c:pt idx="10">
                  <c:v>519075.9</c:v>
                </c:pt>
                <c:pt idx="11">
                  <c:v>519075.9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4-4733-9A77-44AE11AAE1C5}"/>
            </c:ext>
          </c:extLst>
        </c:ser>
        <c:ser>
          <c:idx val="1"/>
          <c:order val="1"/>
          <c:tx>
            <c:v>Plan</c:v>
          </c:tx>
          <c:val>
            <c:numRef>
              <c:f>'District 1'!$I$4:$I$15</c:f>
              <c:numCache>
                <c:formatCode>#,##0.00</c:formatCode>
                <c:ptCount val="12"/>
                <c:pt idx="0">
                  <c:v>319897.83333333331</c:v>
                </c:pt>
                <c:pt idx="1">
                  <c:v>639795.66666666663</c:v>
                </c:pt>
                <c:pt idx="2">
                  <c:v>959693.5</c:v>
                </c:pt>
                <c:pt idx="3">
                  <c:v>1279591.3333333333</c:v>
                </c:pt>
                <c:pt idx="4">
                  <c:v>1599489.1666666665</c:v>
                </c:pt>
                <c:pt idx="5">
                  <c:v>1919386.9999999998</c:v>
                </c:pt>
                <c:pt idx="6">
                  <c:v>2239284.833333333</c:v>
                </c:pt>
                <c:pt idx="7">
                  <c:v>2559182.6666666665</c:v>
                </c:pt>
                <c:pt idx="8">
                  <c:v>2879080.5</c:v>
                </c:pt>
                <c:pt idx="9">
                  <c:v>3198978.3333333335</c:v>
                </c:pt>
                <c:pt idx="10">
                  <c:v>3518876.166666667</c:v>
                </c:pt>
                <c:pt idx="11">
                  <c:v>3838774.0000000005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4-4733-9A77-44AE11AA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8704"/>
        <c:axId val="320123216"/>
      </c:lineChart>
      <c:catAx>
        <c:axId val="320128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3216"/>
        <c:crosses val="autoZero"/>
        <c:auto val="1"/>
        <c:lblAlgn val="ctr"/>
        <c:lblOffset val="100"/>
        <c:noMultiLvlLbl val="0"/>
      </c:catAx>
      <c:valAx>
        <c:axId val="32012321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2'!$H$4:$H$15</c:f>
              <c:numCache>
                <c:formatCode>#,##0.00</c:formatCode>
                <c:ptCount val="12"/>
                <c:pt idx="0">
                  <c:v>426184.42</c:v>
                </c:pt>
                <c:pt idx="1">
                  <c:v>817115.04</c:v>
                </c:pt>
                <c:pt idx="2">
                  <c:v>817115.04</c:v>
                </c:pt>
                <c:pt idx="3">
                  <c:v>817115.04</c:v>
                </c:pt>
                <c:pt idx="4">
                  <c:v>817115.04</c:v>
                </c:pt>
                <c:pt idx="5">
                  <c:v>817115.04</c:v>
                </c:pt>
                <c:pt idx="6">
                  <c:v>817115.04</c:v>
                </c:pt>
                <c:pt idx="7">
                  <c:v>817115.04</c:v>
                </c:pt>
                <c:pt idx="8">
                  <c:v>817115.04</c:v>
                </c:pt>
                <c:pt idx="9">
                  <c:v>817115.04</c:v>
                </c:pt>
                <c:pt idx="10">
                  <c:v>817115.04</c:v>
                </c:pt>
                <c:pt idx="11">
                  <c:v>817115.04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0CE-9A8F-5A7ECBF5799B}"/>
            </c:ext>
          </c:extLst>
        </c:ser>
        <c:ser>
          <c:idx val="1"/>
          <c:order val="1"/>
          <c:tx>
            <c:v>Plan</c:v>
          </c:tx>
          <c:val>
            <c:numRef>
              <c:f>'District 2'!$I$4:$I$15</c:f>
              <c:numCache>
                <c:formatCode>#,##0.00</c:formatCode>
                <c:ptCount val="12"/>
                <c:pt idx="0">
                  <c:v>414550.91666666669</c:v>
                </c:pt>
                <c:pt idx="1">
                  <c:v>829101.83333333337</c:v>
                </c:pt>
                <c:pt idx="2">
                  <c:v>1243652.75</c:v>
                </c:pt>
                <c:pt idx="3">
                  <c:v>1658203.6666666667</c:v>
                </c:pt>
                <c:pt idx="4">
                  <c:v>2072754.5833333335</c:v>
                </c:pt>
                <c:pt idx="5">
                  <c:v>2487305.5</c:v>
                </c:pt>
                <c:pt idx="6">
                  <c:v>2901856.4166666665</c:v>
                </c:pt>
                <c:pt idx="7">
                  <c:v>3316407.333333333</c:v>
                </c:pt>
                <c:pt idx="8">
                  <c:v>3730958.2499999995</c:v>
                </c:pt>
                <c:pt idx="9">
                  <c:v>4145509.166666666</c:v>
                </c:pt>
                <c:pt idx="10">
                  <c:v>4560060.083333333</c:v>
                </c:pt>
                <c:pt idx="11">
                  <c:v>4974611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0CE-9A8F-5A7ECBF57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9880"/>
        <c:axId val="320129488"/>
      </c:lineChart>
      <c:catAx>
        <c:axId val="320129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9488"/>
        <c:crosses val="autoZero"/>
        <c:auto val="1"/>
        <c:lblAlgn val="ctr"/>
        <c:lblOffset val="100"/>
        <c:noMultiLvlLbl val="0"/>
      </c:catAx>
      <c:valAx>
        <c:axId val="320129488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9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3'!$H$4:$H$15</c:f>
              <c:numCache>
                <c:formatCode>#,##0.00</c:formatCode>
                <c:ptCount val="12"/>
                <c:pt idx="0">
                  <c:v>152920.16</c:v>
                </c:pt>
                <c:pt idx="1">
                  <c:v>296389.86</c:v>
                </c:pt>
                <c:pt idx="2">
                  <c:v>296389.86</c:v>
                </c:pt>
                <c:pt idx="3">
                  <c:v>296389.86</c:v>
                </c:pt>
                <c:pt idx="4">
                  <c:v>296389.86</c:v>
                </c:pt>
                <c:pt idx="5">
                  <c:v>296389.86</c:v>
                </c:pt>
                <c:pt idx="6">
                  <c:v>296389.86</c:v>
                </c:pt>
                <c:pt idx="7">
                  <c:v>296389.86</c:v>
                </c:pt>
                <c:pt idx="8">
                  <c:v>296389.86</c:v>
                </c:pt>
                <c:pt idx="9">
                  <c:v>296389.86</c:v>
                </c:pt>
                <c:pt idx="10">
                  <c:v>296389.86</c:v>
                </c:pt>
                <c:pt idx="11">
                  <c:v>296389.86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8-4B8D-AA77-8F18D3DB5B87}"/>
            </c:ext>
          </c:extLst>
        </c:ser>
        <c:ser>
          <c:idx val="1"/>
          <c:order val="1"/>
          <c:tx>
            <c:v>Plan</c:v>
          </c:tx>
          <c:val>
            <c:numRef>
              <c:f>'District 3'!$I$4:$I$15</c:f>
              <c:numCache>
                <c:formatCode>#,##0.00</c:formatCode>
                <c:ptCount val="12"/>
                <c:pt idx="0">
                  <c:v>163430.25</c:v>
                </c:pt>
                <c:pt idx="1">
                  <c:v>326860.5</c:v>
                </c:pt>
                <c:pt idx="2">
                  <c:v>490290.75</c:v>
                </c:pt>
                <c:pt idx="3">
                  <c:v>653721</c:v>
                </c:pt>
                <c:pt idx="4">
                  <c:v>817151.25</c:v>
                </c:pt>
                <c:pt idx="5">
                  <c:v>980581.5</c:v>
                </c:pt>
                <c:pt idx="6">
                  <c:v>1144011.75</c:v>
                </c:pt>
                <c:pt idx="7">
                  <c:v>1307442</c:v>
                </c:pt>
                <c:pt idx="8">
                  <c:v>1470872.25</c:v>
                </c:pt>
                <c:pt idx="9">
                  <c:v>1634302.5</c:v>
                </c:pt>
                <c:pt idx="10">
                  <c:v>1797732.75</c:v>
                </c:pt>
                <c:pt idx="11">
                  <c:v>1961163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8-4B8D-AA77-8F18D3DB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0272"/>
        <c:axId val="320124784"/>
      </c:lineChart>
      <c:catAx>
        <c:axId val="320130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4784"/>
        <c:crosses val="autoZero"/>
        <c:auto val="1"/>
        <c:lblAlgn val="ctr"/>
        <c:lblOffset val="100"/>
        <c:noMultiLvlLbl val="0"/>
      </c:catAx>
      <c:valAx>
        <c:axId val="320124784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30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4'!$H$4:$H$15</c:f>
              <c:numCache>
                <c:formatCode>#,##0.00</c:formatCode>
                <c:ptCount val="12"/>
                <c:pt idx="0">
                  <c:v>89791.57</c:v>
                </c:pt>
                <c:pt idx="1">
                  <c:v>209419.83000000002</c:v>
                </c:pt>
                <c:pt idx="2">
                  <c:v>209419.83000000002</c:v>
                </c:pt>
                <c:pt idx="3">
                  <c:v>209419.83000000002</c:v>
                </c:pt>
                <c:pt idx="4">
                  <c:v>209419.83000000002</c:v>
                </c:pt>
                <c:pt idx="5">
                  <c:v>209419.83000000002</c:v>
                </c:pt>
                <c:pt idx="6">
                  <c:v>209419.83000000002</c:v>
                </c:pt>
                <c:pt idx="7">
                  <c:v>209419.83000000002</c:v>
                </c:pt>
                <c:pt idx="8">
                  <c:v>209419.83000000002</c:v>
                </c:pt>
                <c:pt idx="9">
                  <c:v>209419.83000000002</c:v>
                </c:pt>
                <c:pt idx="10">
                  <c:v>209419.83000000002</c:v>
                </c:pt>
                <c:pt idx="11">
                  <c:v>209419.83000000002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E-46B9-9423-7B7493440EC3}"/>
            </c:ext>
          </c:extLst>
        </c:ser>
        <c:ser>
          <c:idx val="1"/>
          <c:order val="1"/>
          <c:tx>
            <c:v>Plan</c:v>
          </c:tx>
          <c:val>
            <c:numRef>
              <c:f>'District 4'!$I$4:$I$15</c:f>
              <c:numCache>
                <c:formatCode>#,##0.00</c:formatCode>
                <c:ptCount val="12"/>
                <c:pt idx="0">
                  <c:v>135000</c:v>
                </c:pt>
                <c:pt idx="1">
                  <c:v>270000</c:v>
                </c:pt>
                <c:pt idx="2">
                  <c:v>405000</c:v>
                </c:pt>
                <c:pt idx="3">
                  <c:v>540000</c:v>
                </c:pt>
                <c:pt idx="4">
                  <c:v>675000</c:v>
                </c:pt>
                <c:pt idx="5">
                  <c:v>810000</c:v>
                </c:pt>
                <c:pt idx="6">
                  <c:v>945000</c:v>
                </c:pt>
                <c:pt idx="7">
                  <c:v>1080000</c:v>
                </c:pt>
                <c:pt idx="8">
                  <c:v>1215000</c:v>
                </c:pt>
                <c:pt idx="9">
                  <c:v>1350000</c:v>
                </c:pt>
                <c:pt idx="10">
                  <c:v>1485000</c:v>
                </c:pt>
                <c:pt idx="11">
                  <c:v>1620000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E-46B9-9423-7B749344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44728"/>
        <c:axId val="321871296"/>
      </c:lineChart>
      <c:catAx>
        <c:axId val="270244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1296"/>
        <c:crosses val="autoZero"/>
        <c:auto val="1"/>
        <c:lblAlgn val="ctr"/>
        <c:lblOffset val="100"/>
        <c:noMultiLvlLbl val="0"/>
      </c:catAx>
      <c:valAx>
        <c:axId val="32187129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270244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5'!$H$4:$H$15</c:f>
              <c:numCache>
                <c:formatCode>#,##0.00</c:formatCode>
                <c:ptCount val="12"/>
                <c:pt idx="0">
                  <c:v>244369.04</c:v>
                </c:pt>
                <c:pt idx="1">
                  <c:v>487948.56</c:v>
                </c:pt>
                <c:pt idx="2">
                  <c:v>487948.56</c:v>
                </c:pt>
                <c:pt idx="3">
                  <c:v>487948.56</c:v>
                </c:pt>
                <c:pt idx="4">
                  <c:v>487948.56</c:v>
                </c:pt>
                <c:pt idx="5">
                  <c:v>487948.56</c:v>
                </c:pt>
                <c:pt idx="6">
                  <c:v>487948.56</c:v>
                </c:pt>
                <c:pt idx="7">
                  <c:v>487948.56</c:v>
                </c:pt>
                <c:pt idx="8">
                  <c:v>487948.56</c:v>
                </c:pt>
                <c:pt idx="9">
                  <c:v>487948.56</c:v>
                </c:pt>
                <c:pt idx="10">
                  <c:v>487948.56</c:v>
                </c:pt>
                <c:pt idx="11">
                  <c:v>487948.56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B-45EB-8ED6-C24270B52F63}"/>
            </c:ext>
          </c:extLst>
        </c:ser>
        <c:ser>
          <c:idx val="1"/>
          <c:order val="1"/>
          <c:tx>
            <c:v>Plan</c:v>
          </c:tx>
          <c:val>
            <c:numRef>
              <c:f>'District 5'!$I$4:$I$15</c:f>
              <c:numCache>
                <c:formatCode>#,##0.00</c:formatCode>
                <c:ptCount val="12"/>
                <c:pt idx="0">
                  <c:v>264583.33333333331</c:v>
                </c:pt>
                <c:pt idx="1">
                  <c:v>529166.66666666663</c:v>
                </c:pt>
                <c:pt idx="2">
                  <c:v>793750</c:v>
                </c:pt>
                <c:pt idx="3">
                  <c:v>1058333.3333333333</c:v>
                </c:pt>
                <c:pt idx="4">
                  <c:v>1322916.6666666665</c:v>
                </c:pt>
                <c:pt idx="5">
                  <c:v>1587499.9999999998</c:v>
                </c:pt>
                <c:pt idx="6">
                  <c:v>1852083.333333333</c:v>
                </c:pt>
                <c:pt idx="7">
                  <c:v>2116666.6666666665</c:v>
                </c:pt>
                <c:pt idx="8">
                  <c:v>2381250</c:v>
                </c:pt>
                <c:pt idx="9">
                  <c:v>2645833.3333333335</c:v>
                </c:pt>
                <c:pt idx="10">
                  <c:v>2910416.666666667</c:v>
                </c:pt>
                <c:pt idx="11">
                  <c:v>3175000.0000000005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B-45EB-8ED6-C24270B5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8944"/>
        <c:axId val="321873256"/>
      </c:lineChart>
      <c:catAx>
        <c:axId val="321868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3256"/>
        <c:crosses val="autoZero"/>
        <c:auto val="1"/>
        <c:lblAlgn val="ctr"/>
        <c:lblOffset val="100"/>
        <c:noMultiLvlLbl val="0"/>
      </c:catAx>
      <c:valAx>
        <c:axId val="32187325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8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6'!$H$4:$H$15</c:f>
              <c:numCache>
                <c:formatCode>#,##0.00</c:formatCode>
                <c:ptCount val="12"/>
                <c:pt idx="0">
                  <c:v>64373.22</c:v>
                </c:pt>
                <c:pt idx="1">
                  <c:v>118688.93</c:v>
                </c:pt>
                <c:pt idx="2">
                  <c:v>118688.93</c:v>
                </c:pt>
                <c:pt idx="3">
                  <c:v>118688.93</c:v>
                </c:pt>
                <c:pt idx="4">
                  <c:v>118688.93</c:v>
                </c:pt>
                <c:pt idx="5">
                  <c:v>118688.93</c:v>
                </c:pt>
                <c:pt idx="6">
                  <c:v>118688.93</c:v>
                </c:pt>
                <c:pt idx="7">
                  <c:v>118688.93</c:v>
                </c:pt>
                <c:pt idx="8">
                  <c:v>118688.93</c:v>
                </c:pt>
                <c:pt idx="9">
                  <c:v>118688.93</c:v>
                </c:pt>
                <c:pt idx="10">
                  <c:v>118688.93</c:v>
                </c:pt>
                <c:pt idx="11">
                  <c:v>118688.93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2-4C87-B813-9E49C8997752}"/>
            </c:ext>
          </c:extLst>
        </c:ser>
        <c:ser>
          <c:idx val="1"/>
          <c:order val="1"/>
          <c:tx>
            <c:v>Plan</c:v>
          </c:tx>
          <c:val>
            <c:numRef>
              <c:f>'District 6'!$I$4:$I$15</c:f>
              <c:numCache>
                <c:formatCode>#,##0.00</c:formatCode>
                <c:ptCount val="12"/>
                <c:pt idx="0">
                  <c:v>77062.5</c:v>
                </c:pt>
                <c:pt idx="1">
                  <c:v>154125</c:v>
                </c:pt>
                <c:pt idx="2">
                  <c:v>231187.5</c:v>
                </c:pt>
                <c:pt idx="3">
                  <c:v>308250</c:v>
                </c:pt>
                <c:pt idx="4">
                  <c:v>385312.5</c:v>
                </c:pt>
                <c:pt idx="5">
                  <c:v>462375</c:v>
                </c:pt>
                <c:pt idx="6">
                  <c:v>539437.5</c:v>
                </c:pt>
                <c:pt idx="7">
                  <c:v>616500</c:v>
                </c:pt>
                <c:pt idx="8">
                  <c:v>693562.5</c:v>
                </c:pt>
                <c:pt idx="9">
                  <c:v>770625</c:v>
                </c:pt>
                <c:pt idx="10">
                  <c:v>847687.5</c:v>
                </c:pt>
                <c:pt idx="11">
                  <c:v>924750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2-4C87-B813-9E49C899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6984"/>
        <c:axId val="321867376"/>
      </c:lineChart>
      <c:catAx>
        <c:axId val="321866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67376"/>
        <c:crosses val="autoZero"/>
        <c:auto val="1"/>
        <c:lblAlgn val="ctr"/>
        <c:lblOffset val="100"/>
        <c:noMultiLvlLbl val="0"/>
      </c:catAx>
      <c:valAx>
        <c:axId val="32186737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6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7'!$H$4:$H$15</c:f>
              <c:numCache>
                <c:formatCode>#,##0.00</c:formatCode>
                <c:ptCount val="12"/>
                <c:pt idx="0">
                  <c:v>151843.09</c:v>
                </c:pt>
                <c:pt idx="1">
                  <c:v>313708.89</c:v>
                </c:pt>
                <c:pt idx="2">
                  <c:v>313708.89</c:v>
                </c:pt>
                <c:pt idx="3">
                  <c:v>313708.89</c:v>
                </c:pt>
                <c:pt idx="4">
                  <c:v>313708.89</c:v>
                </c:pt>
                <c:pt idx="5">
                  <c:v>313708.89</c:v>
                </c:pt>
                <c:pt idx="6">
                  <c:v>313708.89</c:v>
                </c:pt>
                <c:pt idx="7">
                  <c:v>313708.89</c:v>
                </c:pt>
                <c:pt idx="8">
                  <c:v>313708.89</c:v>
                </c:pt>
                <c:pt idx="9">
                  <c:v>313708.89</c:v>
                </c:pt>
                <c:pt idx="10">
                  <c:v>313708.89</c:v>
                </c:pt>
                <c:pt idx="11">
                  <c:v>313708.89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1-41E6-A4C1-5B4F7863E570}"/>
            </c:ext>
          </c:extLst>
        </c:ser>
        <c:ser>
          <c:idx val="1"/>
          <c:order val="1"/>
          <c:tx>
            <c:v>Plan</c:v>
          </c:tx>
          <c:val>
            <c:numRef>
              <c:f>'District 7'!$I$4:$I$15</c:f>
              <c:numCache>
                <c:formatCode>#,##0.00</c:formatCode>
                <c:ptCount val="12"/>
                <c:pt idx="0">
                  <c:v>171454.66666666666</c:v>
                </c:pt>
                <c:pt idx="1">
                  <c:v>342909.33333333331</c:v>
                </c:pt>
                <c:pt idx="2">
                  <c:v>514364</c:v>
                </c:pt>
                <c:pt idx="3">
                  <c:v>685818.66666666663</c:v>
                </c:pt>
                <c:pt idx="4">
                  <c:v>857273.33333333326</c:v>
                </c:pt>
                <c:pt idx="5">
                  <c:v>1028727.9999999999</c:v>
                </c:pt>
                <c:pt idx="6">
                  <c:v>1200182.6666666665</c:v>
                </c:pt>
                <c:pt idx="7">
                  <c:v>1371637.3333333333</c:v>
                </c:pt>
                <c:pt idx="8">
                  <c:v>1543092</c:v>
                </c:pt>
                <c:pt idx="9">
                  <c:v>1714546.6666666667</c:v>
                </c:pt>
                <c:pt idx="10">
                  <c:v>1886001.3333333335</c:v>
                </c:pt>
                <c:pt idx="11">
                  <c:v>2057456.0000000002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1-41E6-A4C1-5B4F7863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7768"/>
        <c:axId val="321872472"/>
      </c:lineChart>
      <c:catAx>
        <c:axId val="321867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2472"/>
        <c:crosses val="autoZero"/>
        <c:auto val="1"/>
        <c:lblAlgn val="ctr"/>
        <c:lblOffset val="100"/>
        <c:noMultiLvlLbl val="0"/>
      </c:catAx>
      <c:valAx>
        <c:axId val="321872472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7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99481660269871"/>
          <c:y val="3.1903799417096451E-2"/>
          <c:w val="0.71122119785278093"/>
          <c:h val="0.87476035721792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data'!$C$5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data'!$C$6:$C$17</c:f>
              <c:numCache>
                <c:formatCode>#,##0.00</c:formatCode>
                <c:ptCount val="12"/>
                <c:pt idx="0">
                  <c:v>1412519.4500000002</c:v>
                </c:pt>
                <c:pt idx="1">
                  <c:v>2762347.0100000002</c:v>
                </c:pt>
                <c:pt idx="2">
                  <c:v>2762347.0100000002</c:v>
                </c:pt>
                <c:pt idx="3">
                  <c:v>2762347.0100000002</c:v>
                </c:pt>
                <c:pt idx="4">
                  <c:v>2762347.0100000002</c:v>
                </c:pt>
                <c:pt idx="5">
                  <c:v>2762347.0100000002</c:v>
                </c:pt>
                <c:pt idx="6">
                  <c:v>2762347.0100000002</c:v>
                </c:pt>
                <c:pt idx="7">
                  <c:v>2762347.0100000002</c:v>
                </c:pt>
                <c:pt idx="8">
                  <c:v>2762347.0100000002</c:v>
                </c:pt>
                <c:pt idx="9">
                  <c:v>2762347.0100000002</c:v>
                </c:pt>
                <c:pt idx="10">
                  <c:v>2762347.0100000002</c:v>
                </c:pt>
                <c:pt idx="11">
                  <c:v>2762347.0100000002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C1C-A082-7D5A6F8F21D7}"/>
            </c:ext>
          </c:extLst>
        </c:ser>
        <c:ser>
          <c:idx val="1"/>
          <c:order val="1"/>
          <c:tx>
            <c:strRef>
              <c:f>'Summary data'!$D$5</c:f>
              <c:strCache>
                <c:ptCount val="1"/>
                <c:pt idx="0">
                  <c:v>Plan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data'!$D$6:$D$17</c:f>
              <c:numCache>
                <c:formatCode>#,##0.00</c:formatCode>
                <c:ptCount val="12"/>
                <c:pt idx="0">
                  <c:v>1545979.5</c:v>
                </c:pt>
                <c:pt idx="1">
                  <c:v>3091959</c:v>
                </c:pt>
                <c:pt idx="2">
                  <c:v>4637938.5</c:v>
                </c:pt>
                <c:pt idx="3">
                  <c:v>6183918</c:v>
                </c:pt>
                <c:pt idx="4">
                  <c:v>7729897.4999999991</c:v>
                </c:pt>
                <c:pt idx="5">
                  <c:v>9275877</c:v>
                </c:pt>
                <c:pt idx="6">
                  <c:v>10821856.499999998</c:v>
                </c:pt>
                <c:pt idx="7">
                  <c:v>12367836</c:v>
                </c:pt>
                <c:pt idx="8">
                  <c:v>13913815.5</c:v>
                </c:pt>
                <c:pt idx="9">
                  <c:v>15459795</c:v>
                </c:pt>
                <c:pt idx="10">
                  <c:v>17005774.5</c:v>
                </c:pt>
                <c:pt idx="11">
                  <c:v>18551754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C1C-A082-7D5A6F8F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870904"/>
        <c:axId val="321868160"/>
      </c:barChart>
      <c:catAx>
        <c:axId val="32187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1868160"/>
        <c:crosses val="autoZero"/>
        <c:auto val="0"/>
        <c:lblAlgn val="ctr"/>
        <c:lblOffset val="100"/>
        <c:noMultiLvlLbl val="0"/>
      </c:catAx>
      <c:valAx>
        <c:axId val="321868160"/>
        <c:scaling>
          <c:orientation val="minMax"/>
          <c:min val="1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in Millions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321870904"/>
        <c:crosses val="autoZero"/>
        <c:crossBetween val="between"/>
        <c:dispUnits>
          <c:builtInUnit val="millions"/>
          <c:dispUnitsLbl/>
        </c:dispUnits>
      </c:valAx>
    </c:plotArea>
    <c:legend>
      <c:legendPos val="r"/>
      <c:layout>
        <c:manualLayout>
          <c:xMode val="edge"/>
          <c:yMode val="edge"/>
          <c:x val="0.89338051020688758"/>
          <c:y val="0.4480374803234411"/>
          <c:w val="9.7306334961913224E-2"/>
          <c:h val="0.132660451774018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19</xdr:row>
      <xdr:rowOff>104774</xdr:rowOff>
    </xdr:from>
    <xdr:to>
      <xdr:col>5</xdr:col>
      <xdr:colOff>1042147</xdr:colOff>
      <xdr:row>40</xdr:row>
      <xdr:rowOff>156881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19</xdr:row>
      <xdr:rowOff>161925</xdr:rowOff>
    </xdr:from>
    <xdr:to>
      <xdr:col>5</xdr:col>
      <xdr:colOff>476250</xdr:colOff>
      <xdr:row>38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19</xdr:row>
      <xdr:rowOff>85725</xdr:rowOff>
    </xdr:from>
    <xdr:to>
      <xdr:col>6</xdr:col>
      <xdr:colOff>333375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6</xdr:col>
      <xdr:colOff>885825</xdr:colOff>
      <xdr:row>40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971551</xdr:colOff>
      <xdr:row>20</xdr:row>
      <xdr:rowOff>0</xdr:rowOff>
    </xdr:from>
    <xdr:to>
      <xdr:col>6</xdr:col>
      <xdr:colOff>809626</xdr:colOff>
      <xdr:row>40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1028701</xdr:colOff>
      <xdr:row>20</xdr:row>
      <xdr:rowOff>0</xdr:rowOff>
    </xdr:from>
    <xdr:to>
      <xdr:col>6</xdr:col>
      <xdr:colOff>828676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1243854</xdr:colOff>
      <xdr:row>20</xdr:row>
      <xdr:rowOff>22411</xdr:rowOff>
    </xdr:from>
    <xdr:to>
      <xdr:col>6</xdr:col>
      <xdr:colOff>1098177</xdr:colOff>
      <xdr:row>42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95250</xdr:rowOff>
    </xdr:from>
    <xdr:to>
      <xdr:col>13</xdr:col>
      <xdr:colOff>428625</xdr:colOff>
      <xdr:row>38</xdr:row>
      <xdr:rowOff>9525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3300"/>
  </sheetPr>
  <dimension ref="A1:I28"/>
  <sheetViews>
    <sheetView zoomScale="115" zoomScaleNormal="115" workbookViewId="0">
      <selection activeCell="G5" sqref="G5"/>
    </sheetView>
  </sheetViews>
  <sheetFormatPr defaultRowHeight="15"/>
  <cols>
    <col min="1" max="1" width="19" style="84" bestFit="1" customWidth="1"/>
    <col min="2" max="2" width="19.140625" style="84" bestFit="1" customWidth="1"/>
    <col min="3" max="3" width="11.5703125" style="84" bestFit="1" customWidth="1"/>
    <col min="4" max="4" width="17.140625" style="115" bestFit="1" customWidth="1"/>
    <col min="5" max="5" width="12.85546875" style="84" bestFit="1" customWidth="1"/>
    <col min="6" max="6" width="16" style="84" bestFit="1" customWidth="1"/>
    <col min="7" max="7" width="16.5703125" style="116" bestFit="1" customWidth="1"/>
    <col min="8" max="8" width="16.7109375" style="84" customWidth="1"/>
    <col min="9" max="9" width="14.5703125" style="84" customWidth="1"/>
    <col min="10" max="16384" width="9.140625" style="84"/>
  </cols>
  <sheetData>
    <row r="1" spans="1:9" ht="24.75" customHeight="1" thickBot="1">
      <c r="A1" s="213" t="s">
        <v>0</v>
      </c>
      <c r="B1" s="214"/>
      <c r="C1" s="214"/>
      <c r="D1" s="214"/>
      <c r="E1" s="214"/>
      <c r="F1" s="214"/>
      <c r="G1" s="215"/>
    </row>
    <row r="2" spans="1:9" s="87" customFormat="1" ht="33" customHeight="1" thickBot="1">
      <c r="A2" s="216" t="s">
        <v>1</v>
      </c>
      <c r="B2" s="217"/>
      <c r="C2" s="192" t="s">
        <v>57</v>
      </c>
      <c r="D2" s="211" t="s">
        <v>59</v>
      </c>
      <c r="E2" s="85" t="s">
        <v>2</v>
      </c>
      <c r="F2" s="85" t="s">
        <v>3</v>
      </c>
      <c r="G2" s="86"/>
    </row>
    <row r="3" spans="1:9" s="95" customFormat="1" ht="24" customHeight="1" thickTop="1" thickBot="1">
      <c r="A3" s="88" t="s">
        <v>4</v>
      </c>
      <c r="B3" s="89" t="s">
        <v>5</v>
      </c>
      <c r="C3" s="90" t="s">
        <v>6</v>
      </c>
      <c r="D3" s="91" t="s">
        <v>7</v>
      </c>
      <c r="E3" s="92" t="s">
        <v>8</v>
      </c>
      <c r="F3" s="93" t="s">
        <v>9</v>
      </c>
      <c r="G3" s="94" t="s">
        <v>10</v>
      </c>
    </row>
    <row r="4" spans="1:9" ht="15" customHeight="1" thickTop="1">
      <c r="A4" s="96">
        <v>3838774</v>
      </c>
      <c r="B4" s="97" t="s">
        <v>11</v>
      </c>
      <c r="C4" s="32" t="s">
        <v>60</v>
      </c>
      <c r="D4" s="98">
        <v>283037.95</v>
      </c>
      <c r="E4" s="99">
        <v>43714</v>
      </c>
      <c r="F4" s="100">
        <f>SUM(A4-D4)</f>
        <v>3555736.05</v>
      </c>
      <c r="G4" s="152" t="s">
        <v>61</v>
      </c>
      <c r="H4" s="101">
        <f>+D4</f>
        <v>283037.95</v>
      </c>
      <c r="I4" s="101">
        <f>SUM(A4/12)</f>
        <v>319897.83333333331</v>
      </c>
    </row>
    <row r="5" spans="1:9" ht="15" customHeight="1">
      <c r="A5" s="102"/>
      <c r="B5" s="19" t="s">
        <v>11</v>
      </c>
      <c r="C5" s="33" t="s">
        <v>62</v>
      </c>
      <c r="D5" s="103">
        <v>236037.95</v>
      </c>
      <c r="E5" s="104">
        <v>43740</v>
      </c>
      <c r="F5" s="100">
        <f>IF(D5&lt;&gt;"",SUM(F4-D5),"")</f>
        <v>3319698.0999999996</v>
      </c>
      <c r="G5" s="153" t="s">
        <v>63</v>
      </c>
      <c r="H5" s="101">
        <f>+D5+H4</f>
        <v>519075.9</v>
      </c>
      <c r="I5" s="101">
        <f t="shared" ref="I5:I15" si="0">+$I$4+I4</f>
        <v>639795.66666666663</v>
      </c>
    </row>
    <row r="6" spans="1:9">
      <c r="A6" s="102"/>
      <c r="B6" s="19"/>
      <c r="C6" s="33"/>
      <c r="D6" s="103"/>
      <c r="E6" s="104"/>
      <c r="F6" s="100" t="str">
        <f t="shared" ref="F6:F15" si="1">IF(D6&lt;&gt;"",SUM(F5-D6),"")</f>
        <v/>
      </c>
      <c r="G6" s="157"/>
      <c r="H6" s="101">
        <f t="shared" ref="H6:H15" si="2">+D6+H5</f>
        <v>519075.9</v>
      </c>
      <c r="I6" s="101">
        <f t="shared" si="0"/>
        <v>959693.5</v>
      </c>
    </row>
    <row r="7" spans="1:9">
      <c r="A7" s="102"/>
      <c r="B7" s="19"/>
      <c r="C7" s="105"/>
      <c r="D7" s="106"/>
      <c r="E7" s="104"/>
      <c r="F7" s="100" t="str">
        <f t="shared" si="1"/>
        <v/>
      </c>
      <c r="G7" s="157"/>
      <c r="H7" s="101">
        <f t="shared" si="2"/>
        <v>519075.9</v>
      </c>
      <c r="I7" s="101">
        <f t="shared" si="0"/>
        <v>1279591.3333333333</v>
      </c>
    </row>
    <row r="8" spans="1:9">
      <c r="A8" s="107"/>
      <c r="B8" s="19"/>
      <c r="C8" s="105"/>
      <c r="D8" s="103"/>
      <c r="E8" s="104"/>
      <c r="F8" s="100" t="str">
        <f t="shared" si="1"/>
        <v/>
      </c>
      <c r="G8" s="158"/>
      <c r="H8" s="101">
        <f t="shared" si="2"/>
        <v>519075.9</v>
      </c>
      <c r="I8" s="101">
        <f t="shared" si="0"/>
        <v>1599489.1666666665</v>
      </c>
    </row>
    <row r="9" spans="1:9">
      <c r="A9" s="107"/>
      <c r="B9" s="19"/>
      <c r="C9" s="105"/>
      <c r="D9" s="103"/>
      <c r="E9" s="104"/>
      <c r="F9" s="100" t="str">
        <f t="shared" si="1"/>
        <v/>
      </c>
      <c r="G9" s="153"/>
      <c r="H9" s="101">
        <f t="shared" si="2"/>
        <v>519075.9</v>
      </c>
      <c r="I9" s="101">
        <f t="shared" si="0"/>
        <v>1919386.9999999998</v>
      </c>
    </row>
    <row r="10" spans="1:9">
      <c r="A10" s="107"/>
      <c r="B10" s="19"/>
      <c r="C10" s="33"/>
      <c r="D10" s="191"/>
      <c r="E10" s="173"/>
      <c r="F10" s="100" t="str">
        <f t="shared" si="1"/>
        <v/>
      </c>
      <c r="G10" s="153"/>
      <c r="H10" s="101">
        <f t="shared" si="2"/>
        <v>519075.9</v>
      </c>
      <c r="I10" s="101">
        <f t="shared" si="0"/>
        <v>2239284.833333333</v>
      </c>
    </row>
    <row r="11" spans="1:9">
      <c r="A11" s="107"/>
      <c r="B11" s="19"/>
      <c r="C11" s="33"/>
      <c r="D11" s="103"/>
      <c r="E11" s="174"/>
      <c r="F11" s="100" t="str">
        <f t="shared" si="1"/>
        <v/>
      </c>
      <c r="G11" s="153"/>
      <c r="H11" s="101">
        <f t="shared" si="2"/>
        <v>519075.9</v>
      </c>
      <c r="I11" s="101">
        <f t="shared" si="0"/>
        <v>2559182.6666666665</v>
      </c>
    </row>
    <row r="12" spans="1:9">
      <c r="A12" s="107"/>
      <c r="B12" s="19"/>
      <c r="C12" s="33"/>
      <c r="D12" s="103"/>
      <c r="E12" s="174"/>
      <c r="F12" s="100" t="str">
        <f t="shared" si="1"/>
        <v/>
      </c>
      <c r="G12" s="153"/>
      <c r="H12" s="101">
        <f t="shared" si="2"/>
        <v>519075.9</v>
      </c>
      <c r="I12" s="101">
        <f t="shared" si="0"/>
        <v>2879080.5</v>
      </c>
    </row>
    <row r="13" spans="1:9" ht="15" customHeight="1">
      <c r="A13" s="107"/>
      <c r="B13" s="19"/>
      <c r="C13" s="33"/>
      <c r="D13" s="103"/>
      <c r="E13" s="108"/>
      <c r="F13" s="100" t="str">
        <f t="shared" si="1"/>
        <v/>
      </c>
      <c r="G13" s="153"/>
      <c r="H13" s="101">
        <f t="shared" si="2"/>
        <v>519075.9</v>
      </c>
      <c r="I13" s="101">
        <f t="shared" si="0"/>
        <v>3198978.3333333335</v>
      </c>
    </row>
    <row r="14" spans="1:9">
      <c r="A14" s="107"/>
      <c r="B14" s="19"/>
      <c r="C14" s="34"/>
      <c r="D14" s="103"/>
      <c r="E14" s="108"/>
      <c r="F14" s="100" t="str">
        <f t="shared" si="1"/>
        <v/>
      </c>
      <c r="G14" s="153"/>
      <c r="H14" s="101">
        <f t="shared" si="2"/>
        <v>519075.9</v>
      </c>
      <c r="I14" s="101">
        <f t="shared" si="0"/>
        <v>3518876.166666667</v>
      </c>
    </row>
    <row r="15" spans="1:9" ht="15.75" thickBot="1">
      <c r="A15" s="107"/>
      <c r="B15" s="19"/>
      <c r="C15" s="193"/>
      <c r="D15" s="103"/>
      <c r="E15" s="108"/>
      <c r="F15" s="100" t="str">
        <f t="shared" si="1"/>
        <v/>
      </c>
      <c r="G15" s="154"/>
      <c r="H15" s="101">
        <f t="shared" si="2"/>
        <v>519075.9</v>
      </c>
      <c r="I15" s="101">
        <f t="shared" si="0"/>
        <v>3838774.0000000005</v>
      </c>
    </row>
    <row r="16" spans="1:9">
      <c r="A16" s="109"/>
      <c r="B16" s="110"/>
      <c r="C16" s="111"/>
      <c r="D16" s="112"/>
      <c r="E16" s="113"/>
      <c r="F16" s="109"/>
      <c r="G16" s="114"/>
    </row>
    <row r="17" spans="1:9">
      <c r="A17" s="84" t="s">
        <v>12</v>
      </c>
      <c r="B17" s="101">
        <f>SUM(D4:D15)</f>
        <v>519075.9</v>
      </c>
    </row>
    <row r="18" spans="1:9">
      <c r="A18" s="84" t="s">
        <v>13</v>
      </c>
      <c r="B18" s="117">
        <f>B17/A4</f>
        <v>0.13521918716756964</v>
      </c>
      <c r="C18" s="186" t="s">
        <v>16</v>
      </c>
      <c r="D18" s="187" t="s">
        <v>16</v>
      </c>
    </row>
    <row r="19" spans="1:9">
      <c r="A19" s="84" t="s">
        <v>15</v>
      </c>
      <c r="B19" s="117">
        <f>SUM(D19/12)</f>
        <v>0.16666666666666666</v>
      </c>
      <c r="C19" s="186" t="s">
        <v>14</v>
      </c>
      <c r="D19" s="118">
        <v>2</v>
      </c>
    </row>
    <row r="23" spans="1:9">
      <c r="G23" s="116" t="s">
        <v>16</v>
      </c>
    </row>
    <row r="27" spans="1:9">
      <c r="G27" s="116" t="s">
        <v>16</v>
      </c>
    </row>
    <row r="28" spans="1:9">
      <c r="I28" s="84" t="s">
        <v>17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9"/>
  <sheetViews>
    <sheetView workbookViewId="0">
      <selection activeCell="C6" sqref="C6"/>
    </sheetView>
  </sheetViews>
  <sheetFormatPr defaultRowHeight="15"/>
  <cols>
    <col min="3" max="4" width="12.7109375" bestFit="1" customWidth="1"/>
  </cols>
  <sheetData>
    <row r="5" spans="2:4">
      <c r="C5" t="s">
        <v>43</v>
      </c>
      <c r="D5" t="s">
        <v>44</v>
      </c>
    </row>
    <row r="6" spans="2:4">
      <c r="B6" t="s">
        <v>45</v>
      </c>
      <c r="C6" s="9">
        <f>+'District 1'!H4+'District 2'!H4+'District 3'!H4+'District 4'!H4+'District 5'!H4+'District 6'!H4+'District 7'!H4</f>
        <v>1412519.4500000002</v>
      </c>
      <c r="D6" s="9">
        <f>+'District 1'!I4+'District 2'!I4+'District 3'!I4+'District 4'!I4+'District 5'!I4+'District 6'!I4+'District 7'!I4</f>
        <v>1545979.5</v>
      </c>
    </row>
    <row r="7" spans="2:4">
      <c r="B7" t="s">
        <v>46</v>
      </c>
      <c r="C7" s="9">
        <f>+'District 1'!H5+'District 2'!H5+'District 3'!H5+'District 4'!H5+'District 5'!H5+'District 6'!H5+'District 7'!H5</f>
        <v>2762347.0100000002</v>
      </c>
      <c r="D7" s="9">
        <f>+'District 1'!I5+'District 2'!I5+'District 3'!I5+'District 4'!I5+'District 5'!I5+'District 6'!I5+'District 7'!I5</f>
        <v>3091959</v>
      </c>
    </row>
    <row r="8" spans="2:4">
      <c r="B8" t="s">
        <v>47</v>
      </c>
      <c r="C8" s="9">
        <f>+'District 1'!H6+'District 2'!H6+'District 3'!H6+'District 4'!H6+'District 5'!H6+'District 6'!H6+'District 7'!H6</f>
        <v>2762347.0100000002</v>
      </c>
      <c r="D8" s="9">
        <f>+'District 1'!I6+'District 2'!I6+'District 3'!I6+'District 4'!I6+'District 5'!I6+'District 6'!I6+'District 7'!I6</f>
        <v>4637938.5</v>
      </c>
    </row>
    <row r="9" spans="2:4">
      <c r="B9" t="s">
        <v>48</v>
      </c>
      <c r="C9" s="9">
        <f>+'District 1'!H7+'District 2'!H7+'District 3'!H7+'District 4'!H7+'District 5'!H7+'District 6'!H7+'District 7'!H7</f>
        <v>2762347.0100000002</v>
      </c>
      <c r="D9" s="9">
        <f>+'District 1'!I7+'District 2'!I7+'District 3'!I7+'District 4'!I7+'District 5'!I7+'District 6'!I7+'District 7'!I7</f>
        <v>6183918</v>
      </c>
    </row>
    <row r="10" spans="2:4">
      <c r="B10" t="s">
        <v>49</v>
      </c>
      <c r="C10" s="9">
        <f>+'District 1'!H8+'District 2'!H8+'District 3'!H8+'District 4'!H8+'District 5'!H8+'District 6'!H8+'District 7'!H8</f>
        <v>2762347.0100000002</v>
      </c>
      <c r="D10" s="9">
        <f>+'District 1'!I8+'District 2'!I8+'District 3'!I8+'District 4'!I8+'District 5'!I8+'District 6'!I8+'District 7'!I8</f>
        <v>7729897.4999999991</v>
      </c>
    </row>
    <row r="11" spans="2:4">
      <c r="B11" t="s">
        <v>50</v>
      </c>
      <c r="C11" s="9">
        <f>+'District 1'!H9+'District 2'!H9+'District 3'!H9+'District 4'!H9+'District 5'!H9+'District 6'!H9+'District 7'!H9</f>
        <v>2762347.0100000002</v>
      </c>
      <c r="D11" s="9">
        <f>+'District 1'!I9+'District 2'!I9+'District 3'!I9+'District 4'!I9+'District 5'!I9+'District 6'!I9+'District 7'!I9</f>
        <v>9275877</v>
      </c>
    </row>
    <row r="12" spans="2:4">
      <c r="B12" t="s">
        <v>51</v>
      </c>
      <c r="C12" s="9">
        <f>+'District 1'!H10+'District 2'!H10+'District 3'!H10+'District 4'!H10+'District 5'!H10+'District 6'!H10+'District 7'!H10</f>
        <v>2762347.0100000002</v>
      </c>
      <c r="D12" s="9">
        <f>+'District 1'!I10+'District 2'!I10+'District 3'!I10+'District 4'!I10+'District 5'!I10+'District 6'!I10+'District 7'!I10</f>
        <v>10821856.499999998</v>
      </c>
    </row>
    <row r="13" spans="2:4">
      <c r="B13" t="s">
        <v>52</v>
      </c>
      <c r="C13" s="9">
        <f>+'District 1'!H11+'District 2'!H11+'District 3'!H11+'District 4'!H11+'District 5'!H11+'District 6'!H11+'District 7'!H11</f>
        <v>2762347.0100000002</v>
      </c>
      <c r="D13" s="9">
        <f>+'District 1'!I11+'District 2'!I11+'District 3'!I11+'District 4'!I11+'District 5'!I11+'District 6'!I11+'District 7'!I11</f>
        <v>12367836</v>
      </c>
    </row>
    <row r="14" spans="2:4">
      <c r="B14" t="s">
        <v>53</v>
      </c>
      <c r="C14" s="9">
        <f>+'District 1'!H12+'District 2'!H12+'District 3'!H12+'District 4'!H12+'District 5'!H12+'District 6'!H12+'District 7'!H12</f>
        <v>2762347.0100000002</v>
      </c>
      <c r="D14" s="9">
        <f>+'District 1'!I12+'District 2'!I12+'District 3'!I12+'District 4'!I12+'District 5'!I12+'District 6'!I12+'District 7'!I12</f>
        <v>13913815.5</v>
      </c>
    </row>
    <row r="15" spans="2:4">
      <c r="B15" t="s">
        <v>54</v>
      </c>
      <c r="C15" s="9">
        <f>+'District 1'!H13+'District 2'!H13+'District 3'!H13+'District 4'!H13+'District 5'!H13+'District 6'!H13+'District 7'!H13</f>
        <v>2762347.0100000002</v>
      </c>
      <c r="D15" s="9">
        <f>+'District 1'!I13+'District 2'!I13+'District 3'!I13+'District 4'!I13+'District 5'!I13+'District 6'!I13+'District 7'!I13</f>
        <v>15459795</v>
      </c>
    </row>
    <row r="16" spans="2:4">
      <c r="B16" t="s">
        <v>55</v>
      </c>
      <c r="C16" s="9">
        <f>+'District 1'!H14+'District 2'!H14+'District 3'!H14+'District 4'!H14+'District 5'!H14+'District 6'!H14+'District 7'!H14</f>
        <v>2762347.0100000002</v>
      </c>
      <c r="D16" s="9">
        <f>+'District 1'!I14+'District 2'!I14+'District 3'!I14+'District 4'!I14+'District 5'!I14+'District 6'!I14+'District 7'!I14</f>
        <v>17005774.5</v>
      </c>
    </row>
    <row r="17" spans="2:4">
      <c r="B17" t="s">
        <v>56</v>
      </c>
      <c r="C17" s="9">
        <f>+'District 1'!H15+'District 2'!H15+'District 3'!H15+'District 4'!H15+'District 5'!H15+'District 6'!H15+'District 7'!H15</f>
        <v>2762347.0100000002</v>
      </c>
      <c r="D17" s="9">
        <f>+'District 1'!I15+'District 2'!I15+'District 3'!I15+'District 4'!I15+'District 5'!I15+'District 6'!I15+'District 7'!I15</f>
        <v>18551754</v>
      </c>
    </row>
    <row r="19" spans="2:4">
      <c r="C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"/>
  <sheetViews>
    <sheetView zoomScale="115" zoomScaleNormal="115" workbookViewId="0">
      <selection activeCell="G5" sqref="G5"/>
    </sheetView>
  </sheetViews>
  <sheetFormatPr defaultRowHeight="15"/>
  <cols>
    <col min="1" max="1" width="19" bestFit="1" customWidth="1"/>
    <col min="2" max="2" width="26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20.28515625" customWidth="1"/>
    <col min="8" max="8" width="12.85546875" customWidth="1"/>
    <col min="9" max="9" width="14" customWidth="1"/>
  </cols>
  <sheetData>
    <row r="1" spans="1:9" ht="24.75" customHeight="1" thickBot="1">
      <c r="A1" s="218" t="s">
        <v>0</v>
      </c>
      <c r="B1" s="219"/>
      <c r="C1" s="219"/>
      <c r="D1" s="219"/>
      <c r="E1" s="219"/>
      <c r="F1" s="219"/>
      <c r="G1" s="220"/>
    </row>
    <row r="2" spans="1:9" s="1" customFormat="1" ht="35.1" customHeight="1" thickBot="1">
      <c r="A2" s="221" t="s">
        <v>1</v>
      </c>
      <c r="B2" s="222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5" t="s">
        <v>10</v>
      </c>
    </row>
    <row r="4" spans="1:9" ht="15" customHeight="1" thickTop="1">
      <c r="A4" s="14">
        <v>4974611</v>
      </c>
      <c r="B4" s="15" t="s">
        <v>11</v>
      </c>
      <c r="C4" s="32" t="s">
        <v>60</v>
      </c>
      <c r="D4" s="16">
        <v>426184.42</v>
      </c>
      <c r="E4" s="41">
        <v>43714</v>
      </c>
      <c r="F4" s="17">
        <f>SUM(A4-D4)</f>
        <v>4548426.58</v>
      </c>
      <c r="G4" s="152" t="s">
        <v>61</v>
      </c>
      <c r="H4" s="9">
        <f>+D4</f>
        <v>426184.42</v>
      </c>
      <c r="I4" s="9">
        <f>A4/12</f>
        <v>414550.91666666669</v>
      </c>
    </row>
    <row r="5" spans="1:9" ht="15" customHeight="1">
      <c r="A5" s="18"/>
      <c r="B5" s="19" t="s">
        <v>11</v>
      </c>
      <c r="C5" s="33" t="s">
        <v>62</v>
      </c>
      <c r="D5" s="22">
        <v>390930.62</v>
      </c>
      <c r="E5" s="42">
        <v>43740</v>
      </c>
      <c r="F5" s="23">
        <f>IF(D5&lt;&gt;"",SUM(F4-D5),"")</f>
        <v>4157495.96</v>
      </c>
      <c r="G5" s="153" t="s">
        <v>63</v>
      </c>
      <c r="H5" s="9">
        <f>+D5+H4</f>
        <v>817115.04</v>
      </c>
      <c r="I5" s="9">
        <f t="shared" ref="I5:I13" si="0">+$I$4+I4</f>
        <v>829101.83333333337</v>
      </c>
    </row>
    <row r="6" spans="1:9">
      <c r="A6" s="18"/>
      <c r="B6" s="19"/>
      <c r="C6" s="33"/>
      <c r="D6" s="22"/>
      <c r="E6" s="42"/>
      <c r="F6" s="23" t="str">
        <f t="shared" ref="F6:F15" si="1">IF(D6&lt;&gt;"",SUM(F5-D6),"")</f>
        <v/>
      </c>
      <c r="G6" s="157"/>
      <c r="H6" s="9">
        <f t="shared" ref="H6:H15" si="2">+D6+H5</f>
        <v>817115.04</v>
      </c>
      <c r="I6" s="9">
        <f t="shared" si="0"/>
        <v>1243652.75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57"/>
      <c r="H7" s="9">
        <f t="shared" si="2"/>
        <v>817115.04</v>
      </c>
      <c r="I7" s="9">
        <f t="shared" si="0"/>
        <v>1658203.6666666667</v>
      </c>
    </row>
    <row r="8" spans="1:9">
      <c r="A8" s="24"/>
      <c r="B8" s="19"/>
      <c r="C8" s="21"/>
      <c r="D8" s="22"/>
      <c r="E8" s="42"/>
      <c r="F8" s="23" t="str">
        <f t="shared" si="1"/>
        <v/>
      </c>
      <c r="G8" s="158"/>
      <c r="H8" s="9">
        <f t="shared" si="2"/>
        <v>817115.04</v>
      </c>
      <c r="I8" s="9">
        <f t="shared" si="0"/>
        <v>2072754.5833333335</v>
      </c>
    </row>
    <row r="9" spans="1:9">
      <c r="A9" s="24"/>
      <c r="B9" s="19"/>
      <c r="C9" s="21"/>
      <c r="D9" s="22"/>
      <c r="E9" s="42"/>
      <c r="F9" s="23" t="str">
        <f t="shared" si="1"/>
        <v/>
      </c>
      <c r="G9" s="153"/>
      <c r="H9" s="9">
        <f t="shared" si="2"/>
        <v>817115.04</v>
      </c>
      <c r="I9" s="9">
        <f t="shared" si="0"/>
        <v>2487305.5</v>
      </c>
    </row>
    <row r="10" spans="1:9">
      <c r="A10" s="24"/>
      <c r="B10" s="19"/>
      <c r="C10" s="33"/>
      <c r="D10" s="191"/>
      <c r="E10" s="173"/>
      <c r="F10" s="23" t="str">
        <f t="shared" si="1"/>
        <v/>
      </c>
      <c r="G10" s="153"/>
      <c r="H10" s="9">
        <f t="shared" si="2"/>
        <v>817115.04</v>
      </c>
      <c r="I10" s="9">
        <f t="shared" si="0"/>
        <v>2901856.4166666665</v>
      </c>
    </row>
    <row r="11" spans="1:9">
      <c r="A11" s="24"/>
      <c r="B11" s="19"/>
      <c r="C11" s="33"/>
      <c r="D11" s="22"/>
      <c r="E11" s="174"/>
      <c r="F11" s="23" t="str">
        <f t="shared" si="1"/>
        <v/>
      </c>
      <c r="G11" s="153"/>
      <c r="H11" s="9">
        <f t="shared" si="2"/>
        <v>817115.04</v>
      </c>
      <c r="I11" s="9">
        <f t="shared" si="0"/>
        <v>3316407.333333333</v>
      </c>
    </row>
    <row r="12" spans="1:9">
      <c r="A12" s="24"/>
      <c r="B12" s="19"/>
      <c r="C12" s="33"/>
      <c r="D12" s="22"/>
      <c r="E12" s="174"/>
      <c r="F12" s="23" t="str">
        <f t="shared" si="1"/>
        <v/>
      </c>
      <c r="G12" s="153"/>
      <c r="H12" s="9">
        <f t="shared" si="2"/>
        <v>817115.04</v>
      </c>
      <c r="I12" s="9">
        <f t="shared" si="0"/>
        <v>3730958.2499999995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3"/>
      <c r="H13" s="9">
        <f t="shared" si="2"/>
        <v>817115.04</v>
      </c>
      <c r="I13" s="9">
        <f t="shared" si="0"/>
        <v>4145509.166666666</v>
      </c>
    </row>
    <row r="14" spans="1:9" ht="15" customHeight="1">
      <c r="A14" s="24"/>
      <c r="B14" s="19"/>
      <c r="C14" s="34"/>
      <c r="D14" s="22"/>
      <c r="E14" s="20"/>
      <c r="F14" s="23" t="str">
        <f t="shared" si="1"/>
        <v/>
      </c>
      <c r="G14" s="153"/>
      <c r="H14" s="9">
        <f t="shared" si="2"/>
        <v>817115.04</v>
      </c>
      <c r="I14" s="9">
        <f t="shared" ref="I14:I15" si="3">+$I$4+I13</f>
        <v>4560060.083333333</v>
      </c>
    </row>
    <row r="15" spans="1:9" ht="15.75" thickBot="1">
      <c r="A15" s="24"/>
      <c r="B15" s="19"/>
      <c r="C15" s="193"/>
      <c r="D15" s="22"/>
      <c r="E15" s="20"/>
      <c r="F15" s="23" t="str">
        <f t="shared" si="1"/>
        <v/>
      </c>
      <c r="G15" s="154"/>
      <c r="H15" s="9">
        <f t="shared" si="2"/>
        <v>817115.04</v>
      </c>
      <c r="I15" s="9">
        <f t="shared" si="3"/>
        <v>4974611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817115.04</v>
      </c>
    </row>
    <row r="18" spans="1:4">
      <c r="A18" t="s">
        <v>13</v>
      </c>
      <c r="B18" s="13">
        <f>B17/A4</f>
        <v>0.16425707256306071</v>
      </c>
      <c r="C18" s="156"/>
      <c r="D18" s="31"/>
    </row>
    <row r="19" spans="1:4">
      <c r="A19" t="s">
        <v>15</v>
      </c>
      <c r="B19" s="13">
        <f>SUM(D19/12)</f>
        <v>0.16666666666666666</v>
      </c>
      <c r="C19" s="156" t="s">
        <v>14</v>
      </c>
      <c r="D19" s="185">
        <v>2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9"/>
  <sheetViews>
    <sheetView zoomScale="115" zoomScaleNormal="115" workbookViewId="0">
      <selection activeCell="G5" sqref="G5"/>
    </sheetView>
  </sheetViews>
  <sheetFormatPr defaultRowHeight="15"/>
  <cols>
    <col min="1" max="1" width="19" bestFit="1" customWidth="1"/>
    <col min="2" max="2" width="25.42578125" customWidth="1"/>
    <col min="3" max="3" width="11.5703125" bestFit="1" customWidth="1"/>
    <col min="4" max="4" width="18.140625" style="9" customWidth="1"/>
    <col min="5" max="5" width="12.85546875" bestFit="1" customWidth="1"/>
    <col min="6" max="6" width="16" bestFit="1" customWidth="1"/>
    <col min="7" max="7" width="16.5703125" style="83" bestFit="1" customWidth="1"/>
    <col min="8" max="8" width="15.28515625" customWidth="1"/>
    <col min="9" max="9" width="13.7109375" customWidth="1"/>
  </cols>
  <sheetData>
    <row r="1" spans="1:9" ht="24.75" customHeight="1" thickBot="1">
      <c r="A1" s="218" t="s">
        <v>0</v>
      </c>
      <c r="B1" s="219"/>
      <c r="C1" s="219"/>
      <c r="D1" s="219"/>
      <c r="E1" s="219"/>
      <c r="F1" s="219"/>
      <c r="G1" s="220"/>
    </row>
    <row r="2" spans="1:9" s="1" customFormat="1" ht="33" customHeight="1" thickBot="1">
      <c r="A2" s="221" t="s">
        <v>1</v>
      </c>
      <c r="B2" s="222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12" t="s">
        <v>10</v>
      </c>
    </row>
    <row r="4" spans="1:9" ht="15" customHeight="1" thickTop="1">
      <c r="A4" s="14">
        <v>1961163</v>
      </c>
      <c r="B4" s="15" t="s">
        <v>11</v>
      </c>
      <c r="C4" s="32" t="s">
        <v>60</v>
      </c>
      <c r="D4" s="16">
        <v>152920.16</v>
      </c>
      <c r="E4" s="41">
        <v>43714</v>
      </c>
      <c r="F4" s="17">
        <f>SUM(A4-D4)</f>
        <v>1808242.84</v>
      </c>
      <c r="G4" s="152" t="s">
        <v>61</v>
      </c>
      <c r="H4" s="9">
        <f>+D4</f>
        <v>152920.16</v>
      </c>
      <c r="I4" s="9">
        <f>A4/12</f>
        <v>163430.25</v>
      </c>
    </row>
    <row r="5" spans="1:9" ht="15" customHeight="1">
      <c r="A5" s="18"/>
      <c r="B5" s="19" t="s">
        <v>11</v>
      </c>
      <c r="C5" s="33" t="s">
        <v>62</v>
      </c>
      <c r="D5" s="22">
        <v>143469.70000000001</v>
      </c>
      <c r="E5" s="42">
        <v>43740</v>
      </c>
      <c r="F5" s="23">
        <f>IF(D5&lt;&gt;"",SUM(F4-D5),"")</f>
        <v>1664773.1400000001</v>
      </c>
      <c r="G5" s="153" t="s">
        <v>63</v>
      </c>
      <c r="H5" s="9">
        <f>+D5+H4</f>
        <v>296389.86</v>
      </c>
      <c r="I5" s="9">
        <f t="shared" ref="I5:I13" si="0">+$I$4+I4</f>
        <v>326860.5</v>
      </c>
    </row>
    <row r="6" spans="1:9">
      <c r="A6" s="18"/>
      <c r="B6" s="19"/>
      <c r="C6" s="33"/>
      <c r="D6" s="22"/>
      <c r="E6" s="42"/>
      <c r="F6" s="23" t="str">
        <f t="shared" ref="F6:F15" si="1">IF(D6&lt;&gt;"",SUM(F5-D6),"")</f>
        <v/>
      </c>
      <c r="G6" s="157"/>
      <c r="H6" s="9">
        <f t="shared" ref="H6:H15" si="2">+D6+H5</f>
        <v>296389.86</v>
      </c>
      <c r="I6" s="9">
        <f t="shared" si="0"/>
        <v>490290.75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57"/>
      <c r="H7" s="9">
        <f t="shared" si="2"/>
        <v>296389.86</v>
      </c>
      <c r="I7" s="9">
        <f t="shared" si="0"/>
        <v>653721</v>
      </c>
    </row>
    <row r="8" spans="1:9">
      <c r="A8" s="24"/>
      <c r="B8" s="19"/>
      <c r="C8" s="21"/>
      <c r="D8" s="22"/>
      <c r="E8" s="42"/>
      <c r="F8" s="23" t="str">
        <f t="shared" si="1"/>
        <v/>
      </c>
      <c r="G8" s="158"/>
      <c r="H8" s="9">
        <f t="shared" si="2"/>
        <v>296389.86</v>
      </c>
      <c r="I8" s="9">
        <f t="shared" si="0"/>
        <v>817151.25</v>
      </c>
    </row>
    <row r="9" spans="1:9">
      <c r="A9" s="24"/>
      <c r="B9" s="19"/>
      <c r="C9" s="21"/>
      <c r="D9" s="22"/>
      <c r="E9" s="42"/>
      <c r="F9" s="23" t="str">
        <f t="shared" si="1"/>
        <v/>
      </c>
      <c r="G9" s="153"/>
      <c r="H9" s="9">
        <f t="shared" si="2"/>
        <v>296389.86</v>
      </c>
      <c r="I9" s="9">
        <f t="shared" si="0"/>
        <v>980581.5</v>
      </c>
    </row>
    <row r="10" spans="1:9">
      <c r="A10" s="24"/>
      <c r="B10" s="19"/>
      <c r="C10" s="33"/>
      <c r="D10" s="191"/>
      <c r="E10" s="173"/>
      <c r="F10" s="23" t="str">
        <f t="shared" si="1"/>
        <v/>
      </c>
      <c r="G10" s="153"/>
      <c r="H10" s="9">
        <f t="shared" si="2"/>
        <v>296389.86</v>
      </c>
      <c r="I10" s="9">
        <f t="shared" si="0"/>
        <v>1144011.75</v>
      </c>
    </row>
    <row r="11" spans="1:9">
      <c r="A11" s="24"/>
      <c r="B11" s="19"/>
      <c r="C11" s="33"/>
      <c r="D11" s="22"/>
      <c r="E11" s="174"/>
      <c r="F11" s="23" t="str">
        <f t="shared" si="1"/>
        <v/>
      </c>
      <c r="G11" s="153"/>
      <c r="H11" s="9">
        <f t="shared" si="2"/>
        <v>296389.86</v>
      </c>
      <c r="I11" s="9">
        <f t="shared" si="0"/>
        <v>1307442</v>
      </c>
    </row>
    <row r="12" spans="1:9">
      <c r="A12" s="24"/>
      <c r="B12" s="19"/>
      <c r="C12" s="33"/>
      <c r="D12" s="22"/>
      <c r="E12" s="174"/>
      <c r="F12" s="23" t="str">
        <f t="shared" si="1"/>
        <v/>
      </c>
      <c r="G12" s="153"/>
      <c r="H12" s="9">
        <f t="shared" si="2"/>
        <v>296389.86</v>
      </c>
      <c r="I12" s="9">
        <f t="shared" si="0"/>
        <v>1470872.25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3"/>
      <c r="H13" s="9">
        <f t="shared" si="2"/>
        <v>296389.86</v>
      </c>
      <c r="I13" s="9">
        <f t="shared" si="0"/>
        <v>1634302.5</v>
      </c>
    </row>
    <row r="14" spans="1:9">
      <c r="A14" s="24"/>
      <c r="B14" s="39"/>
      <c r="C14" s="34"/>
      <c r="D14" s="22"/>
      <c r="E14" s="20"/>
      <c r="F14" s="23" t="str">
        <f t="shared" si="1"/>
        <v/>
      </c>
      <c r="G14" s="23"/>
      <c r="H14" s="9">
        <f t="shared" si="2"/>
        <v>296389.86</v>
      </c>
      <c r="I14" s="9">
        <f t="shared" ref="I14:I15" si="3">+$I$4+I13</f>
        <v>1797732.75</v>
      </c>
    </row>
    <row r="15" spans="1:9" ht="15.75" thickBot="1">
      <c r="A15" s="24"/>
      <c r="B15" s="19"/>
      <c r="C15" s="193"/>
      <c r="D15" s="22"/>
      <c r="E15" s="20"/>
      <c r="F15" s="23" t="str">
        <f t="shared" si="1"/>
        <v/>
      </c>
      <c r="G15" s="154"/>
      <c r="H15" s="9">
        <f t="shared" si="2"/>
        <v>296389.86</v>
      </c>
      <c r="I15" s="9">
        <f t="shared" si="3"/>
        <v>1961163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296389.86</v>
      </c>
    </row>
    <row r="18" spans="1:4">
      <c r="A18" t="s">
        <v>13</v>
      </c>
      <c r="B18" s="13">
        <f>B17/A4</f>
        <v>0.15112964093244671</v>
      </c>
      <c r="C18" s="156"/>
      <c r="D18" s="31"/>
    </row>
    <row r="19" spans="1:4">
      <c r="A19" t="s">
        <v>15</v>
      </c>
      <c r="B19" s="13">
        <f>SUM(D19/12)</f>
        <v>0.16666666666666666</v>
      </c>
      <c r="C19" s="156" t="s">
        <v>14</v>
      </c>
      <c r="D19" s="185">
        <v>2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23"/>
  <sheetViews>
    <sheetView zoomScale="115" zoomScaleNormal="115" workbookViewId="0">
      <selection activeCell="G5" sqref="G5"/>
    </sheetView>
  </sheetViews>
  <sheetFormatPr defaultRowHeight="15"/>
  <cols>
    <col min="1" max="1" width="19" bestFit="1" customWidth="1"/>
    <col min="2" max="2" width="27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16.5703125" bestFit="1" customWidth="1"/>
    <col min="8" max="8" width="12.7109375" bestFit="1" customWidth="1"/>
    <col min="9" max="9" width="15.42578125" customWidth="1"/>
  </cols>
  <sheetData>
    <row r="1" spans="1:9" ht="24.75" customHeight="1" thickBot="1">
      <c r="A1" s="218" t="s">
        <v>0</v>
      </c>
      <c r="B1" s="219"/>
      <c r="C1" s="219"/>
      <c r="D1" s="219"/>
      <c r="E1" s="219"/>
      <c r="F1" s="219"/>
      <c r="G1" s="220"/>
    </row>
    <row r="2" spans="1:9" s="1" customFormat="1" ht="33" customHeight="1" thickBot="1">
      <c r="A2" s="221" t="s">
        <v>1</v>
      </c>
      <c r="B2" s="222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6" t="s">
        <v>10</v>
      </c>
    </row>
    <row r="4" spans="1:9" s="37" customFormat="1" ht="15" customHeight="1" thickTop="1">
      <c r="A4" s="14">
        <v>1620000</v>
      </c>
      <c r="B4" s="15" t="s">
        <v>11</v>
      </c>
      <c r="C4" s="32" t="s">
        <v>60</v>
      </c>
      <c r="D4" s="16">
        <v>89791.57</v>
      </c>
      <c r="E4" s="41">
        <v>43714</v>
      </c>
      <c r="F4" s="17">
        <f>SUM(A4-D4)</f>
        <v>1530208.43</v>
      </c>
      <c r="G4" s="152" t="s">
        <v>61</v>
      </c>
      <c r="H4" s="38">
        <f>+D4</f>
        <v>89791.57</v>
      </c>
      <c r="I4" s="38">
        <f>A4/12</f>
        <v>135000</v>
      </c>
    </row>
    <row r="5" spans="1:9" s="37" customFormat="1" ht="15" customHeight="1">
      <c r="A5" s="18"/>
      <c r="B5" s="19" t="s">
        <v>11</v>
      </c>
      <c r="C5" s="33" t="s">
        <v>62</v>
      </c>
      <c r="D5" s="22">
        <v>119628.26</v>
      </c>
      <c r="E5" s="42">
        <v>43740</v>
      </c>
      <c r="F5" s="23">
        <f>IF(D5&lt;&gt;"",SUM(F4-D5),"")</f>
        <v>1410580.17</v>
      </c>
      <c r="G5" s="153" t="s">
        <v>63</v>
      </c>
      <c r="H5" s="38">
        <f>+D5+H4</f>
        <v>209419.83000000002</v>
      </c>
      <c r="I5" s="38">
        <f t="shared" ref="I5:I13" si="0">+$I$4+I4</f>
        <v>270000</v>
      </c>
    </row>
    <row r="6" spans="1:9">
      <c r="A6" s="18"/>
      <c r="B6" s="19"/>
      <c r="C6" s="33"/>
      <c r="D6" s="22"/>
      <c r="E6" s="42"/>
      <c r="F6" s="23" t="str">
        <f t="shared" ref="F6:F15" si="1">IF(D6&lt;&gt;"",SUM(F5-D6),"")</f>
        <v/>
      </c>
      <c r="G6" s="157"/>
      <c r="H6" s="9">
        <f t="shared" ref="H6:H15" si="2">+D6+H5</f>
        <v>209419.83000000002</v>
      </c>
      <c r="I6" s="9">
        <f t="shared" si="0"/>
        <v>405000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57"/>
      <c r="H7" s="9">
        <f t="shared" si="2"/>
        <v>209419.83000000002</v>
      </c>
      <c r="I7" s="9">
        <f t="shared" si="0"/>
        <v>540000</v>
      </c>
    </row>
    <row r="8" spans="1:9">
      <c r="A8" s="24"/>
      <c r="B8" s="19"/>
      <c r="C8" s="21"/>
      <c r="D8" s="22"/>
      <c r="E8" s="42"/>
      <c r="F8" s="23" t="str">
        <f t="shared" si="1"/>
        <v/>
      </c>
      <c r="G8" s="158"/>
      <c r="H8" s="9">
        <f t="shared" si="2"/>
        <v>209419.83000000002</v>
      </c>
      <c r="I8" s="9">
        <f t="shared" si="0"/>
        <v>675000</v>
      </c>
    </row>
    <row r="9" spans="1:9">
      <c r="A9" s="24"/>
      <c r="B9" s="19"/>
      <c r="C9" s="21"/>
      <c r="D9" s="22"/>
      <c r="E9" s="42"/>
      <c r="F9" s="23" t="str">
        <f t="shared" si="1"/>
        <v/>
      </c>
      <c r="G9" s="153"/>
      <c r="H9" s="9">
        <f t="shared" si="2"/>
        <v>209419.83000000002</v>
      </c>
      <c r="I9" s="9">
        <f t="shared" si="0"/>
        <v>810000</v>
      </c>
    </row>
    <row r="10" spans="1:9">
      <c r="A10" s="24"/>
      <c r="B10" s="19"/>
      <c r="C10" s="33"/>
      <c r="D10" s="191"/>
      <c r="E10" s="173"/>
      <c r="F10" s="23" t="str">
        <f t="shared" si="1"/>
        <v/>
      </c>
      <c r="G10" s="153"/>
      <c r="H10" s="9">
        <f t="shared" si="2"/>
        <v>209419.83000000002</v>
      </c>
      <c r="I10" s="9">
        <f t="shared" si="0"/>
        <v>945000</v>
      </c>
    </row>
    <row r="11" spans="1:9">
      <c r="A11" s="24"/>
      <c r="B11" s="19"/>
      <c r="C11" s="33"/>
      <c r="D11" s="22"/>
      <c r="E11" s="174"/>
      <c r="F11" s="23" t="str">
        <f t="shared" si="1"/>
        <v/>
      </c>
      <c r="G11" s="153"/>
      <c r="H11" s="9">
        <f t="shared" si="2"/>
        <v>209419.83000000002</v>
      </c>
      <c r="I11" s="9">
        <f t="shared" si="0"/>
        <v>1080000</v>
      </c>
    </row>
    <row r="12" spans="1:9">
      <c r="A12" s="24"/>
      <c r="B12" s="19"/>
      <c r="C12" s="33"/>
      <c r="D12" s="22"/>
      <c r="E12" s="174"/>
      <c r="F12" s="23" t="str">
        <f t="shared" si="1"/>
        <v/>
      </c>
      <c r="G12" s="153"/>
      <c r="H12" s="9">
        <f t="shared" si="2"/>
        <v>209419.83000000002</v>
      </c>
      <c r="I12" s="9">
        <f t="shared" si="0"/>
        <v>1215000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3"/>
      <c r="H13" s="9">
        <f t="shared" si="2"/>
        <v>209419.83000000002</v>
      </c>
      <c r="I13" s="9">
        <f t="shared" si="0"/>
        <v>1350000</v>
      </c>
    </row>
    <row r="14" spans="1:9">
      <c r="A14" s="24"/>
      <c r="B14" s="19"/>
      <c r="C14" s="34"/>
      <c r="D14" s="22"/>
      <c r="E14" s="20"/>
      <c r="F14" s="23" t="str">
        <f t="shared" si="1"/>
        <v/>
      </c>
      <c r="G14" s="195"/>
      <c r="H14" s="9">
        <f t="shared" si="2"/>
        <v>209419.83000000002</v>
      </c>
      <c r="I14" s="9">
        <f t="shared" ref="I14:I15" si="3">+$I$4+I13</f>
        <v>1485000</v>
      </c>
    </row>
    <row r="15" spans="1:9" ht="15.75" thickBot="1">
      <c r="A15" s="24"/>
      <c r="B15" s="19"/>
      <c r="C15" s="193"/>
      <c r="D15" s="22"/>
      <c r="E15" s="20"/>
      <c r="F15" s="23" t="str">
        <f t="shared" si="1"/>
        <v/>
      </c>
      <c r="G15" s="154"/>
      <c r="H15" s="9">
        <f t="shared" si="2"/>
        <v>209419.83000000002</v>
      </c>
      <c r="I15" s="9">
        <f t="shared" si="3"/>
        <v>1620000</v>
      </c>
    </row>
    <row r="16" spans="1:9">
      <c r="A16" s="25"/>
      <c r="B16" s="26"/>
      <c r="C16" s="28"/>
      <c r="D16" s="25"/>
      <c r="E16" s="27"/>
      <c r="F16" s="25"/>
      <c r="G16" s="29"/>
    </row>
    <row r="17" spans="1:9">
      <c r="A17" t="s">
        <v>12</v>
      </c>
      <c r="B17" s="9">
        <f>SUM(D4:D15)</f>
        <v>209419.83000000002</v>
      </c>
    </row>
    <row r="18" spans="1:9">
      <c r="A18" t="s">
        <v>13</v>
      </c>
      <c r="B18" s="13">
        <f>B17/A4</f>
        <v>0.12927150000000001</v>
      </c>
      <c r="C18" s="156"/>
      <c r="D18" s="31"/>
    </row>
    <row r="19" spans="1:9">
      <c r="A19" t="s">
        <v>15</v>
      </c>
      <c r="B19" s="13">
        <f>SUM(D19/12)</f>
        <v>0.16666666666666666</v>
      </c>
      <c r="C19" s="156" t="s">
        <v>14</v>
      </c>
      <c r="D19" s="185">
        <v>2</v>
      </c>
    </row>
    <row r="23" spans="1:9">
      <c r="I23" t="s">
        <v>18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1"/>
  <sheetViews>
    <sheetView zoomScale="115" zoomScaleNormal="115" workbookViewId="0">
      <selection activeCell="D5" sqref="D5"/>
    </sheetView>
  </sheetViews>
  <sheetFormatPr defaultColWidth="9.140625" defaultRowHeight="15"/>
  <cols>
    <col min="1" max="1" width="19" style="43" bestFit="1" customWidth="1"/>
    <col min="2" max="2" width="26.28515625" style="43" customWidth="1"/>
    <col min="3" max="3" width="11.5703125" style="76" bestFit="1" customWidth="1"/>
    <col min="4" max="4" width="18.42578125" style="60" customWidth="1"/>
    <col min="5" max="5" width="12.85546875" style="43" bestFit="1" customWidth="1"/>
    <col min="6" max="6" width="16" style="43" bestFit="1" customWidth="1"/>
    <col min="7" max="7" width="16.5703125" style="43" bestFit="1" customWidth="1"/>
    <col min="8" max="8" width="12.7109375" style="43" bestFit="1" customWidth="1"/>
    <col min="9" max="9" width="14.28515625" style="43" customWidth="1"/>
    <col min="10" max="16384" width="9.140625" style="43"/>
  </cols>
  <sheetData>
    <row r="1" spans="1:9" ht="24.75" customHeight="1" thickBot="1">
      <c r="A1" s="223" t="s">
        <v>0</v>
      </c>
      <c r="B1" s="224"/>
      <c r="C1" s="224"/>
      <c r="D1" s="224"/>
      <c r="E1" s="224"/>
      <c r="F1" s="224"/>
      <c r="G1" s="225"/>
    </row>
    <row r="2" spans="1:9" s="46" customFormat="1" ht="33" customHeight="1" thickBot="1">
      <c r="A2" s="226" t="s">
        <v>1</v>
      </c>
      <c r="B2" s="227"/>
      <c r="C2" s="82" t="s">
        <v>57</v>
      </c>
      <c r="D2" s="82" t="s">
        <v>59</v>
      </c>
      <c r="E2" s="44" t="s">
        <v>2</v>
      </c>
      <c r="F2" s="44" t="s">
        <v>3</v>
      </c>
      <c r="G2" s="45"/>
    </row>
    <row r="3" spans="1:9" s="54" customFormat="1" ht="24" customHeight="1" thickTop="1" thickBot="1">
      <c r="A3" s="47" t="s">
        <v>4</v>
      </c>
      <c r="B3" s="48" t="s">
        <v>5</v>
      </c>
      <c r="C3" s="49" t="s">
        <v>6</v>
      </c>
      <c r="D3" s="50" t="s">
        <v>7</v>
      </c>
      <c r="E3" s="51" t="s">
        <v>8</v>
      </c>
      <c r="F3" s="52" t="s">
        <v>9</v>
      </c>
      <c r="G3" s="53" t="s">
        <v>10</v>
      </c>
    </row>
    <row r="4" spans="1:9" ht="15.75" thickTop="1">
      <c r="A4" s="55">
        <v>3175000</v>
      </c>
      <c r="B4" s="56" t="s">
        <v>11</v>
      </c>
      <c r="C4" s="32" t="s">
        <v>60</v>
      </c>
      <c r="D4" s="57">
        <v>244369.04</v>
      </c>
      <c r="E4" s="58">
        <v>43714</v>
      </c>
      <c r="F4" s="59">
        <f>SUM(A4-D4)</f>
        <v>2930630.96</v>
      </c>
      <c r="G4" s="152" t="s">
        <v>61</v>
      </c>
      <c r="H4" s="60">
        <f>+D4</f>
        <v>244369.04</v>
      </c>
      <c r="I4" s="60">
        <f>A4/12</f>
        <v>264583.33333333331</v>
      </c>
    </row>
    <row r="5" spans="1:9">
      <c r="A5" s="61"/>
      <c r="B5" s="19" t="s">
        <v>11</v>
      </c>
      <c r="C5" s="33" t="s">
        <v>62</v>
      </c>
      <c r="D5" s="62">
        <v>243579.51999999999</v>
      </c>
      <c r="E5" s="63">
        <v>43740</v>
      </c>
      <c r="F5" s="64">
        <f>IF(D5&lt;&gt;"",SUM(F4-D5),"")</f>
        <v>2687051.44</v>
      </c>
      <c r="G5" s="153" t="s">
        <v>63</v>
      </c>
      <c r="H5" s="60">
        <f>+D5+H4</f>
        <v>487948.56</v>
      </c>
      <c r="I5" s="60">
        <f t="shared" ref="I5:I13" si="0">+$I$4+I4</f>
        <v>529166.66666666663</v>
      </c>
    </row>
    <row r="6" spans="1:9">
      <c r="A6" s="61"/>
      <c r="B6" s="19"/>
      <c r="C6" s="33"/>
      <c r="D6" s="62"/>
      <c r="E6" s="42"/>
      <c r="F6" s="64" t="str">
        <f t="shared" ref="F6:F15" si="1">IF(D6&lt;&gt;"",SUM(F5-D6),"")</f>
        <v/>
      </c>
      <c r="G6" s="157"/>
      <c r="H6" s="60">
        <f t="shared" ref="H6:H15" si="2">+D6+H5</f>
        <v>487948.56</v>
      </c>
      <c r="I6" s="60">
        <f t="shared" si="0"/>
        <v>793750</v>
      </c>
    </row>
    <row r="7" spans="1:9">
      <c r="A7" s="61"/>
      <c r="B7" s="19"/>
      <c r="C7" s="65"/>
      <c r="D7" s="62"/>
      <c r="E7" s="42"/>
      <c r="F7" s="64" t="str">
        <f t="shared" si="1"/>
        <v/>
      </c>
      <c r="G7" s="157"/>
      <c r="H7" s="60">
        <f t="shared" si="2"/>
        <v>487948.56</v>
      </c>
      <c r="I7" s="60">
        <f t="shared" si="0"/>
        <v>1058333.3333333333</v>
      </c>
    </row>
    <row r="8" spans="1:9">
      <c r="A8" s="66"/>
      <c r="B8" s="19"/>
      <c r="C8" s="65"/>
      <c r="D8" s="62"/>
      <c r="E8" s="42"/>
      <c r="F8" s="64" t="str">
        <f t="shared" si="1"/>
        <v/>
      </c>
      <c r="G8" s="158"/>
      <c r="H8" s="60">
        <f t="shared" si="2"/>
        <v>487948.56</v>
      </c>
      <c r="I8" s="60">
        <f t="shared" si="0"/>
        <v>1322916.6666666665</v>
      </c>
    </row>
    <row r="9" spans="1:9">
      <c r="A9" s="66"/>
      <c r="B9" s="19"/>
      <c r="C9" s="65"/>
      <c r="D9" s="62"/>
      <c r="E9" s="63"/>
      <c r="F9" s="64" t="str">
        <f t="shared" si="1"/>
        <v/>
      </c>
      <c r="G9" s="153"/>
      <c r="H9" s="60">
        <f t="shared" si="2"/>
        <v>487948.56</v>
      </c>
      <c r="I9" s="60">
        <f t="shared" si="0"/>
        <v>1587499.9999999998</v>
      </c>
    </row>
    <row r="10" spans="1:9">
      <c r="A10" s="66"/>
      <c r="B10" s="19"/>
      <c r="C10" s="33"/>
      <c r="D10" s="191"/>
      <c r="E10" s="173"/>
      <c r="F10" s="64" t="str">
        <f t="shared" si="1"/>
        <v/>
      </c>
      <c r="G10" s="153"/>
      <c r="H10" s="60">
        <f t="shared" si="2"/>
        <v>487948.56</v>
      </c>
      <c r="I10" s="60">
        <f t="shared" si="0"/>
        <v>1852083.333333333</v>
      </c>
    </row>
    <row r="11" spans="1:9">
      <c r="A11" s="66"/>
      <c r="B11" s="19"/>
      <c r="C11" s="33"/>
      <c r="D11" s="62"/>
      <c r="E11" s="173"/>
      <c r="F11" s="196" t="str">
        <f t="shared" si="1"/>
        <v/>
      </c>
      <c r="G11" s="153"/>
      <c r="H11" s="60">
        <f t="shared" si="2"/>
        <v>487948.56</v>
      </c>
      <c r="I11" s="60">
        <f t="shared" si="0"/>
        <v>2116666.6666666665</v>
      </c>
    </row>
    <row r="12" spans="1:9">
      <c r="A12" s="66"/>
      <c r="B12" s="19"/>
      <c r="C12" s="33"/>
      <c r="D12" s="62"/>
      <c r="E12" s="173"/>
      <c r="F12" s="197" t="str">
        <f t="shared" si="1"/>
        <v/>
      </c>
      <c r="G12" s="153"/>
      <c r="H12" s="60">
        <f t="shared" si="2"/>
        <v>487948.56</v>
      </c>
      <c r="I12" s="60">
        <f t="shared" si="0"/>
        <v>2381250</v>
      </c>
    </row>
    <row r="13" spans="1:9" ht="15" customHeight="1">
      <c r="A13" s="66"/>
      <c r="B13" s="80"/>
      <c r="C13" s="34"/>
      <c r="D13" s="68"/>
      <c r="E13" s="67"/>
      <c r="F13" s="64" t="str">
        <f t="shared" si="1"/>
        <v/>
      </c>
      <c r="G13" s="153"/>
      <c r="H13" s="60">
        <f t="shared" si="2"/>
        <v>487948.56</v>
      </c>
      <c r="I13" s="60">
        <f t="shared" si="0"/>
        <v>2645833.3333333335</v>
      </c>
    </row>
    <row r="14" spans="1:9">
      <c r="A14" s="61"/>
      <c r="B14" s="19"/>
      <c r="C14" s="81"/>
      <c r="D14" s="62"/>
      <c r="E14" s="69"/>
      <c r="F14" s="64" t="str">
        <f t="shared" si="1"/>
        <v/>
      </c>
      <c r="G14" s="155"/>
      <c r="H14" s="60">
        <f t="shared" si="2"/>
        <v>487948.56</v>
      </c>
      <c r="I14" s="60">
        <f t="shared" ref="I14:I15" si="3">+$I$4+I13</f>
        <v>2910416.666666667</v>
      </c>
    </row>
    <row r="15" spans="1:9" ht="15.75" thickBot="1">
      <c r="A15" s="61"/>
      <c r="B15" s="19"/>
      <c r="C15" s="81"/>
      <c r="D15" s="62"/>
      <c r="E15" s="70"/>
      <c r="F15" s="64" t="str">
        <f t="shared" si="1"/>
        <v/>
      </c>
      <c r="G15" s="154"/>
      <c r="H15" s="60">
        <f t="shared" si="2"/>
        <v>487948.56</v>
      </c>
      <c r="I15" s="60">
        <f t="shared" si="3"/>
        <v>3175000.0000000005</v>
      </c>
    </row>
    <row r="16" spans="1:9">
      <c r="A16" s="71"/>
      <c r="B16" s="72"/>
      <c r="C16" s="74"/>
      <c r="D16" s="71"/>
      <c r="E16" s="73"/>
      <c r="F16" s="71"/>
      <c r="G16" s="75"/>
    </row>
    <row r="17" spans="1:4">
      <c r="A17" s="43" t="s">
        <v>12</v>
      </c>
      <c r="B17" s="60">
        <f>SUM(D4:D15)</f>
        <v>487948.56</v>
      </c>
    </row>
    <row r="18" spans="1:4">
      <c r="A18" s="43" t="s">
        <v>13</v>
      </c>
      <c r="B18" s="77">
        <f>B17/A4</f>
        <v>0.15368458582677166</v>
      </c>
      <c r="D18" s="78"/>
    </row>
    <row r="19" spans="1:4">
      <c r="A19" s="43" t="s">
        <v>15</v>
      </c>
      <c r="B19" s="77">
        <f>SUM(D19/12)</f>
        <v>0.16666666666666666</v>
      </c>
      <c r="C19" s="186" t="s">
        <v>14</v>
      </c>
      <c r="D19" s="188">
        <v>2</v>
      </c>
    </row>
    <row r="21" spans="1:4" ht="15.75">
      <c r="A21" s="79"/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9"/>
  <sheetViews>
    <sheetView zoomScale="115" zoomScaleNormal="115" workbookViewId="0">
      <selection activeCell="F5" sqref="F5"/>
    </sheetView>
  </sheetViews>
  <sheetFormatPr defaultRowHeight="15"/>
  <cols>
    <col min="1" max="1" width="19" bestFit="1" customWidth="1"/>
    <col min="2" max="2" width="21" customWidth="1"/>
    <col min="3" max="3" width="11.5703125" bestFit="1" customWidth="1"/>
    <col min="4" max="4" width="18.42578125" style="9" customWidth="1"/>
    <col min="5" max="5" width="12.85546875" bestFit="1" customWidth="1"/>
    <col min="6" max="6" width="16" bestFit="1" customWidth="1"/>
    <col min="7" max="7" width="17.42578125" customWidth="1"/>
    <col min="8" max="8" width="11.7109375" bestFit="1" customWidth="1"/>
    <col min="9" max="9" width="14.85546875" customWidth="1"/>
  </cols>
  <sheetData>
    <row r="1" spans="1:9" ht="24.75" customHeight="1" thickBot="1">
      <c r="A1" s="218" t="s">
        <v>0</v>
      </c>
      <c r="B1" s="219"/>
      <c r="C1" s="219"/>
      <c r="D1" s="219"/>
      <c r="E1" s="219"/>
      <c r="F1" s="219"/>
      <c r="G1" s="220"/>
    </row>
    <row r="2" spans="1:9" s="1" customFormat="1" ht="33" customHeight="1" thickBot="1">
      <c r="A2" s="221" t="s">
        <v>1</v>
      </c>
      <c r="B2" s="222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6" t="s">
        <v>19</v>
      </c>
    </row>
    <row r="4" spans="1:9" ht="15.75" thickTop="1">
      <c r="A4" s="14">
        <v>924750</v>
      </c>
      <c r="B4" s="15" t="s">
        <v>11</v>
      </c>
      <c r="C4" s="32" t="s">
        <v>60</v>
      </c>
      <c r="D4" s="16">
        <v>64373.22</v>
      </c>
      <c r="E4" s="41">
        <v>43714</v>
      </c>
      <c r="F4" s="17">
        <f>SUM(A4-D4)</f>
        <v>860376.78</v>
      </c>
      <c r="G4" s="152" t="s">
        <v>61</v>
      </c>
      <c r="H4" s="9">
        <f>+D4</f>
        <v>64373.22</v>
      </c>
      <c r="I4" s="9">
        <f>A4/12</f>
        <v>77062.5</v>
      </c>
    </row>
    <row r="5" spans="1:9">
      <c r="A5" s="18"/>
      <c r="B5" s="19" t="s">
        <v>11</v>
      </c>
      <c r="C5" s="33" t="s">
        <v>62</v>
      </c>
      <c r="D5" s="22">
        <v>54315.71</v>
      </c>
      <c r="E5" s="42">
        <v>43740</v>
      </c>
      <c r="F5" s="23">
        <f>IF(D5&lt;&gt;"",SUM(F4-D5),"")</f>
        <v>806061.07000000007</v>
      </c>
      <c r="G5" s="153" t="s">
        <v>63</v>
      </c>
      <c r="H5" s="9">
        <f>+D5+H4</f>
        <v>118688.93</v>
      </c>
      <c r="I5" s="9">
        <f t="shared" ref="I5:I13" si="0">+$I$4+I4</f>
        <v>154125</v>
      </c>
    </row>
    <row r="6" spans="1:9">
      <c r="A6" s="18"/>
      <c r="B6" s="19"/>
      <c r="C6" s="33"/>
      <c r="D6" s="22"/>
      <c r="E6" s="42"/>
      <c r="F6" s="23" t="str">
        <f t="shared" ref="F6:F7" si="1">IF(D6&lt;&gt;"",SUM(F5-D6),"")</f>
        <v/>
      </c>
      <c r="G6" s="157"/>
      <c r="H6" s="9">
        <f t="shared" ref="H6:H15" si="2">+D6+H5</f>
        <v>118688.93</v>
      </c>
      <c r="I6" s="9">
        <f t="shared" si="0"/>
        <v>231187.5</v>
      </c>
    </row>
    <row r="7" spans="1:9">
      <c r="A7" s="18"/>
      <c r="B7" s="19"/>
      <c r="C7" s="21"/>
      <c r="D7" s="22"/>
      <c r="E7" s="42"/>
      <c r="F7" s="23" t="str">
        <f t="shared" si="1"/>
        <v/>
      </c>
      <c r="G7" s="157"/>
      <c r="H7" s="9">
        <f t="shared" si="2"/>
        <v>118688.93</v>
      </c>
      <c r="I7" s="9">
        <f t="shared" si="0"/>
        <v>308250</v>
      </c>
    </row>
    <row r="8" spans="1:9">
      <c r="A8" s="24"/>
      <c r="B8" s="19"/>
      <c r="C8" s="21"/>
      <c r="D8" s="22"/>
      <c r="E8" s="42"/>
      <c r="F8" s="23" t="str">
        <f t="shared" ref="F8:F15" si="3">IF(D8&lt;&gt;"",SUM(F7-D8),"")</f>
        <v/>
      </c>
      <c r="G8" s="158"/>
      <c r="H8" s="9">
        <f t="shared" si="2"/>
        <v>118688.93</v>
      </c>
      <c r="I8" s="9">
        <f t="shared" si="0"/>
        <v>385312.5</v>
      </c>
    </row>
    <row r="9" spans="1:9">
      <c r="A9" s="24"/>
      <c r="B9" s="19"/>
      <c r="C9" s="21"/>
      <c r="D9" s="22"/>
      <c r="E9" s="42"/>
      <c r="F9" s="23" t="str">
        <f t="shared" si="3"/>
        <v/>
      </c>
      <c r="G9" s="153"/>
      <c r="H9" s="9">
        <f t="shared" si="2"/>
        <v>118688.93</v>
      </c>
      <c r="I9" s="9">
        <f t="shared" si="0"/>
        <v>462375</v>
      </c>
    </row>
    <row r="10" spans="1:9">
      <c r="A10" s="24"/>
      <c r="B10" s="19"/>
      <c r="C10" s="33"/>
      <c r="D10" s="191"/>
      <c r="E10" s="173"/>
      <c r="F10" s="23" t="str">
        <f t="shared" si="3"/>
        <v/>
      </c>
      <c r="G10" s="153"/>
      <c r="H10" s="9">
        <f t="shared" si="2"/>
        <v>118688.93</v>
      </c>
      <c r="I10" s="9">
        <f t="shared" si="0"/>
        <v>539437.5</v>
      </c>
    </row>
    <row r="11" spans="1:9">
      <c r="A11" s="24"/>
      <c r="B11" s="19"/>
      <c r="C11" s="33"/>
      <c r="D11" s="22"/>
      <c r="E11" s="174"/>
      <c r="F11" s="23" t="str">
        <f t="shared" si="3"/>
        <v/>
      </c>
      <c r="G11" s="153"/>
      <c r="H11" s="9">
        <f t="shared" si="2"/>
        <v>118688.93</v>
      </c>
      <c r="I11" s="9">
        <f t="shared" si="0"/>
        <v>616500</v>
      </c>
    </row>
    <row r="12" spans="1:9">
      <c r="A12" s="24"/>
      <c r="B12" s="19"/>
      <c r="C12" s="33"/>
      <c r="D12" s="22"/>
      <c r="E12" s="174"/>
      <c r="F12" s="23" t="str">
        <f t="shared" si="3"/>
        <v/>
      </c>
      <c r="G12" s="153"/>
      <c r="H12" s="9">
        <f t="shared" si="2"/>
        <v>118688.93</v>
      </c>
      <c r="I12" s="9">
        <f t="shared" si="0"/>
        <v>693562.5</v>
      </c>
    </row>
    <row r="13" spans="1:9" ht="15" customHeight="1">
      <c r="A13" s="24"/>
      <c r="B13" s="19"/>
      <c r="C13" s="33"/>
      <c r="D13" s="22"/>
      <c r="E13" s="20"/>
      <c r="F13" s="23" t="str">
        <f t="shared" si="3"/>
        <v/>
      </c>
      <c r="G13" s="153"/>
      <c r="H13" s="9">
        <f t="shared" si="2"/>
        <v>118688.93</v>
      </c>
      <c r="I13" s="9">
        <f t="shared" si="0"/>
        <v>770625</v>
      </c>
    </row>
    <row r="14" spans="1:9">
      <c r="A14" s="24"/>
      <c r="B14" s="19"/>
      <c r="C14" s="34"/>
      <c r="D14" s="22"/>
      <c r="E14" s="20"/>
      <c r="F14" s="23" t="str">
        <f t="shared" si="3"/>
        <v/>
      </c>
      <c r="G14" s="153"/>
      <c r="H14" s="9">
        <f t="shared" si="2"/>
        <v>118688.93</v>
      </c>
      <c r="I14" s="9">
        <f t="shared" ref="I14:I15" si="4">+$I$4+I13</f>
        <v>847687.5</v>
      </c>
    </row>
    <row r="15" spans="1:9" ht="15.75" thickBot="1">
      <c r="A15" s="30" t="s">
        <v>20</v>
      </c>
      <c r="B15" s="19"/>
      <c r="C15" s="193"/>
      <c r="D15" s="22"/>
      <c r="E15" s="20"/>
      <c r="F15" s="23" t="str">
        <f t="shared" si="3"/>
        <v/>
      </c>
      <c r="G15" s="154"/>
      <c r="H15" s="9">
        <f t="shared" si="2"/>
        <v>118688.93</v>
      </c>
      <c r="I15" s="9">
        <f t="shared" si="4"/>
        <v>924750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118688.93</v>
      </c>
    </row>
    <row r="18" spans="1:4">
      <c r="A18" t="s">
        <v>13</v>
      </c>
      <c r="B18" s="13">
        <f>B17/A4</f>
        <v>0.12834704514733711</v>
      </c>
      <c r="C18" s="156"/>
      <c r="D18" s="31"/>
    </row>
    <row r="19" spans="1:4">
      <c r="A19" t="s">
        <v>15</v>
      </c>
      <c r="B19" s="13">
        <f>SUM(D19/12)</f>
        <v>0.16666666666666666</v>
      </c>
      <c r="C19" s="156" t="s">
        <v>14</v>
      </c>
      <c r="D19" s="185">
        <v>2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7"/>
  <sheetViews>
    <sheetView zoomScale="115" zoomScaleNormal="115" workbookViewId="0">
      <selection activeCell="K26" sqref="K26"/>
    </sheetView>
  </sheetViews>
  <sheetFormatPr defaultColWidth="9.140625" defaultRowHeight="15"/>
  <cols>
    <col min="1" max="1" width="19" style="119" bestFit="1" customWidth="1"/>
    <col min="2" max="2" width="23.7109375" style="119" customWidth="1"/>
    <col min="3" max="3" width="11.5703125" style="119" bestFit="1" customWidth="1"/>
    <col min="4" max="4" width="17.140625" style="136" bestFit="1" customWidth="1"/>
    <col min="5" max="5" width="12.85546875" style="119" bestFit="1" customWidth="1"/>
    <col min="6" max="6" width="16" style="119" bestFit="1" customWidth="1"/>
    <col min="7" max="7" width="16.5703125" style="119" bestFit="1" customWidth="1"/>
    <col min="8" max="8" width="12.7109375" style="119" bestFit="1" customWidth="1"/>
    <col min="9" max="9" width="14.42578125" style="119" customWidth="1"/>
    <col min="10" max="16384" width="9.140625" style="119"/>
  </cols>
  <sheetData>
    <row r="1" spans="1:9" ht="24.75" customHeight="1" thickBot="1">
      <c r="A1" s="230" t="s">
        <v>0</v>
      </c>
      <c r="B1" s="231"/>
      <c r="C1" s="231"/>
      <c r="D1" s="231"/>
      <c r="E1" s="231"/>
      <c r="F1" s="231"/>
      <c r="G1" s="232"/>
    </row>
    <row r="2" spans="1:9" s="122" customFormat="1" ht="33" customHeight="1" thickBot="1">
      <c r="A2" s="228" t="s">
        <v>1</v>
      </c>
      <c r="B2" s="229"/>
      <c r="C2" s="192" t="s">
        <v>57</v>
      </c>
      <c r="D2" s="192" t="s">
        <v>59</v>
      </c>
      <c r="E2" s="120" t="s">
        <v>2</v>
      </c>
      <c r="F2" s="120" t="s">
        <v>3</v>
      </c>
      <c r="G2" s="121"/>
    </row>
    <row r="3" spans="1:9" s="130" customFormat="1" ht="24" customHeight="1" thickTop="1" thickBot="1">
      <c r="A3" s="123" t="s">
        <v>4</v>
      </c>
      <c r="B3" s="124" t="s">
        <v>5</v>
      </c>
      <c r="C3" s="125" t="s">
        <v>6</v>
      </c>
      <c r="D3" s="126" t="s">
        <v>7</v>
      </c>
      <c r="E3" s="127" t="s">
        <v>8</v>
      </c>
      <c r="F3" s="128" t="s">
        <v>9</v>
      </c>
      <c r="G3" s="129" t="s">
        <v>10</v>
      </c>
    </row>
    <row r="4" spans="1:9" ht="15" customHeight="1" thickTop="1">
      <c r="A4" s="131">
        <v>2057456</v>
      </c>
      <c r="B4" s="132" t="s">
        <v>11</v>
      </c>
      <c r="C4" s="32" t="s">
        <v>60</v>
      </c>
      <c r="D4" s="133">
        <v>151843.09</v>
      </c>
      <c r="E4" s="134">
        <v>43714</v>
      </c>
      <c r="F4" s="135">
        <f>SUM(A4-D4)</f>
        <v>1905612.91</v>
      </c>
      <c r="G4" s="152" t="s">
        <v>61</v>
      </c>
      <c r="H4" s="136">
        <f>+D4</f>
        <v>151843.09</v>
      </c>
      <c r="I4" s="136">
        <f>A4/12</f>
        <v>171454.66666666666</v>
      </c>
    </row>
    <row r="5" spans="1:9" ht="15" customHeight="1">
      <c r="A5" s="137"/>
      <c r="B5" s="19" t="s">
        <v>11</v>
      </c>
      <c r="C5" s="33" t="s">
        <v>62</v>
      </c>
      <c r="D5" s="138">
        <v>161865.79999999999</v>
      </c>
      <c r="E5" s="139">
        <v>43740</v>
      </c>
      <c r="F5" s="140">
        <f>IF(D5&lt;&gt;"",SUM(F4-D5),"")</f>
        <v>1743747.1099999999</v>
      </c>
      <c r="G5" s="153" t="s">
        <v>63</v>
      </c>
      <c r="H5" s="136">
        <f>+D5+H4</f>
        <v>313708.89</v>
      </c>
      <c r="I5" s="136">
        <f t="shared" ref="I5:I13" si="0">+$I$4+I4</f>
        <v>342909.33333333331</v>
      </c>
    </row>
    <row r="6" spans="1:9">
      <c r="A6" s="137"/>
      <c r="B6" s="19"/>
      <c r="C6" s="33"/>
      <c r="D6" s="138"/>
      <c r="E6" s="42"/>
      <c r="F6" s="140" t="str">
        <f t="shared" ref="F6:F15" si="1">IF(D6&lt;&gt;"",SUM(F5-D6),"")</f>
        <v/>
      </c>
      <c r="G6" s="157"/>
      <c r="H6" s="136">
        <f t="shared" ref="H6:H15" si="2">+D6+H5</f>
        <v>313708.89</v>
      </c>
      <c r="I6" s="136">
        <f t="shared" si="0"/>
        <v>514364</v>
      </c>
    </row>
    <row r="7" spans="1:9">
      <c r="A7" s="137"/>
      <c r="B7" s="19"/>
      <c r="C7" s="141"/>
      <c r="D7" s="138"/>
      <c r="E7" s="42"/>
      <c r="F7" s="140" t="str">
        <f t="shared" si="1"/>
        <v/>
      </c>
      <c r="G7" s="157"/>
      <c r="H7" s="136">
        <f t="shared" si="2"/>
        <v>313708.89</v>
      </c>
      <c r="I7" s="136">
        <f t="shared" si="0"/>
        <v>685818.66666666663</v>
      </c>
    </row>
    <row r="8" spans="1:9">
      <c r="A8" s="142"/>
      <c r="B8" s="19"/>
      <c r="C8" s="141"/>
      <c r="D8" s="138"/>
      <c r="E8" s="42"/>
      <c r="F8" s="140" t="str">
        <f t="shared" si="1"/>
        <v/>
      </c>
      <c r="G8" s="158"/>
      <c r="H8" s="136">
        <f t="shared" si="2"/>
        <v>313708.89</v>
      </c>
      <c r="I8" s="136">
        <f t="shared" si="0"/>
        <v>857273.33333333326</v>
      </c>
    </row>
    <row r="9" spans="1:9">
      <c r="A9" s="142"/>
      <c r="B9" s="19"/>
      <c r="C9" s="141"/>
      <c r="D9" s="138"/>
      <c r="E9" s="139"/>
      <c r="F9" s="140" t="str">
        <f t="shared" si="1"/>
        <v/>
      </c>
      <c r="G9" s="153"/>
      <c r="H9" s="136">
        <f t="shared" si="2"/>
        <v>313708.89</v>
      </c>
      <c r="I9" s="136">
        <f t="shared" si="0"/>
        <v>1028727.9999999999</v>
      </c>
    </row>
    <row r="10" spans="1:9">
      <c r="A10" s="142"/>
      <c r="B10" s="19"/>
      <c r="C10" s="33"/>
      <c r="D10" s="191"/>
      <c r="E10" s="173"/>
      <c r="F10" s="140" t="str">
        <f t="shared" si="1"/>
        <v/>
      </c>
      <c r="G10" s="153"/>
      <c r="H10" s="136">
        <f t="shared" si="2"/>
        <v>313708.89</v>
      </c>
      <c r="I10" s="136">
        <f t="shared" si="0"/>
        <v>1200182.6666666665</v>
      </c>
    </row>
    <row r="11" spans="1:9">
      <c r="A11" s="142"/>
      <c r="B11" s="19"/>
      <c r="C11" s="33"/>
      <c r="D11" s="138"/>
      <c r="E11" s="174"/>
      <c r="F11" s="140" t="str">
        <f t="shared" si="1"/>
        <v/>
      </c>
      <c r="G11" s="153"/>
      <c r="H11" s="136">
        <f t="shared" si="2"/>
        <v>313708.89</v>
      </c>
      <c r="I11" s="136">
        <f t="shared" si="0"/>
        <v>1371637.3333333333</v>
      </c>
    </row>
    <row r="12" spans="1:9">
      <c r="A12" s="142"/>
      <c r="B12" s="19"/>
      <c r="C12" s="33"/>
      <c r="D12" s="138"/>
      <c r="E12" s="174"/>
      <c r="F12" s="140" t="str">
        <f t="shared" si="1"/>
        <v/>
      </c>
      <c r="G12" s="153"/>
      <c r="H12" s="136">
        <f t="shared" si="2"/>
        <v>313708.89</v>
      </c>
      <c r="I12" s="136">
        <f t="shared" si="0"/>
        <v>1543092</v>
      </c>
    </row>
    <row r="13" spans="1:9" ht="15" customHeight="1">
      <c r="A13" s="142"/>
      <c r="B13" s="80"/>
      <c r="C13" s="34"/>
      <c r="D13" s="138"/>
      <c r="E13" s="143"/>
      <c r="F13" s="140" t="str">
        <f t="shared" si="1"/>
        <v/>
      </c>
      <c r="G13" s="153"/>
      <c r="H13" s="136">
        <f t="shared" si="2"/>
        <v>313708.89</v>
      </c>
      <c r="I13" s="136">
        <f t="shared" si="0"/>
        <v>1714546.6666666667</v>
      </c>
    </row>
    <row r="14" spans="1:9">
      <c r="A14" s="137"/>
      <c r="B14" s="19"/>
      <c r="C14" s="81"/>
      <c r="D14" s="138"/>
      <c r="E14" s="143"/>
      <c r="F14" s="140" t="str">
        <f t="shared" si="1"/>
        <v/>
      </c>
      <c r="G14" s="195"/>
      <c r="H14" s="136">
        <f t="shared" si="2"/>
        <v>313708.89</v>
      </c>
      <c r="I14" s="136">
        <f t="shared" ref="I14:I15" si="3">+$I$4+I13</f>
        <v>1886001.3333333335</v>
      </c>
    </row>
    <row r="15" spans="1:9" ht="15.75" thickBot="1">
      <c r="A15" s="142"/>
      <c r="B15" s="19"/>
      <c r="C15" s="193"/>
      <c r="D15" s="138"/>
      <c r="E15" s="143"/>
      <c r="F15" s="140" t="str">
        <f t="shared" si="1"/>
        <v/>
      </c>
      <c r="G15" s="154"/>
      <c r="H15" s="136">
        <f t="shared" si="2"/>
        <v>313708.89</v>
      </c>
      <c r="I15" s="136">
        <f t="shared" si="3"/>
        <v>2057456.0000000002</v>
      </c>
    </row>
    <row r="16" spans="1:9">
      <c r="A16" s="144"/>
      <c r="B16" s="145"/>
      <c r="C16" s="146"/>
      <c r="D16" s="144"/>
      <c r="E16" s="147"/>
      <c r="F16" s="144"/>
      <c r="G16" s="148"/>
    </row>
    <row r="17" spans="1:9">
      <c r="A17" s="119" t="s">
        <v>12</v>
      </c>
      <c r="B17" s="136">
        <f>SUM(D4:D15)</f>
        <v>313708.89</v>
      </c>
      <c r="C17" s="149"/>
    </row>
    <row r="18" spans="1:9">
      <c r="A18" s="119" t="s">
        <v>13</v>
      </c>
      <c r="B18" s="150">
        <f>+B17/A4</f>
        <v>0.15247416712678183</v>
      </c>
      <c r="C18" s="149"/>
      <c r="D18" s="151"/>
    </row>
    <row r="19" spans="1:9">
      <c r="A19" s="119" t="s">
        <v>15</v>
      </c>
      <c r="B19" s="150">
        <f>SUM(D19/12)</f>
        <v>0.16666666666666666</v>
      </c>
      <c r="C19" s="186" t="s">
        <v>14</v>
      </c>
      <c r="D19" s="189">
        <v>2</v>
      </c>
      <c r="F19" s="136"/>
    </row>
    <row r="20" spans="1:9">
      <c r="B20" s="150"/>
      <c r="C20" s="149"/>
      <c r="F20" s="136"/>
    </row>
    <row r="27" spans="1:9">
      <c r="I27" s="149"/>
    </row>
  </sheetData>
  <mergeCells count="2">
    <mergeCell ref="A2:B2"/>
    <mergeCell ref="A1:G1"/>
  </mergeCells>
  <pageMargins left="0.7" right="0.7" top="0.75" bottom="0.75" header="0.3" footer="0.3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130" zoomScaleNormal="130" workbookViewId="0">
      <selection activeCell="K7" sqref="K7"/>
    </sheetView>
  </sheetViews>
  <sheetFormatPr defaultColWidth="9.140625" defaultRowHeight="15"/>
  <cols>
    <col min="1" max="4" width="14" style="242" customWidth="1"/>
    <col min="5" max="6" width="9.140625" style="242"/>
    <col min="7" max="7" width="10.42578125" style="242" bestFit="1" customWidth="1"/>
    <col min="8" max="16384" width="9.140625" style="242"/>
  </cols>
  <sheetData>
    <row r="1" spans="1:7" ht="21.75" thickBot="1">
      <c r="A1" s="239" t="s">
        <v>21</v>
      </c>
      <c r="B1" s="240"/>
      <c r="C1" s="240"/>
      <c r="D1" s="240"/>
      <c r="E1" s="241" t="s">
        <v>22</v>
      </c>
      <c r="F1" s="241" t="s">
        <v>23</v>
      </c>
      <c r="G1" s="241" t="s">
        <v>24</v>
      </c>
    </row>
    <row r="2" spans="1:7">
      <c r="A2" s="243">
        <v>1</v>
      </c>
      <c r="B2" s="244"/>
      <c r="C2" s="245">
        <f>SUM('District 1'!B17)</f>
        <v>519075.9</v>
      </c>
      <c r="D2" s="246"/>
      <c r="E2" s="247">
        <f>SUM('District 1'!B18)</f>
        <v>0.13521918716756964</v>
      </c>
      <c r="F2" s="248">
        <f>SUM('District 1'!B19)</f>
        <v>0.16666666666666666</v>
      </c>
      <c r="G2" s="247">
        <f>E2-F2</f>
        <v>-3.1447479499097014E-2</v>
      </c>
    </row>
    <row r="3" spans="1:7">
      <c r="A3" s="249">
        <v>2</v>
      </c>
      <c r="B3" s="250"/>
      <c r="C3" s="251">
        <f>SUM('District 2'!B17)</f>
        <v>817115.04</v>
      </c>
      <c r="D3" s="252"/>
      <c r="E3" s="253">
        <f>SUM('District 2'!B18)</f>
        <v>0.16425707256306071</v>
      </c>
      <c r="F3" s="253">
        <f>SUM('District 2'!B19)</f>
        <v>0.16666666666666666</v>
      </c>
      <c r="G3" s="253">
        <f t="shared" ref="G3:G9" si="0">E3-F3</f>
        <v>-2.4095941036059443E-3</v>
      </c>
    </row>
    <row r="4" spans="1:7">
      <c r="A4" s="254">
        <v>3</v>
      </c>
      <c r="B4" s="255"/>
      <c r="C4" s="256">
        <f>SUM('District 3'!B17)</f>
        <v>296389.86</v>
      </c>
      <c r="D4" s="257"/>
      <c r="E4" s="248">
        <f>SUM('District 3'!B18)</f>
        <v>0.15112964093244671</v>
      </c>
      <c r="F4" s="248">
        <f>SUM('District 3'!B19)</f>
        <v>0.16666666666666666</v>
      </c>
      <c r="G4" s="248">
        <f t="shared" si="0"/>
        <v>-1.5537025734219945E-2</v>
      </c>
    </row>
    <row r="5" spans="1:7">
      <c r="A5" s="249">
        <v>4</v>
      </c>
      <c r="B5" s="250"/>
      <c r="C5" s="251">
        <f>SUM('District 4'!B17)</f>
        <v>209419.83000000002</v>
      </c>
      <c r="D5" s="252"/>
      <c r="E5" s="253">
        <f>SUM('District 4'!B18)</f>
        <v>0.12927150000000001</v>
      </c>
      <c r="F5" s="253">
        <f>SUM('District 4'!B19)</f>
        <v>0.16666666666666666</v>
      </c>
      <c r="G5" s="253">
        <f t="shared" si="0"/>
        <v>-3.7395166666666646E-2</v>
      </c>
    </row>
    <row r="6" spans="1:7">
      <c r="A6" s="254">
        <v>5</v>
      </c>
      <c r="B6" s="255"/>
      <c r="C6" s="256">
        <f>SUM('District 5'!B17)</f>
        <v>487948.56</v>
      </c>
      <c r="D6" s="257"/>
      <c r="E6" s="248">
        <f>SUM('District 5'!B18)</f>
        <v>0.15368458582677166</v>
      </c>
      <c r="F6" s="248">
        <f>SUM('District 5'!B19)</f>
        <v>0.16666666666666666</v>
      </c>
      <c r="G6" s="248">
        <f t="shared" si="0"/>
        <v>-1.2982080839894994E-2</v>
      </c>
    </row>
    <row r="7" spans="1:7">
      <c r="A7" s="249">
        <v>6</v>
      </c>
      <c r="B7" s="250"/>
      <c r="C7" s="251">
        <f>SUM('District 6'!B17)</f>
        <v>118688.93</v>
      </c>
      <c r="D7" s="252"/>
      <c r="E7" s="253">
        <f>SUM('District 6'!B18)</f>
        <v>0.12834704514733711</v>
      </c>
      <c r="F7" s="253">
        <f>SUM('District 6'!B19)</f>
        <v>0.16666666666666666</v>
      </c>
      <c r="G7" s="253">
        <f t="shared" si="0"/>
        <v>-3.831962151932955E-2</v>
      </c>
    </row>
    <row r="8" spans="1:7" ht="15.75" thickBot="1">
      <c r="A8" s="258">
        <v>7</v>
      </c>
      <c r="B8" s="259"/>
      <c r="C8" s="260">
        <f>SUM('District 7'!B17)</f>
        <v>313708.89</v>
      </c>
      <c r="D8" s="261"/>
      <c r="E8" s="262">
        <f>SUM('District 7'!B18)</f>
        <v>0.15247416712678183</v>
      </c>
      <c r="F8" s="263">
        <f>SUM('District 7'!B19)</f>
        <v>0.16666666666666666</v>
      </c>
      <c r="G8" s="263">
        <f t="shared" si="0"/>
        <v>-1.4192499539884829E-2</v>
      </c>
    </row>
    <row r="9" spans="1:7" ht="15.75" thickBot="1">
      <c r="A9" s="264" t="s">
        <v>25</v>
      </c>
      <c r="B9" s="265"/>
      <c r="C9" s="266">
        <f>SUM(C2:C8)</f>
        <v>2762347.0100000002</v>
      </c>
      <c r="D9" s="267"/>
      <c r="E9" s="268">
        <f>+C9/('District 1'!A4+'District 2'!A4+'District 3'!A4+'District 4'!A4+'District 5'!A4+'District 6'!A4+'District 7'!A4)</f>
        <v>0.14889950621380599</v>
      </c>
      <c r="F9" s="269">
        <f>(F2+F3+F4+F5+F6+F7+F8)/7</f>
        <v>0.16666666666666666</v>
      </c>
      <c r="G9" s="270">
        <f t="shared" si="0"/>
        <v>-1.776716045286067E-2</v>
      </c>
    </row>
    <row r="10" spans="1:7" ht="16.5" thickTop="1" thickBot="1">
      <c r="A10" s="271"/>
      <c r="B10" s="271"/>
      <c r="C10" s="272"/>
      <c r="D10" s="272"/>
      <c r="E10" s="273"/>
      <c r="F10" s="273"/>
      <c r="G10" s="273"/>
    </row>
    <row r="11" spans="1:7" ht="21.75" thickBot="1">
      <c r="A11" s="239" t="s">
        <v>26</v>
      </c>
      <c r="B11" s="240"/>
      <c r="C11" s="240"/>
      <c r="D11" s="274"/>
    </row>
    <row r="12" spans="1:7" ht="15.75" thickBot="1">
      <c r="A12" s="275" t="s">
        <v>27</v>
      </c>
      <c r="B12" s="276"/>
      <c r="C12" s="277">
        <v>19646000</v>
      </c>
      <c r="D12" s="278"/>
      <c r="F12" s="279"/>
      <c r="G12" s="280"/>
    </row>
    <row r="13" spans="1:7">
      <c r="A13" s="281" t="s">
        <v>28</v>
      </c>
      <c r="B13" s="282"/>
      <c r="C13" s="283">
        <f>SUM(C9)</f>
        <v>2762347.0100000002</v>
      </c>
      <c r="D13" s="284"/>
    </row>
    <row r="14" spans="1:7" ht="15.75" thickBot="1">
      <c r="A14" s="285" t="s">
        <v>29</v>
      </c>
      <c r="B14" s="286"/>
      <c r="C14" s="287">
        <f>SUM(C12-C9)</f>
        <v>16883652.989999998</v>
      </c>
      <c r="D14" s="288"/>
    </row>
  </sheetData>
  <mergeCells count="25">
    <mergeCell ref="A6:B6"/>
    <mergeCell ref="A7:B7"/>
    <mergeCell ref="A8:B8"/>
    <mergeCell ref="A9:B9"/>
    <mergeCell ref="C6:D6"/>
    <mergeCell ref="C7:D7"/>
    <mergeCell ref="C8:D8"/>
    <mergeCell ref="C9:D9"/>
    <mergeCell ref="A1:D1"/>
    <mergeCell ref="C2:D2"/>
    <mergeCell ref="C3:D3"/>
    <mergeCell ref="C4:D4"/>
    <mergeCell ref="C5:D5"/>
    <mergeCell ref="A2:B2"/>
    <mergeCell ref="A3:B3"/>
    <mergeCell ref="A4:B4"/>
    <mergeCell ref="A5:B5"/>
    <mergeCell ref="F12:G12"/>
    <mergeCell ref="A11:D11"/>
    <mergeCell ref="A12:B12"/>
    <mergeCell ref="C12:D12"/>
    <mergeCell ref="C14:D14"/>
    <mergeCell ref="A14:B14"/>
    <mergeCell ref="C13:D13"/>
    <mergeCell ref="A13:B13"/>
  </mergeCells>
  <pageMargins left="0.25" right="0.25" top="0.75" bottom="0.75" header="0.3" footer="0.3"/>
  <pageSetup scale="85" orientation="landscape" verticalDpi="4" r:id="rId1"/>
  <headerFooter>
    <oddHeader>&amp;CBDZ71
DEPARTMENT OF CORRECTIONS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94"/>
  <sheetViews>
    <sheetView zoomScale="115" zoomScaleNormal="115" workbookViewId="0">
      <selection activeCell="I22" sqref="I22"/>
    </sheetView>
  </sheetViews>
  <sheetFormatPr defaultColWidth="9.140625" defaultRowHeight="15"/>
  <cols>
    <col min="1" max="1" width="8" style="170" bestFit="1" customWidth="1"/>
    <col min="2" max="2" width="17.42578125" style="177" bestFit="1" customWidth="1"/>
    <col min="3" max="3" width="10.85546875" style="184" customWidth="1"/>
    <col min="4" max="4" width="14" style="180" bestFit="1" customWidth="1"/>
    <col min="5" max="5" width="11.85546875" style="181" bestFit="1" customWidth="1"/>
    <col min="6" max="6" width="14.28515625" style="183" bestFit="1" customWidth="1"/>
    <col min="7" max="7" width="9.140625" style="159"/>
    <col min="8" max="8" width="16.85546875" style="159" customWidth="1"/>
    <col min="9" max="9" width="9.140625" style="159"/>
    <col min="10" max="10" width="16.5703125" style="160" customWidth="1"/>
    <col min="11" max="11" width="9.85546875" style="159" customWidth="1"/>
    <col min="12" max="16384" width="9.140625" style="159"/>
  </cols>
  <sheetData>
    <row r="1" spans="1:10">
      <c r="A1" s="233" t="s">
        <v>58</v>
      </c>
      <c r="B1" s="234"/>
      <c r="C1" s="234"/>
      <c r="D1" s="234"/>
      <c r="E1" s="234"/>
      <c r="F1" s="235"/>
    </row>
    <row r="2" spans="1:10" ht="9" customHeight="1">
      <c r="A2" s="236"/>
      <c r="B2" s="237"/>
      <c r="C2" s="237"/>
      <c r="D2" s="237"/>
      <c r="E2" s="237"/>
      <c r="F2" s="238"/>
    </row>
    <row r="3" spans="1:10" ht="29.25" thickBot="1">
      <c r="A3" s="161" t="s">
        <v>30</v>
      </c>
      <c r="B3" s="162" t="s">
        <v>31</v>
      </c>
      <c r="C3" s="163" t="s">
        <v>32</v>
      </c>
      <c r="D3" s="208" t="s">
        <v>33</v>
      </c>
      <c r="E3" s="209" t="s">
        <v>34</v>
      </c>
      <c r="F3" s="210" t="s">
        <v>10</v>
      </c>
      <c r="J3" s="164"/>
    </row>
    <row r="4" spans="1:10">
      <c r="A4" s="165" t="s">
        <v>35</v>
      </c>
      <c r="B4" s="166" t="s">
        <v>11</v>
      </c>
      <c r="C4" s="190" t="s">
        <v>60</v>
      </c>
      <c r="D4" s="205">
        <v>283037.95</v>
      </c>
      <c r="E4" s="206">
        <v>43714</v>
      </c>
      <c r="F4" s="207" t="s">
        <v>61</v>
      </c>
      <c r="H4" s="164"/>
    </row>
    <row r="5" spans="1:10">
      <c r="A5" s="169" t="s">
        <v>36</v>
      </c>
      <c r="B5" s="166" t="s">
        <v>11</v>
      </c>
      <c r="C5" s="190" t="s">
        <v>60</v>
      </c>
      <c r="D5" s="194">
        <v>426184.42</v>
      </c>
      <c r="E5" s="206">
        <v>43714</v>
      </c>
      <c r="F5" s="207" t="s">
        <v>61</v>
      </c>
    </row>
    <row r="6" spans="1:10">
      <c r="A6" s="169" t="s">
        <v>37</v>
      </c>
      <c r="B6" s="166" t="s">
        <v>11</v>
      </c>
      <c r="C6" s="190" t="s">
        <v>60</v>
      </c>
      <c r="D6" s="194">
        <v>152920.16</v>
      </c>
      <c r="E6" s="206">
        <v>43714</v>
      </c>
      <c r="F6" s="207" t="s">
        <v>61</v>
      </c>
    </row>
    <row r="7" spans="1:10">
      <c r="A7" s="169" t="s">
        <v>38</v>
      </c>
      <c r="B7" s="166" t="s">
        <v>11</v>
      </c>
      <c r="C7" s="190" t="s">
        <v>60</v>
      </c>
      <c r="D7" s="168">
        <v>89791.57</v>
      </c>
      <c r="E7" s="206">
        <v>43714</v>
      </c>
      <c r="F7" s="207" t="s">
        <v>61</v>
      </c>
    </row>
    <row r="8" spans="1:10">
      <c r="A8" s="169" t="s">
        <v>39</v>
      </c>
      <c r="B8" s="166" t="s">
        <v>11</v>
      </c>
      <c r="C8" s="190" t="s">
        <v>60</v>
      </c>
      <c r="D8" s="168">
        <v>244369.04</v>
      </c>
      <c r="E8" s="206">
        <v>43714</v>
      </c>
      <c r="F8" s="207" t="s">
        <v>61</v>
      </c>
    </row>
    <row r="9" spans="1:10">
      <c r="A9" s="170" t="s">
        <v>40</v>
      </c>
      <c r="B9" s="166" t="s">
        <v>11</v>
      </c>
      <c r="C9" s="190" t="s">
        <v>60</v>
      </c>
      <c r="D9" s="168">
        <v>64373.22</v>
      </c>
      <c r="E9" s="206">
        <v>43714</v>
      </c>
      <c r="F9" s="207" t="s">
        <v>61</v>
      </c>
    </row>
    <row r="10" spans="1:10">
      <c r="A10" s="170" t="s">
        <v>41</v>
      </c>
      <c r="B10" s="166" t="s">
        <v>11</v>
      </c>
      <c r="C10" s="190" t="s">
        <v>60</v>
      </c>
      <c r="D10" s="168">
        <v>151843.09</v>
      </c>
      <c r="E10" s="206">
        <v>43714</v>
      </c>
      <c r="F10" s="207" t="s">
        <v>61</v>
      </c>
    </row>
    <row r="11" spans="1:10">
      <c r="A11" s="165" t="s">
        <v>35</v>
      </c>
      <c r="B11" s="166" t="s">
        <v>11</v>
      </c>
      <c r="C11" s="212" t="s">
        <v>62</v>
      </c>
      <c r="D11" s="168">
        <v>236578.39</v>
      </c>
      <c r="E11" s="200">
        <v>43740</v>
      </c>
      <c r="F11" s="201" t="s">
        <v>63</v>
      </c>
      <c r="H11" s="164"/>
    </row>
    <row r="12" spans="1:10">
      <c r="A12" s="169" t="s">
        <v>36</v>
      </c>
      <c r="B12" s="166" t="s">
        <v>11</v>
      </c>
      <c r="C12" s="212" t="s">
        <v>62</v>
      </c>
      <c r="D12" s="168">
        <v>390930.62</v>
      </c>
      <c r="E12" s="200">
        <v>43740</v>
      </c>
      <c r="F12" s="201" t="s">
        <v>63</v>
      </c>
    </row>
    <row r="13" spans="1:10">
      <c r="A13" s="169" t="s">
        <v>37</v>
      </c>
      <c r="B13" s="166" t="s">
        <v>11</v>
      </c>
      <c r="C13" s="212" t="s">
        <v>62</v>
      </c>
      <c r="D13" s="168">
        <v>143469.70000000001</v>
      </c>
      <c r="E13" s="200">
        <v>43740</v>
      </c>
      <c r="F13" s="201" t="s">
        <v>63</v>
      </c>
    </row>
    <row r="14" spans="1:10">
      <c r="A14" s="169" t="s">
        <v>38</v>
      </c>
      <c r="B14" s="166" t="s">
        <v>11</v>
      </c>
      <c r="C14" s="212" t="s">
        <v>62</v>
      </c>
      <c r="D14" s="168">
        <v>119628.26</v>
      </c>
      <c r="E14" s="200">
        <v>43740</v>
      </c>
      <c r="F14" s="201" t="s">
        <v>63</v>
      </c>
    </row>
    <row r="15" spans="1:10">
      <c r="A15" s="169" t="s">
        <v>39</v>
      </c>
      <c r="B15" s="166" t="s">
        <v>11</v>
      </c>
      <c r="C15" s="212" t="s">
        <v>62</v>
      </c>
      <c r="D15" s="168">
        <v>243579.51999999999</v>
      </c>
      <c r="E15" s="200">
        <v>43740</v>
      </c>
      <c r="F15" s="201" t="s">
        <v>63</v>
      </c>
    </row>
    <row r="16" spans="1:10">
      <c r="A16" s="170" t="s">
        <v>40</v>
      </c>
      <c r="B16" s="166" t="s">
        <v>11</v>
      </c>
      <c r="C16" s="212" t="s">
        <v>62</v>
      </c>
      <c r="D16" s="168">
        <v>54315.71</v>
      </c>
      <c r="E16" s="200">
        <v>43740</v>
      </c>
      <c r="F16" s="201" t="s">
        <v>63</v>
      </c>
    </row>
    <row r="17" spans="1:8">
      <c r="A17" s="170" t="s">
        <v>41</v>
      </c>
      <c r="B17" s="166" t="s">
        <v>11</v>
      </c>
      <c r="C17" s="212" t="s">
        <v>62</v>
      </c>
      <c r="D17" s="168">
        <v>161865.79999999999</v>
      </c>
      <c r="E17" s="200">
        <v>43740</v>
      </c>
      <c r="F17" s="201" t="s">
        <v>63</v>
      </c>
    </row>
    <row r="18" spans="1:8">
      <c r="A18" s="165" t="s">
        <v>35</v>
      </c>
      <c r="B18" s="166" t="s">
        <v>11</v>
      </c>
      <c r="C18" s="167"/>
      <c r="D18" s="168"/>
      <c r="E18" s="200"/>
      <c r="F18" s="202"/>
      <c r="H18" s="164"/>
    </row>
    <row r="19" spans="1:8">
      <c r="A19" s="169" t="s">
        <v>36</v>
      </c>
      <c r="B19" s="166" t="s">
        <v>11</v>
      </c>
      <c r="C19" s="167"/>
      <c r="D19" s="168"/>
      <c r="E19" s="200"/>
      <c r="F19" s="202"/>
    </row>
    <row r="20" spans="1:8">
      <c r="A20" s="169" t="s">
        <v>37</v>
      </c>
      <c r="B20" s="166" t="s">
        <v>11</v>
      </c>
      <c r="C20" s="167"/>
      <c r="D20" s="168"/>
      <c r="E20" s="200"/>
      <c r="F20" s="202"/>
    </row>
    <row r="21" spans="1:8">
      <c r="A21" s="169" t="s">
        <v>38</v>
      </c>
      <c r="B21" s="166" t="s">
        <v>11</v>
      </c>
      <c r="C21" s="167"/>
      <c r="D21" s="168"/>
      <c r="E21" s="200"/>
      <c r="F21" s="202"/>
    </row>
    <row r="22" spans="1:8">
      <c r="A22" s="169" t="s">
        <v>39</v>
      </c>
      <c r="B22" s="166" t="s">
        <v>11</v>
      </c>
      <c r="C22" s="167"/>
      <c r="D22" s="168"/>
      <c r="E22" s="200"/>
      <c r="F22" s="202"/>
    </row>
    <row r="23" spans="1:8">
      <c r="A23" s="170" t="s">
        <v>40</v>
      </c>
      <c r="B23" s="166" t="s">
        <v>11</v>
      </c>
      <c r="C23" s="167"/>
      <c r="D23" s="168"/>
      <c r="E23" s="200"/>
      <c r="F23" s="202"/>
    </row>
    <row r="24" spans="1:8">
      <c r="A24" s="170" t="s">
        <v>41</v>
      </c>
      <c r="B24" s="166" t="s">
        <v>11</v>
      </c>
      <c r="C24" s="167"/>
      <c r="D24" s="168"/>
      <c r="E24" s="200"/>
      <c r="F24" s="202"/>
    </row>
    <row r="25" spans="1:8">
      <c r="A25" s="165" t="s">
        <v>35</v>
      </c>
      <c r="B25" s="166" t="s">
        <v>11</v>
      </c>
      <c r="C25" s="171"/>
      <c r="D25" s="168"/>
      <c r="E25" s="200"/>
      <c r="F25" s="202"/>
      <c r="H25" s="164"/>
    </row>
    <row r="26" spans="1:8">
      <c r="A26" s="169" t="s">
        <v>36</v>
      </c>
      <c r="B26" s="166" t="s">
        <v>11</v>
      </c>
      <c r="C26" s="171"/>
      <c r="D26" s="168"/>
      <c r="F26" s="202"/>
    </row>
    <row r="27" spans="1:8">
      <c r="A27" s="169" t="s">
        <v>37</v>
      </c>
      <c r="B27" s="166" t="s">
        <v>11</v>
      </c>
      <c r="C27" s="171"/>
      <c r="D27" s="168"/>
      <c r="F27" s="202"/>
    </row>
    <row r="28" spans="1:8">
      <c r="A28" s="169" t="s">
        <v>38</v>
      </c>
      <c r="B28" s="166" t="s">
        <v>11</v>
      </c>
      <c r="C28" s="171"/>
      <c r="D28" s="168"/>
      <c r="F28" s="202"/>
    </row>
    <row r="29" spans="1:8">
      <c r="A29" s="169" t="s">
        <v>39</v>
      </c>
      <c r="B29" s="166" t="s">
        <v>11</v>
      </c>
      <c r="C29" s="171"/>
      <c r="D29" s="168"/>
      <c r="F29" s="202"/>
    </row>
    <row r="30" spans="1:8">
      <c r="A30" s="170" t="s">
        <v>40</v>
      </c>
      <c r="B30" s="166" t="s">
        <v>11</v>
      </c>
      <c r="C30" s="171"/>
      <c r="D30" s="168"/>
      <c r="F30" s="202"/>
    </row>
    <row r="31" spans="1:8">
      <c r="A31" s="170" t="s">
        <v>41</v>
      </c>
      <c r="B31" s="166" t="s">
        <v>11</v>
      </c>
      <c r="C31" s="171"/>
      <c r="D31" s="168"/>
      <c r="F31" s="202"/>
    </row>
    <row r="32" spans="1:8">
      <c r="A32" s="165" t="s">
        <v>35</v>
      </c>
      <c r="B32" s="166" t="s">
        <v>11</v>
      </c>
      <c r="C32" s="171"/>
      <c r="D32" s="168"/>
      <c r="E32" s="200"/>
      <c r="F32" s="203"/>
      <c r="H32" s="164"/>
    </row>
    <row r="33" spans="1:8">
      <c r="A33" s="169" t="s">
        <v>36</v>
      </c>
      <c r="B33" s="166" t="s">
        <v>11</v>
      </c>
      <c r="C33" s="171"/>
      <c r="D33" s="168"/>
      <c r="E33" s="200"/>
      <c r="F33" s="203"/>
    </row>
    <row r="34" spans="1:8">
      <c r="A34" s="169" t="s">
        <v>37</v>
      </c>
      <c r="B34" s="166" t="s">
        <v>11</v>
      </c>
      <c r="C34" s="171"/>
      <c r="D34" s="168"/>
      <c r="E34" s="200"/>
      <c r="F34" s="203"/>
    </row>
    <row r="35" spans="1:8">
      <c r="A35" s="169" t="s">
        <v>38</v>
      </c>
      <c r="B35" s="166" t="s">
        <v>11</v>
      </c>
      <c r="C35" s="171"/>
      <c r="D35" s="168"/>
      <c r="E35" s="200"/>
      <c r="F35" s="203"/>
    </row>
    <row r="36" spans="1:8">
      <c r="A36" s="169" t="s">
        <v>39</v>
      </c>
      <c r="B36" s="166" t="s">
        <v>11</v>
      </c>
      <c r="C36" s="171"/>
      <c r="D36" s="168"/>
      <c r="E36" s="200"/>
      <c r="F36" s="203"/>
    </row>
    <row r="37" spans="1:8">
      <c r="A37" s="170" t="s">
        <v>40</v>
      </c>
      <c r="B37" s="166" t="s">
        <v>11</v>
      </c>
      <c r="C37" s="171"/>
      <c r="D37" s="168"/>
      <c r="E37" s="200"/>
      <c r="F37" s="203"/>
    </row>
    <row r="38" spans="1:8">
      <c r="A38" s="170" t="s">
        <v>41</v>
      </c>
      <c r="B38" s="166" t="s">
        <v>11</v>
      </c>
      <c r="C38" s="171"/>
      <c r="D38" s="168"/>
      <c r="E38" s="200"/>
      <c r="F38" s="203"/>
    </row>
    <row r="39" spans="1:8">
      <c r="A39" s="165" t="s">
        <v>35</v>
      </c>
      <c r="B39" s="166" t="s">
        <v>11</v>
      </c>
      <c r="C39" s="171"/>
      <c r="D39" s="172"/>
      <c r="E39" s="200"/>
      <c r="F39" s="202"/>
      <c r="H39" s="164"/>
    </row>
    <row r="40" spans="1:8">
      <c r="A40" s="169" t="s">
        <v>36</v>
      </c>
      <c r="B40" s="166" t="s">
        <v>11</v>
      </c>
      <c r="C40" s="171"/>
      <c r="D40" s="168"/>
      <c r="E40" s="200"/>
      <c r="F40" s="202"/>
    </row>
    <row r="41" spans="1:8">
      <c r="A41" s="169" t="s">
        <v>37</v>
      </c>
      <c r="B41" s="166" t="s">
        <v>11</v>
      </c>
      <c r="C41" s="171"/>
      <c r="D41" s="168"/>
      <c r="E41" s="200"/>
      <c r="F41" s="202"/>
    </row>
    <row r="42" spans="1:8">
      <c r="A42" s="169" t="s">
        <v>38</v>
      </c>
      <c r="B42" s="166" t="s">
        <v>11</v>
      </c>
      <c r="C42" s="167"/>
      <c r="D42" s="168"/>
      <c r="E42" s="200"/>
      <c r="F42" s="202"/>
    </row>
    <row r="43" spans="1:8">
      <c r="A43" s="169" t="s">
        <v>39</v>
      </c>
      <c r="B43" s="166" t="s">
        <v>11</v>
      </c>
      <c r="C43" s="167"/>
      <c r="D43" s="168"/>
      <c r="E43" s="200"/>
      <c r="F43" s="202"/>
    </row>
    <row r="44" spans="1:8">
      <c r="A44" s="170" t="s">
        <v>40</v>
      </c>
      <c r="B44" s="166" t="s">
        <v>11</v>
      </c>
      <c r="C44" s="167"/>
      <c r="D44" s="168"/>
      <c r="E44" s="200"/>
      <c r="F44" s="202"/>
    </row>
    <row r="45" spans="1:8">
      <c r="A45" s="170" t="s">
        <v>41</v>
      </c>
      <c r="B45" s="166" t="s">
        <v>11</v>
      </c>
      <c r="C45" s="167"/>
      <c r="D45" s="168"/>
      <c r="E45" s="200"/>
      <c r="F45" s="202"/>
    </row>
    <row r="46" spans="1:8">
      <c r="A46" s="165" t="s">
        <v>35</v>
      </c>
      <c r="B46" s="166" t="s">
        <v>11</v>
      </c>
      <c r="C46" s="167"/>
      <c r="D46" s="168"/>
      <c r="E46" s="173"/>
      <c r="F46" s="201"/>
      <c r="H46" s="164"/>
    </row>
    <row r="47" spans="1:8">
      <c r="A47" s="169" t="s">
        <v>36</v>
      </c>
      <c r="B47" s="166" t="s">
        <v>11</v>
      </c>
      <c r="C47" s="167"/>
      <c r="D47" s="168"/>
      <c r="E47" s="173"/>
      <c r="F47" s="201"/>
    </row>
    <row r="48" spans="1:8">
      <c r="A48" s="169" t="s">
        <v>37</v>
      </c>
      <c r="B48" s="166" t="s">
        <v>11</v>
      </c>
      <c r="C48" s="167"/>
      <c r="D48" s="168"/>
      <c r="E48" s="173"/>
      <c r="F48" s="201"/>
    </row>
    <row r="49" spans="1:10">
      <c r="A49" s="169" t="s">
        <v>38</v>
      </c>
      <c r="B49" s="166" t="s">
        <v>11</v>
      </c>
      <c r="C49" s="167"/>
      <c r="D49" s="168"/>
      <c r="E49" s="173"/>
      <c r="F49" s="201"/>
    </row>
    <row r="50" spans="1:10">
      <c r="A50" s="169" t="s">
        <v>39</v>
      </c>
      <c r="B50" s="166" t="s">
        <v>11</v>
      </c>
      <c r="C50" s="167"/>
      <c r="D50" s="168"/>
      <c r="E50" s="173"/>
      <c r="F50" s="201"/>
    </row>
    <row r="51" spans="1:10">
      <c r="A51" s="170" t="s">
        <v>40</v>
      </c>
      <c r="B51" s="166" t="s">
        <v>11</v>
      </c>
      <c r="C51" s="167"/>
      <c r="D51" s="168"/>
      <c r="E51" s="173"/>
      <c r="F51" s="201"/>
    </row>
    <row r="52" spans="1:10">
      <c r="A52" s="170" t="s">
        <v>41</v>
      </c>
      <c r="B52" s="166" t="s">
        <v>11</v>
      </c>
      <c r="C52" s="167"/>
      <c r="D52" s="168"/>
      <c r="E52" s="173"/>
      <c r="F52" s="201"/>
    </row>
    <row r="53" spans="1:10">
      <c r="A53" s="165" t="s">
        <v>35</v>
      </c>
      <c r="B53" s="166" t="s">
        <v>11</v>
      </c>
      <c r="C53" s="190"/>
      <c r="D53" s="168"/>
      <c r="E53" s="173"/>
      <c r="F53" s="201"/>
      <c r="H53" s="164"/>
      <c r="J53" s="175"/>
    </row>
    <row r="54" spans="1:10">
      <c r="A54" s="169" t="s">
        <v>36</v>
      </c>
      <c r="B54" s="166" t="s">
        <v>11</v>
      </c>
      <c r="C54" s="190"/>
      <c r="D54" s="168"/>
      <c r="E54" s="173"/>
      <c r="F54" s="201"/>
      <c r="J54" s="176"/>
    </row>
    <row r="55" spans="1:10">
      <c r="A55" s="169" t="s">
        <v>37</v>
      </c>
      <c r="B55" s="166" t="s">
        <v>11</v>
      </c>
      <c r="C55" s="190"/>
      <c r="D55" s="168"/>
      <c r="E55" s="173"/>
      <c r="F55" s="201"/>
      <c r="J55" s="175"/>
    </row>
    <row r="56" spans="1:10">
      <c r="A56" s="169" t="s">
        <v>38</v>
      </c>
      <c r="B56" s="166" t="s">
        <v>11</v>
      </c>
      <c r="C56" s="190"/>
      <c r="D56" s="168"/>
      <c r="E56" s="173"/>
      <c r="F56" s="201"/>
      <c r="J56" s="176"/>
    </row>
    <row r="57" spans="1:10">
      <c r="A57" s="169" t="s">
        <v>39</v>
      </c>
      <c r="B57" s="166" t="s">
        <v>11</v>
      </c>
      <c r="C57" s="190"/>
      <c r="D57" s="168"/>
      <c r="E57" s="173"/>
      <c r="F57" s="201"/>
      <c r="J57" s="175"/>
    </row>
    <row r="58" spans="1:10">
      <c r="A58" s="170" t="s">
        <v>40</v>
      </c>
      <c r="B58" s="166" t="s">
        <v>11</v>
      </c>
      <c r="C58" s="190"/>
      <c r="D58" s="168"/>
      <c r="E58" s="173"/>
      <c r="F58" s="201"/>
      <c r="J58" s="176"/>
    </row>
    <row r="59" spans="1:10">
      <c r="A59" s="170" t="s">
        <v>41</v>
      </c>
      <c r="B59" s="166" t="s">
        <v>11</v>
      </c>
      <c r="C59" s="190"/>
      <c r="D59" s="168"/>
      <c r="E59" s="173"/>
      <c r="F59" s="201"/>
      <c r="J59" s="175"/>
    </row>
    <row r="60" spans="1:10">
      <c r="A60" s="165" t="s">
        <v>35</v>
      </c>
      <c r="B60" s="166" t="s">
        <v>11</v>
      </c>
      <c r="C60" s="190"/>
      <c r="D60" s="168"/>
      <c r="E60" s="173"/>
      <c r="F60" s="201"/>
      <c r="H60" s="164"/>
      <c r="J60" s="175"/>
    </row>
    <row r="61" spans="1:10">
      <c r="A61" s="169" t="s">
        <v>36</v>
      </c>
      <c r="B61" s="166" t="s">
        <v>11</v>
      </c>
      <c r="C61" s="190"/>
      <c r="D61" s="168"/>
      <c r="E61" s="173"/>
      <c r="F61" s="201"/>
      <c r="J61" s="175"/>
    </row>
    <row r="62" spans="1:10">
      <c r="A62" s="169" t="s">
        <v>37</v>
      </c>
      <c r="B62" s="166" t="s">
        <v>11</v>
      </c>
      <c r="C62" s="190"/>
      <c r="D62" s="168"/>
      <c r="E62" s="173"/>
      <c r="F62" s="201"/>
      <c r="J62" s="175"/>
    </row>
    <row r="63" spans="1:10">
      <c r="A63" s="169" t="s">
        <v>38</v>
      </c>
      <c r="B63" s="166" t="s">
        <v>11</v>
      </c>
      <c r="C63" s="190"/>
      <c r="D63" s="168"/>
      <c r="E63" s="173"/>
      <c r="F63" s="201"/>
      <c r="J63" s="175"/>
    </row>
    <row r="64" spans="1:10">
      <c r="A64" s="169" t="s">
        <v>39</v>
      </c>
      <c r="B64" s="166" t="s">
        <v>11</v>
      </c>
      <c r="C64" s="190"/>
      <c r="D64" s="168"/>
      <c r="E64" s="173"/>
      <c r="F64" s="201"/>
      <c r="J64" s="175"/>
    </row>
    <row r="65" spans="1:10">
      <c r="A65" s="170" t="s">
        <v>40</v>
      </c>
      <c r="B65" s="166" t="s">
        <v>11</v>
      </c>
      <c r="C65" s="190"/>
      <c r="D65" s="168"/>
      <c r="E65" s="173"/>
      <c r="F65" s="201"/>
      <c r="J65" s="175"/>
    </row>
    <row r="66" spans="1:10">
      <c r="A66" s="170" t="s">
        <v>41</v>
      </c>
      <c r="B66" s="166" t="s">
        <v>11</v>
      </c>
      <c r="C66" s="190"/>
      <c r="D66" s="168"/>
      <c r="E66" s="173"/>
      <c r="F66" s="201"/>
      <c r="H66" s="164"/>
      <c r="J66" s="175"/>
    </row>
    <row r="67" spans="1:10">
      <c r="A67" s="165" t="s">
        <v>35</v>
      </c>
      <c r="B67" s="166" t="s">
        <v>11</v>
      </c>
      <c r="C67" s="190"/>
      <c r="D67" s="103"/>
      <c r="E67" s="173"/>
      <c r="F67" s="201"/>
      <c r="J67" s="175"/>
    </row>
    <row r="68" spans="1:10">
      <c r="A68" s="169" t="s">
        <v>36</v>
      </c>
      <c r="B68" s="166" t="s">
        <v>11</v>
      </c>
      <c r="C68" s="190"/>
      <c r="D68" s="22"/>
      <c r="E68" s="173"/>
      <c r="F68" s="201"/>
      <c r="J68" s="175"/>
    </row>
    <row r="69" spans="1:10">
      <c r="A69" s="169" t="s">
        <v>37</v>
      </c>
      <c r="B69" s="166" t="s">
        <v>11</v>
      </c>
      <c r="C69" s="190"/>
      <c r="D69" s="22"/>
      <c r="E69" s="173"/>
      <c r="F69" s="201"/>
      <c r="J69" s="175"/>
    </row>
    <row r="70" spans="1:10">
      <c r="A70" s="169" t="s">
        <v>38</v>
      </c>
      <c r="B70" s="166" t="s">
        <v>11</v>
      </c>
      <c r="C70" s="190"/>
      <c r="D70" s="22"/>
      <c r="E70" s="173"/>
      <c r="F70" s="201"/>
      <c r="J70" s="175"/>
    </row>
    <row r="71" spans="1:10">
      <c r="A71" s="169" t="s">
        <v>39</v>
      </c>
      <c r="B71" s="166" t="s">
        <v>11</v>
      </c>
      <c r="C71" s="190"/>
      <c r="D71" s="62"/>
      <c r="E71" s="173"/>
      <c r="F71" s="201"/>
      <c r="J71" s="175"/>
    </row>
    <row r="72" spans="1:10">
      <c r="A72" s="170" t="s">
        <v>40</v>
      </c>
      <c r="B72" s="166" t="s">
        <v>11</v>
      </c>
      <c r="C72" s="190"/>
      <c r="D72" s="22"/>
      <c r="E72" s="173"/>
      <c r="F72" s="201"/>
      <c r="J72" s="175"/>
    </row>
    <row r="73" spans="1:10">
      <c r="A73" s="170" t="s">
        <v>41</v>
      </c>
      <c r="B73" s="166" t="s">
        <v>11</v>
      </c>
      <c r="C73" s="190"/>
      <c r="D73" s="138"/>
      <c r="E73" s="173"/>
      <c r="F73" s="201"/>
      <c r="H73" s="164"/>
      <c r="J73" s="175"/>
    </row>
    <row r="74" spans="1:10">
      <c r="A74" s="165" t="s">
        <v>35</v>
      </c>
      <c r="B74" s="166" t="s">
        <v>11</v>
      </c>
      <c r="C74" s="190"/>
      <c r="D74" s="168"/>
      <c r="E74" s="173"/>
      <c r="F74" s="204"/>
      <c r="H74" s="164"/>
      <c r="J74" s="175"/>
    </row>
    <row r="75" spans="1:10">
      <c r="A75" s="169" t="s">
        <v>36</v>
      </c>
      <c r="B75" s="166" t="s">
        <v>11</v>
      </c>
      <c r="C75" s="190"/>
      <c r="D75" s="168"/>
      <c r="E75" s="173"/>
      <c r="F75" s="204"/>
      <c r="H75" s="164"/>
      <c r="J75" s="175"/>
    </row>
    <row r="76" spans="1:10">
      <c r="A76" s="169" t="s">
        <v>37</v>
      </c>
      <c r="B76" s="166" t="s">
        <v>11</v>
      </c>
      <c r="C76" s="190"/>
      <c r="D76" s="168"/>
      <c r="E76" s="173"/>
      <c r="F76" s="204"/>
      <c r="H76" s="164"/>
      <c r="J76" s="175"/>
    </row>
    <row r="77" spans="1:10">
      <c r="A77" s="169" t="s">
        <v>38</v>
      </c>
      <c r="B77" s="166" t="s">
        <v>11</v>
      </c>
      <c r="C77" s="190"/>
      <c r="D77" s="168"/>
      <c r="E77" s="173"/>
      <c r="F77" s="204"/>
      <c r="H77" s="164"/>
      <c r="J77" s="175"/>
    </row>
    <row r="78" spans="1:10">
      <c r="A78" s="169" t="s">
        <v>39</v>
      </c>
      <c r="B78" s="166" t="s">
        <v>11</v>
      </c>
      <c r="C78" s="190"/>
      <c r="D78" s="168"/>
      <c r="E78" s="173"/>
      <c r="F78" s="204"/>
      <c r="H78" s="164"/>
      <c r="J78" s="175"/>
    </row>
    <row r="79" spans="1:10">
      <c r="A79" s="170" t="s">
        <v>40</v>
      </c>
      <c r="B79" s="166" t="s">
        <v>11</v>
      </c>
      <c r="C79" s="190"/>
      <c r="D79" s="168"/>
      <c r="E79" s="173"/>
      <c r="F79" s="204"/>
      <c r="H79" s="164"/>
      <c r="J79" s="175"/>
    </row>
    <row r="80" spans="1:10">
      <c r="A80" s="170" t="s">
        <v>41</v>
      </c>
      <c r="B80" s="166" t="s">
        <v>11</v>
      </c>
      <c r="C80" s="190"/>
      <c r="D80" s="168"/>
      <c r="E80" s="173"/>
      <c r="F80" s="204"/>
      <c r="H80" s="164"/>
      <c r="J80" s="175"/>
    </row>
    <row r="81" spans="1:10">
      <c r="A81" s="165" t="s">
        <v>35</v>
      </c>
      <c r="B81" s="166" t="s">
        <v>11</v>
      </c>
      <c r="C81" s="190"/>
      <c r="D81" s="168"/>
      <c r="E81" s="173"/>
      <c r="F81" s="204"/>
      <c r="J81" s="175"/>
    </row>
    <row r="82" spans="1:10">
      <c r="A82" s="169" t="s">
        <v>36</v>
      </c>
      <c r="B82" s="166" t="s">
        <v>11</v>
      </c>
      <c r="C82" s="190"/>
      <c r="D82" s="168"/>
      <c r="E82" s="173"/>
      <c r="F82" s="204"/>
      <c r="J82" s="175"/>
    </row>
    <row r="83" spans="1:10">
      <c r="A83" s="169" t="s">
        <v>37</v>
      </c>
      <c r="B83" s="166" t="s">
        <v>11</v>
      </c>
      <c r="C83" s="190"/>
      <c r="D83" s="168"/>
      <c r="E83" s="173"/>
      <c r="F83" s="204"/>
      <c r="J83" s="175"/>
    </row>
    <row r="84" spans="1:10">
      <c r="A84" s="169" t="s">
        <v>38</v>
      </c>
      <c r="B84" s="166" t="s">
        <v>11</v>
      </c>
      <c r="C84" s="190"/>
      <c r="D84" s="168"/>
      <c r="E84" s="173"/>
      <c r="F84" s="204"/>
      <c r="J84" s="175"/>
    </row>
    <row r="85" spans="1:10">
      <c r="A85" s="169" t="s">
        <v>39</v>
      </c>
      <c r="B85" s="166" t="s">
        <v>11</v>
      </c>
      <c r="C85" s="190"/>
      <c r="D85" s="168"/>
      <c r="E85" s="173"/>
      <c r="F85" s="204"/>
    </row>
    <row r="86" spans="1:10">
      <c r="A86" s="170" t="s">
        <v>40</v>
      </c>
      <c r="B86" s="166" t="s">
        <v>11</v>
      </c>
      <c r="C86" s="190"/>
      <c r="D86" s="168"/>
      <c r="E86" s="173"/>
      <c r="F86" s="204"/>
    </row>
    <row r="87" spans="1:10">
      <c r="A87" s="170" t="s">
        <v>41</v>
      </c>
      <c r="B87" s="166" t="s">
        <v>11</v>
      </c>
      <c r="C87" s="190"/>
      <c r="D87" s="168"/>
      <c r="E87" s="173"/>
      <c r="F87" s="204"/>
    </row>
    <row r="88" spans="1:10">
      <c r="C88" s="178" t="s">
        <v>42</v>
      </c>
      <c r="D88" s="179">
        <f>+SUM(D4:D87)</f>
        <v>2762887.45</v>
      </c>
    </row>
    <row r="89" spans="1:10">
      <c r="C89" s="171"/>
      <c r="D89" s="198"/>
      <c r="E89" s="199"/>
      <c r="F89" s="182"/>
    </row>
    <row r="90" spans="1:10">
      <c r="C90" s="171"/>
    </row>
    <row r="94" spans="1:10">
      <c r="D94" s="180">
        <v>0</v>
      </c>
    </row>
  </sheetData>
  <mergeCells count="1">
    <mergeCell ref="A1:F2"/>
  </mergeCells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436086FFB5249AD2C8A3841EBB63B" ma:contentTypeVersion="" ma:contentTypeDescription="Create a new document." ma:contentTypeScope="" ma:versionID="a820348391bba08b54466b70a5a06194">
  <xsd:schema xmlns:xsd="http://www.w3.org/2001/XMLSchema" xmlns:xs="http://www.w3.org/2001/XMLSchema" xmlns:p="http://schemas.microsoft.com/office/2006/metadata/properties" xmlns:ns2="a019fc34-91e4-4c6e-96cd-70fe13cce3a4" xmlns:ns3="eaf004cd-115c-4284-b911-60b48c4545f2" xmlns:ns4="255eaeb6-e7c3-4905-a588-d484e91b0e05" xmlns:ns5="10a76797-ff33-4ff4-90ec-e191bb31cf44" targetNamespace="http://schemas.microsoft.com/office/2006/metadata/properties" ma:root="true" ma:fieldsID="c3c4bc8e305d14d6783507ab771cd593" ns2:_="" ns3:_="" ns4:_="" ns5:_="">
    <xsd:import namespace="a019fc34-91e4-4c6e-96cd-70fe13cce3a4"/>
    <xsd:import namespace="eaf004cd-115c-4284-b911-60b48c4545f2"/>
    <xsd:import namespace="255eaeb6-e7c3-4905-a588-d484e91b0e05"/>
    <xsd:import namespace="10a76797-ff33-4ff4-90ec-e191bb31cf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EventHashCode" minOccurs="0"/>
                <xsd:element ref="ns5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9fc34-91e4-4c6e-96cd-70fe13cce3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04cd-115c-4284-b911-60b48c4545f2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aeb6-e7c3-4905-a588-d484e91b0e05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76797-ff33-4ff4-90ec-e191bb31cf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F92B70-C70B-46B9-A7FF-243B815D6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9fc34-91e4-4c6e-96cd-70fe13cce3a4"/>
    <ds:schemaRef ds:uri="eaf004cd-115c-4284-b911-60b48c4545f2"/>
    <ds:schemaRef ds:uri="255eaeb6-e7c3-4905-a588-d484e91b0e05"/>
    <ds:schemaRef ds:uri="10a76797-ff33-4ff4-90ec-e191bb31c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102434-08BA-4EBB-A1EF-7BB49A9137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0650E5-A47D-4B44-A330-3E53B5CCEDB1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10a76797-ff33-4ff4-90ec-e191bb31cf44"/>
    <ds:schemaRef ds:uri="http://purl.org/dc/elements/1.1/"/>
    <ds:schemaRef ds:uri="255eaeb6-e7c3-4905-a588-d484e91b0e05"/>
    <ds:schemaRef ds:uri="eaf004cd-115c-4284-b911-60b48c4545f2"/>
    <ds:schemaRef ds:uri="a019fc34-91e4-4c6e-96cd-70fe13cce3a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Totals</vt:lpstr>
      <vt:lpstr>Data</vt:lpstr>
      <vt:lpstr>Summary data</vt:lpstr>
      <vt:lpstr>Data!Print_Titles</vt:lpstr>
    </vt:vector>
  </TitlesOfParts>
  <Manager/>
  <Company>FDOT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 Expenditures FY 2015</dc:title>
  <dc:subject/>
  <dc:creator>Jerry Scott</dc:creator>
  <cp:keywords/>
  <dc:description/>
  <cp:lastModifiedBy>Hutchison, Kirk</cp:lastModifiedBy>
  <cp:revision/>
  <dcterms:created xsi:type="dcterms:W3CDTF">2008-08-14T17:15:41Z</dcterms:created>
  <dcterms:modified xsi:type="dcterms:W3CDTF">2019-10-24T13:37:48Z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0x0101000C9436086FFB5249AD2C8A3841EBB63B</vt:lpwstr>
  </property>
  <property fmtid="{D5CDD505-2E9C-101B-9397-08002B2CF9AE}" pid="3" name="Order">
    <vt:r8>13000</vt:r8>
  </property>
</Properties>
</file>