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954kh\Desktop\"/>
    </mc:Choice>
  </mc:AlternateContent>
  <bookViews>
    <workbookView xWindow="360" yWindow="270" windowWidth="14895" windowHeight="7875" tabRatio="827" activeTab="7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Totals" sheetId="8" r:id="rId8"/>
    <sheet name="Data" sheetId="9" r:id="rId9"/>
    <sheet name="Summary data" sheetId="11" r:id="rId10"/>
  </sheets>
  <definedNames>
    <definedName name="_xlnm.Print_Titles" localSheetId="8">Data!$3:$3</definedName>
  </definedNames>
  <calcPr calcId="171027"/>
</workbook>
</file>

<file path=xl/calcChain.xml><?xml version="1.0" encoding="utf-8"?>
<calcChain xmlns="http://schemas.openxmlformats.org/spreadsheetml/2006/main">
  <c r="D88" i="9" l="1"/>
  <c r="B19" i="7" l="1"/>
  <c r="B19" i="6"/>
  <c r="B19" i="5"/>
  <c r="B19" i="4"/>
  <c r="B19" i="3"/>
  <c r="B19" i="1"/>
  <c r="B19" i="2"/>
  <c r="C12" i="8" l="1"/>
  <c r="I4" i="4" l="1"/>
  <c r="I4" i="3"/>
  <c r="I4" i="2"/>
  <c r="I4" i="1"/>
  <c r="I4" i="7"/>
  <c r="I4" i="6"/>
  <c r="I4" i="5"/>
  <c r="F15" i="7" l="1"/>
  <c r="F15" i="6"/>
  <c r="F15" i="4"/>
  <c r="F12" i="4"/>
  <c r="F13" i="4"/>
  <c r="F14" i="4"/>
  <c r="F12" i="3"/>
  <c r="F13" i="3"/>
  <c r="F14" i="3"/>
  <c r="F15" i="3"/>
  <c r="F12" i="2"/>
  <c r="F13" i="2"/>
  <c r="F14" i="2"/>
  <c r="F15" i="2"/>
  <c r="F12" i="1"/>
  <c r="F13" i="1"/>
  <c r="F14" i="1"/>
  <c r="F15" i="1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6"/>
  <c r="F5" i="6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4" i="4"/>
  <c r="F5" i="4" s="1"/>
  <c r="F6" i="4" s="1"/>
  <c r="F7" i="4" s="1"/>
  <c r="F8" i="4" s="1"/>
  <c r="F9" i="4" s="1"/>
  <c r="F10" i="4" s="1"/>
  <c r="F11" i="4" s="1"/>
  <c r="F4" i="3"/>
  <c r="F5" i="3" s="1"/>
  <c r="F6" i="3" s="1"/>
  <c r="F7" i="3" s="1"/>
  <c r="F8" i="3" s="1"/>
  <c r="F9" i="3" s="1"/>
  <c r="F10" i="3" s="1"/>
  <c r="F11" i="3" s="1"/>
  <c r="F4" i="2"/>
  <c r="F5" i="2" s="1"/>
  <c r="F6" i="2" s="1"/>
  <c r="F7" i="2" s="1"/>
  <c r="F8" i="2" s="1"/>
  <c r="F9" i="2" s="1"/>
  <c r="F10" i="2" s="1"/>
  <c r="F11" i="2" s="1"/>
  <c r="F4" i="1"/>
  <c r="F5" i="1" s="1"/>
  <c r="F6" i="1" s="1"/>
  <c r="F7" i="1" s="1"/>
  <c r="F8" i="1" s="1"/>
  <c r="F9" i="1" s="1"/>
  <c r="F10" i="1" s="1"/>
  <c r="F11" i="1" s="1"/>
  <c r="B17" i="7"/>
  <c r="B18" i="7" s="1"/>
  <c r="E8" i="8" s="1"/>
  <c r="B17" i="6"/>
  <c r="C7" i="8" s="1"/>
  <c r="B17" i="5"/>
  <c r="B18" i="5" s="1"/>
  <c r="E6" i="8" s="1"/>
  <c r="B17" i="4"/>
  <c r="B18" i="4" s="1"/>
  <c r="E5" i="8" s="1"/>
  <c r="B17" i="3"/>
  <c r="C4" i="8" s="1"/>
  <c r="B17" i="2"/>
  <c r="C3" i="8" s="1"/>
  <c r="B17" i="1"/>
  <c r="C2" i="8" s="1"/>
  <c r="F8" i="8"/>
  <c r="F7" i="8"/>
  <c r="F6" i="8"/>
  <c r="F5" i="8"/>
  <c r="F4" i="8"/>
  <c r="F3" i="8"/>
  <c r="F2" i="8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D6" i="11"/>
  <c r="H4" i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5" i="5"/>
  <c r="I6" i="5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F6" i="6" l="1"/>
  <c r="F7" i="6" s="1"/>
  <c r="F8" i="6" s="1"/>
  <c r="F9" i="6" s="1"/>
  <c r="F10" i="6" s="1"/>
  <c r="F11" i="6" s="1"/>
  <c r="F12" i="6" s="1"/>
  <c r="F13" i="6" s="1"/>
  <c r="F14" i="6" s="1"/>
  <c r="I7" i="5"/>
  <c r="D8" i="11"/>
  <c r="D7" i="11"/>
  <c r="C8" i="8"/>
  <c r="C6" i="8"/>
  <c r="C5" i="8"/>
  <c r="G5" i="8"/>
  <c r="B18" i="3"/>
  <c r="E4" i="8" s="1"/>
  <c r="G4" i="8" s="1"/>
  <c r="B18" i="2"/>
  <c r="E3" i="8" s="1"/>
  <c r="G3" i="8" s="1"/>
  <c r="C6" i="11"/>
  <c r="H5" i="1"/>
  <c r="H6" i="1" s="1"/>
  <c r="H7" i="1" s="1"/>
  <c r="H8" i="1" s="1"/>
  <c r="H9" i="1" s="1"/>
  <c r="G8" i="8"/>
  <c r="B18" i="6"/>
  <c r="E7" i="8" s="1"/>
  <c r="G7" i="8" s="1"/>
  <c r="G6" i="8"/>
  <c r="F9" i="8"/>
  <c r="B18" i="1"/>
  <c r="E2" i="8" s="1"/>
  <c r="G2" i="8" s="1"/>
  <c r="D9" i="11" l="1"/>
  <c r="I8" i="5"/>
  <c r="C9" i="8"/>
  <c r="C14" i="8" s="1"/>
  <c r="C10" i="11"/>
  <c r="C8" i="11"/>
  <c r="C9" i="11"/>
  <c r="C7" i="11"/>
  <c r="C11" i="11"/>
  <c r="H10" i="1"/>
  <c r="C13" i="8" l="1"/>
  <c r="I9" i="5"/>
  <c r="D10" i="11"/>
  <c r="E9" i="8"/>
  <c r="G9" i="8" s="1"/>
  <c r="H11" i="1"/>
  <c r="C12" i="11"/>
  <c r="I10" i="5" l="1"/>
  <c r="D11" i="11"/>
  <c r="H12" i="1"/>
  <c r="C13" i="11"/>
  <c r="D12" i="11" l="1"/>
  <c r="I11" i="5"/>
  <c r="C14" i="11"/>
  <c r="H13" i="1"/>
  <c r="D13" i="11" l="1"/>
  <c r="I12" i="5"/>
  <c r="C15" i="11"/>
  <c r="H14" i="1"/>
  <c r="D14" i="11" l="1"/>
  <c r="I13" i="5"/>
  <c r="C16" i="11"/>
  <c r="H15" i="1"/>
  <c r="C17" i="11" s="1"/>
  <c r="I14" i="5" l="1"/>
  <c r="D15" i="11"/>
  <c r="D16" i="11" l="1"/>
  <c r="I15" i="5"/>
  <c r="D17" i="11" s="1"/>
</calcChain>
</file>

<file path=xl/sharedStrings.xml><?xml version="1.0" encoding="utf-8"?>
<sst xmlns="http://schemas.openxmlformats.org/spreadsheetml/2006/main" count="703" uniqueCount="81">
  <si>
    <t>DEPARTMENT OF CORRECTIONS EXPENDITURE TRACKING</t>
  </si>
  <si>
    <t>Journal Transfer #: 706021510017003160000</t>
  </si>
  <si>
    <t>BF Object: 019000</t>
  </si>
  <si>
    <t>BF Category: 001903</t>
  </si>
  <si>
    <t>ALLOTMENT</t>
  </si>
  <si>
    <t>DESCRIPTION</t>
  </si>
  <si>
    <t>NUMBER</t>
  </si>
  <si>
    <t>AMOUNT</t>
  </si>
  <si>
    <t>PAID</t>
  </si>
  <si>
    <t>BALANCE</t>
  </si>
  <si>
    <t>State Wide Doc</t>
  </si>
  <si>
    <t>Contractual Services</t>
  </si>
  <si>
    <t>Total Expended:</t>
  </si>
  <si>
    <t>Percentage Used:</t>
  </si>
  <si>
    <t>Months</t>
  </si>
  <si>
    <t>Percentage of Time:</t>
  </si>
  <si>
    <t xml:space="preserve"> </t>
  </si>
  <si>
    <t xml:space="preserve">   </t>
  </si>
  <si>
    <t>.</t>
  </si>
  <si>
    <t>State Wide Doc.</t>
  </si>
  <si>
    <t>Niyanda Parhams</t>
  </si>
  <si>
    <t>Total Expenditures by District</t>
  </si>
  <si>
    <t>% Used</t>
  </si>
  <si>
    <t>% Time</t>
  </si>
  <si>
    <t>Difference</t>
  </si>
  <si>
    <t>Grand Total:</t>
  </si>
  <si>
    <t>Available Funds</t>
  </si>
  <si>
    <t>Total Encumbered:</t>
  </si>
  <si>
    <t>Total Funds Expended:</t>
  </si>
  <si>
    <t>Total Funds Remaining:</t>
  </si>
  <si>
    <t>District</t>
  </si>
  <si>
    <t>Description</t>
  </si>
  <si>
    <t>Inv Number</t>
  </si>
  <si>
    <t>Amount</t>
  </si>
  <si>
    <t>Paid</t>
  </si>
  <si>
    <t>1</t>
  </si>
  <si>
    <t>2</t>
  </si>
  <si>
    <t>3</t>
  </si>
  <si>
    <t>4</t>
  </si>
  <si>
    <t>5</t>
  </si>
  <si>
    <t>6</t>
  </si>
  <si>
    <t>7</t>
  </si>
  <si>
    <t>TOTAL</t>
  </si>
  <si>
    <t>Actual</t>
  </si>
  <si>
    <t>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</si>
  <si>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</si>
  <si>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</si>
  <si>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</si>
  <si>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</si>
  <si>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</si>
  <si>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</si>
  <si>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</si>
  <si>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</si>
  <si>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</si>
  <si>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</si>
  <si>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</si>
  <si>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</si>
  <si>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Contract: BE596</t>
  </si>
  <si>
    <t>Contract Ends 06/30/19</t>
  </si>
  <si>
    <t>0718</t>
  </si>
  <si>
    <t>D9000099101</t>
  </si>
  <si>
    <t>0818</t>
  </si>
  <si>
    <t>D9000151915</t>
  </si>
  <si>
    <t>0918</t>
  </si>
  <si>
    <t>D9000215683</t>
  </si>
  <si>
    <t>D9000269362</t>
  </si>
  <si>
    <t>D9000308581</t>
  </si>
  <si>
    <t>D9000356692</t>
  </si>
  <si>
    <t>DEPARTMENT OF CORRECTIONS  CONTRACT BE596</t>
  </si>
  <si>
    <t>0119</t>
  </si>
  <si>
    <t>0219</t>
  </si>
  <si>
    <t>D9000431872</t>
  </si>
  <si>
    <t>D9000457012</t>
  </si>
  <si>
    <t>0319</t>
  </si>
  <si>
    <t>D9000509938</t>
  </si>
  <si>
    <t>0419</t>
  </si>
  <si>
    <t>D9000555283</t>
  </si>
  <si>
    <t>0519</t>
  </si>
  <si>
    <t>D9000609699</t>
  </si>
  <si>
    <t>0619</t>
  </si>
  <si>
    <t>D0000039291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</si>
</sst>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7">
    <font>
      <sz val="11"/>
      <color theme="1"/>
      <name val="Calibri"/>
      <family val="2"/>
      <scheme val="minor"/>
    </font>
    <font>
      <b/>
      <sz val="18"/>
      <name val="Arial MT"/>
    </font>
    <font>
      <b/>
      <sz val="12"/>
      <name val="Arial MT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0" fillId="0" borderId="0" xfId="0" applyNumberFormat="1"/>
    <xf numFmtId="44" fontId="7" fillId="0" borderId="10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11" xfId="0" quotePrefix="1" applyNumberFormat="1" applyFont="1" applyBorder="1" applyAlignment="1" applyProtection="1">
      <alignment horizontal="center"/>
    </xf>
    <xf numFmtId="1" fontId="7" fillId="0" borderId="15" xfId="0" quotePrefix="1" applyNumberFormat="1" applyFont="1" applyBorder="1" applyAlignment="1">
      <alignment horizontal="center"/>
    </xf>
    <xf numFmtId="1" fontId="7" fillId="0" borderId="18" xfId="0" quotePrefix="1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7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0" fillId="0" borderId="59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10" fillId="0" borderId="0" xfId="0" applyFont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4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4" fontId="15" fillId="0" borderId="10" xfId="0" applyNumberFormat="1" applyFont="1" applyBorder="1" applyAlignment="1">
      <alignment horizontal="center"/>
    </xf>
    <xf numFmtId="5" fontId="15" fillId="0" borderId="11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/>
    </xf>
    <xf numFmtId="14" fontId="10" fillId="0" borderId="59" xfId="0" applyNumberFormat="1" applyFont="1" applyBorder="1" applyAlignment="1">
      <alignment horizontal="center"/>
    </xf>
    <xf numFmtId="4" fontId="15" fillId="0" borderId="58" xfId="0" applyNumberFormat="1" applyFont="1" applyBorder="1" applyAlignment="1">
      <alignment horizontal="center"/>
    </xf>
    <xf numFmtId="4" fontId="10" fillId="0" borderId="0" xfId="0" applyNumberFormat="1" applyFont="1"/>
    <xf numFmtId="4" fontId="15" fillId="0" borderId="13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14" fontId="10" fillId="0" borderId="24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14" fontId="15" fillId="0" borderId="21" xfId="0" quotePrefix="1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4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17" fillId="0" borderId="0" xfId="0" applyFont="1"/>
    <xf numFmtId="0" fontId="7" fillId="0" borderId="24" xfId="0" applyFont="1" applyBorder="1" applyAlignment="1">
      <alignment horizontal="center" wrapText="1"/>
    </xf>
    <xf numFmtId="0" fontId="7" fillId="0" borderId="14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/>
    <xf numFmtId="4" fontId="22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4" fontId="24" fillId="0" borderId="10" xfId="0" applyNumberFormat="1" applyFont="1" applyBorder="1" applyAlignment="1">
      <alignment horizontal="center"/>
    </xf>
    <xf numFmtId="5" fontId="24" fillId="0" borderId="11" xfId="0" applyNumberFormat="1" applyFont="1" applyBorder="1" applyAlignment="1">
      <alignment horizontal="center" wrapText="1"/>
    </xf>
    <xf numFmtId="1" fontId="24" fillId="0" borderId="11" xfId="0" quotePrefix="1" applyNumberFormat="1" applyFont="1" applyBorder="1" applyAlignment="1" applyProtection="1">
      <alignment horizontal="center"/>
    </xf>
    <xf numFmtId="4" fontId="24" fillId="0" borderId="11" xfId="0" applyNumberFormat="1" applyFont="1" applyBorder="1" applyAlignment="1">
      <alignment horizontal="center"/>
    </xf>
    <xf numFmtId="14" fontId="19" fillId="0" borderId="59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19" fillId="0" borderId="0" xfId="0" applyNumberFormat="1" applyFont="1"/>
    <xf numFmtId="4" fontId="24" fillId="0" borderId="13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14" fontId="19" fillId="0" borderId="2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14" fontId="24" fillId="0" borderId="14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19" fillId="0" borderId="0" xfId="0" applyNumberFormat="1" applyFont="1"/>
    <xf numFmtId="0" fontId="19" fillId="0" borderId="0" xfId="0" applyFont="1" applyAlignment="1">
      <alignment horizontal="center"/>
    </xf>
    <xf numFmtId="9" fontId="19" fillId="0" borderId="0" xfId="0" applyNumberFormat="1" applyFont="1"/>
    <xf numFmtId="0" fontId="19" fillId="0" borderId="0" xfId="0" applyNumberFormat="1" applyFont="1" applyAlignment="1">
      <alignment horizontal="center"/>
    </xf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0" xfId="0" applyFont="1"/>
    <xf numFmtId="4" fontId="30" fillId="0" borderId="2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" fontId="30" fillId="0" borderId="3" xfId="0" applyNumberFormat="1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4" fontId="32" fillId="0" borderId="10" xfId="0" applyNumberFormat="1" applyFont="1" applyBorder="1" applyAlignment="1">
      <alignment horizontal="center"/>
    </xf>
    <xf numFmtId="5" fontId="32" fillId="0" borderId="11" xfId="0" applyNumberFormat="1" applyFont="1" applyBorder="1" applyAlignment="1">
      <alignment horizontal="center" wrapText="1"/>
    </xf>
    <xf numFmtId="1" fontId="32" fillId="0" borderId="11" xfId="0" quotePrefix="1" applyNumberFormat="1" applyFont="1" applyBorder="1" applyAlignment="1" applyProtection="1">
      <alignment horizontal="center"/>
    </xf>
    <xf numFmtId="4" fontId="32" fillId="0" borderId="11" xfId="0" applyNumberFormat="1" applyFont="1" applyBorder="1" applyAlignment="1">
      <alignment horizontal="center"/>
    </xf>
    <xf numFmtId="14" fontId="27" fillId="0" borderId="59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27" fillId="0" borderId="0" xfId="0" applyNumberFormat="1" applyFont="1"/>
    <xf numFmtId="4" fontId="32" fillId="0" borderId="13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1" fontId="32" fillId="0" borderId="15" xfId="0" quotePrefix="1" applyNumberFormat="1" applyFont="1" applyBorder="1" applyAlignment="1">
      <alignment horizontal="center"/>
    </xf>
    <xf numFmtId="4" fontId="32" fillId="0" borderId="14" xfId="0" applyNumberFormat="1" applyFont="1" applyBorder="1" applyAlignment="1">
      <alignment horizontal="center"/>
    </xf>
    <xf numFmtId="14" fontId="27" fillId="0" borderId="24" xfId="0" applyNumberFormat="1" applyFont="1" applyBorder="1" applyAlignment="1">
      <alignment horizontal="center"/>
    </xf>
    <xf numFmtId="4" fontId="32" fillId="0" borderId="16" xfId="0" applyNumberFormat="1" applyFont="1" applyBorder="1" applyAlignment="1">
      <alignment horizontal="center"/>
    </xf>
    <xf numFmtId="1" fontId="32" fillId="0" borderId="15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14" fontId="32" fillId="0" borderId="14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1" fontId="32" fillId="0" borderId="0" xfId="0" applyNumberFormat="1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9" fontId="27" fillId="0" borderId="0" xfId="0" applyNumberFormat="1" applyFont="1"/>
    <xf numFmtId="3" fontId="27" fillId="0" borderId="0" xfId="0" applyNumberFormat="1" applyFont="1" applyAlignment="1">
      <alignment horizontal="center"/>
    </xf>
    <xf numFmtId="0" fontId="34" fillId="0" borderId="6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6" fillId="0" borderId="0" xfId="0" applyFont="1"/>
    <xf numFmtId="14" fontId="36" fillId="0" borderId="0" xfId="0" applyNumberFormat="1" applyFont="1"/>
    <xf numFmtId="49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164" fontId="37" fillId="0" borderId="22" xfId="0" applyNumberFormat="1" applyFont="1" applyBorder="1" applyAlignment="1">
      <alignment horizontal="center" vertical="center" wrapText="1"/>
    </xf>
    <xf numFmtId="14" fontId="37" fillId="0" borderId="22" xfId="0" applyNumberFormat="1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164" fontId="36" fillId="0" borderId="0" xfId="0" applyNumberFormat="1" applyFont="1"/>
    <xf numFmtId="49" fontId="39" fillId="0" borderId="21" xfId="0" applyNumberFormat="1" applyFont="1" applyBorder="1" applyAlignment="1">
      <alignment horizontal="center"/>
    </xf>
    <xf numFmtId="5" fontId="39" fillId="0" borderId="21" xfId="0" applyNumberFormat="1" applyFont="1" applyBorder="1" applyAlignment="1">
      <alignment horizontal="center" wrapText="1"/>
    </xf>
    <xf numFmtId="0" fontId="36" fillId="0" borderId="14" xfId="0" quotePrefix="1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14" fontId="39" fillId="0" borderId="50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36" fillId="0" borderId="14" xfId="0" quotePrefix="1" applyNumberFormat="1" applyFont="1" applyFill="1" applyBorder="1" applyAlignment="1">
      <alignment horizontal="center"/>
    </xf>
    <xf numFmtId="0" fontId="36" fillId="0" borderId="14" xfId="0" applyNumberFormat="1" applyFont="1" applyBorder="1" applyAlignment="1">
      <alignment horizontal="center"/>
    </xf>
    <xf numFmtId="14" fontId="41" fillId="0" borderId="46" xfId="0" applyNumberFormat="1" applyFont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4" fontId="43" fillId="0" borderId="14" xfId="0" applyNumberFormat="1" applyFont="1" applyBorder="1" applyAlignment="1">
      <alignment horizontal="center"/>
    </xf>
    <xf numFmtId="14" fontId="43" fillId="0" borderId="46" xfId="0" applyNumberFormat="1" applyFont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14" xfId="0" applyNumberFormat="1" applyFont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164" fontId="41" fillId="0" borderId="14" xfId="0" applyNumberFormat="1" applyFont="1" applyBorder="1" applyAlignment="1">
      <alignment horizontal="center"/>
    </xf>
    <xf numFmtId="14" fontId="41" fillId="0" borderId="14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0" fillId="0" borderId="14" xfId="0" quotePrefix="1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" fontId="7" fillId="0" borderId="14" xfId="0" quotePrefix="1" applyNumberFormat="1" applyFont="1" applyBorder="1" applyAlignment="1">
      <alignment horizontal="center"/>
    </xf>
    <xf numFmtId="164" fontId="36" fillId="4" borderId="14" xfId="0" applyNumberFormat="1" applyFont="1" applyFill="1" applyBorder="1" applyAlignment="1">
      <alignment horizontal="center"/>
    </xf>
    <xf numFmtId="0" fontId="46" fillId="2" borderId="5" xfId="0" applyFont="1" applyFill="1" applyBorder="1" applyAlignment="1">
      <alignment horizontal="center"/>
    </xf>
    <xf numFmtId="0" fontId="46" fillId="0" borderId="0" xfId="0" applyFont="1"/>
    <xf numFmtId="165" fontId="46" fillId="3" borderId="21" xfId="0" applyNumberFormat="1" applyFont="1" applyFill="1" applyBorder="1" applyAlignment="1">
      <alignment horizontal="center"/>
    </xf>
    <xf numFmtId="165" fontId="46" fillId="3" borderId="14" xfId="0" applyNumberFormat="1" applyFont="1" applyFill="1" applyBorder="1" applyAlignment="1">
      <alignment horizontal="center"/>
    </xf>
    <xf numFmtId="165" fontId="46" fillId="0" borderId="14" xfId="0" applyNumberFormat="1" applyFont="1" applyBorder="1" applyAlignment="1">
      <alignment horizontal="center"/>
    </xf>
    <xf numFmtId="165" fontId="46" fillId="3" borderId="22" xfId="0" applyNumberFormat="1" applyFont="1" applyFill="1" applyBorder="1" applyAlignment="1">
      <alignment horizontal="center"/>
    </xf>
    <xf numFmtId="165" fontId="46" fillId="3" borderId="23" xfId="0" applyNumberFormat="1" applyFont="1" applyFill="1" applyBorder="1" applyAlignment="1">
      <alignment horizontal="center"/>
    </xf>
    <xf numFmtId="165" fontId="46" fillId="0" borderId="19" xfId="0" applyNumberFormat="1" applyFont="1" applyBorder="1" applyAlignment="1">
      <alignment horizontal="center"/>
    </xf>
    <xf numFmtId="165" fontId="46" fillId="0" borderId="20" xfId="0" applyNumberFormat="1" applyFont="1" applyBorder="1" applyAlignment="1">
      <alignment horizontal="center"/>
    </xf>
    <xf numFmtId="165" fontId="46" fillId="0" borderId="23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8" fontId="46" fillId="0" borderId="0" xfId="0" applyNumberFormat="1" applyFont="1" applyBorder="1" applyAlignment="1">
      <alignment horizontal="center"/>
    </xf>
    <xf numFmtId="9" fontId="46" fillId="0" borderId="0" xfId="0" applyNumberFormat="1" applyFont="1" applyBorder="1" applyAlignment="1">
      <alignment horizontal="center"/>
    </xf>
    <xf numFmtId="14" fontId="36" fillId="0" borderId="62" xfId="0" applyNumberFormat="1" applyFont="1" applyBorder="1" applyAlignment="1">
      <alignment horizontal="center"/>
    </xf>
    <xf numFmtId="14" fontId="36" fillId="0" borderId="47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5" fillId="2" borderId="25" xfId="0" applyFont="1" applyFill="1" applyBorder="1" applyAlignment="1">
      <alignment horizontal="center"/>
    </xf>
    <xf numFmtId="0" fontId="45" fillId="2" borderId="26" xfId="0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6" fillId="3" borderId="29" xfId="0" applyFont="1" applyFill="1" applyBorder="1" applyAlignment="1">
      <alignment horizontal="right"/>
    </xf>
    <xf numFmtId="0" fontId="46" fillId="3" borderId="30" xfId="0" applyFont="1" applyFill="1" applyBorder="1" applyAlignment="1">
      <alignment horizontal="right"/>
    </xf>
    <xf numFmtId="164" fontId="46" fillId="3" borderId="30" xfId="0" applyNumberFormat="1" applyFont="1" applyFill="1" applyBorder="1" applyAlignment="1">
      <alignment horizontal="center"/>
    </xf>
    <xf numFmtId="164" fontId="46" fillId="3" borderId="31" xfId="0" applyNumberFormat="1" applyFont="1" applyFill="1" applyBorder="1" applyAlignment="1">
      <alignment horizontal="center"/>
    </xf>
    <xf numFmtId="8" fontId="46" fillId="3" borderId="22" xfId="0" applyNumberFormat="1" applyFont="1" applyFill="1" applyBorder="1" applyAlignment="1">
      <alignment horizontal="center"/>
    </xf>
    <xf numFmtId="8" fontId="46" fillId="3" borderId="32" xfId="0" applyNumberFormat="1" applyFont="1" applyFill="1" applyBorder="1" applyAlignment="1">
      <alignment horizontal="center"/>
    </xf>
    <xf numFmtId="0" fontId="46" fillId="3" borderId="33" xfId="0" applyFont="1" applyFill="1" applyBorder="1" applyAlignment="1">
      <alignment horizontal="right"/>
    </xf>
    <xf numFmtId="0" fontId="46" fillId="3" borderId="22" xfId="0" applyFont="1" applyFill="1" applyBorder="1" applyAlignment="1">
      <alignment horizontal="right"/>
    </xf>
    <xf numFmtId="8" fontId="46" fillId="0" borderId="14" xfId="0" applyNumberFormat="1" applyFont="1" applyBorder="1" applyAlignment="1">
      <alignment horizontal="center"/>
    </xf>
    <xf numFmtId="8" fontId="46" fillId="0" borderId="34" xfId="0" applyNumberFormat="1" applyFont="1" applyBorder="1" applyAlignment="1">
      <alignment horizontal="center"/>
    </xf>
    <xf numFmtId="0" fontId="46" fillId="0" borderId="35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8" fontId="46" fillId="3" borderId="36" xfId="0" applyNumberFormat="1" applyFont="1" applyFill="1" applyBorder="1" applyAlignment="1">
      <alignment horizontal="center"/>
    </xf>
    <xf numFmtId="8" fontId="46" fillId="3" borderId="37" xfId="0" applyNumberFormat="1" applyFont="1" applyFill="1" applyBorder="1" applyAlignment="1">
      <alignment horizontal="center"/>
    </xf>
    <xf numFmtId="8" fontId="46" fillId="0" borderId="38" xfId="0" applyNumberFormat="1" applyFont="1" applyBorder="1" applyAlignment="1">
      <alignment horizontal="center"/>
    </xf>
    <xf numFmtId="8" fontId="46" fillId="0" borderId="39" xfId="0" applyNumberFormat="1" applyFont="1" applyBorder="1" applyAlignment="1">
      <alignment horizontal="center"/>
    </xf>
    <xf numFmtId="8" fontId="46" fillId="3" borderId="38" xfId="0" applyNumberFormat="1" applyFont="1" applyFill="1" applyBorder="1" applyAlignment="1">
      <alignment horizontal="center"/>
    </xf>
    <xf numFmtId="8" fontId="46" fillId="3" borderId="39" xfId="0" applyNumberFormat="1" applyFont="1" applyFill="1" applyBorder="1" applyAlignment="1">
      <alignment horizontal="center"/>
    </xf>
    <xf numFmtId="0" fontId="46" fillId="3" borderId="36" xfId="0" applyFont="1" applyFill="1" applyBorder="1" applyAlignment="1">
      <alignment horizontal="center"/>
    </xf>
    <xf numFmtId="0" fontId="46" fillId="3" borderId="40" xfId="0" applyFont="1" applyFill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3" borderId="38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41" xfId="0" applyFont="1" applyFill="1" applyBorder="1" applyAlignment="1">
      <alignment horizontal="center"/>
    </xf>
    <xf numFmtId="0" fontId="46" fillId="3" borderId="42" xfId="0" applyFont="1" applyFill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8" fontId="46" fillId="3" borderId="41" xfId="0" applyNumberFormat="1" applyFont="1" applyFill="1" applyBorder="1" applyAlignment="1">
      <alignment horizontal="center"/>
    </xf>
    <xf numFmtId="8" fontId="46" fillId="3" borderId="45" xfId="0" applyNumberFormat="1" applyFont="1" applyFill="1" applyBorder="1" applyAlignment="1">
      <alignment horizontal="center"/>
    </xf>
    <xf numFmtId="8" fontId="46" fillId="0" borderId="43" xfId="0" applyNumberFormat="1" applyFont="1" applyBorder="1" applyAlignment="1">
      <alignment horizontal="center"/>
    </xf>
    <xf numFmtId="8" fontId="46" fillId="0" borderId="20" xfId="0" applyNumberFormat="1" applyFont="1" applyBorder="1" applyAlignment="1">
      <alignment horizontal="center"/>
    </xf>
    <xf numFmtId="49" fontId="35" fillId="0" borderId="47" xfId="0" applyNumberFormat="1" applyFont="1" applyBorder="1" applyAlignment="1">
      <alignment horizontal="center"/>
    </xf>
    <xf numFmtId="49" fontId="35" fillId="0" borderId="48" xfId="0" applyNumberFormat="1" applyFont="1" applyBorder="1" applyAlignment="1">
      <alignment horizontal="center"/>
    </xf>
    <xf numFmtId="49" fontId="35" fillId="0" borderId="49" xfId="0" applyNumberFormat="1" applyFont="1" applyBorder="1" applyAlignment="1">
      <alignment horizontal="center"/>
    </xf>
    <xf numFmtId="49" fontId="35" fillId="0" borderId="50" xfId="0" applyNumberFormat="1" applyFont="1" applyBorder="1" applyAlignment="1">
      <alignment horizontal="center"/>
    </xf>
    <xf numFmtId="49" fontId="35" fillId="0" borderId="51" xfId="0" applyNumberFormat="1" applyFont="1" applyBorder="1" applyAlignment="1">
      <alignment horizontal="center"/>
    </xf>
    <xf numFmtId="49" fontId="35" fillId="0" borderId="5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1'!$H$4:$H$15</c:f>
              <c:numCache>
                <c:formatCode>#,##0.00</c:formatCode>
                <c:ptCount val="12"/>
                <c:pt idx="0">
                  <c:v>349333.13</c:v>
                </c:pt>
                <c:pt idx="1">
                  <c:v>656034.66999999993</c:v>
                </c:pt>
                <c:pt idx="2">
                  <c:v>919920.73</c:v>
                </c:pt>
                <c:pt idx="3">
                  <c:v>1261373.58</c:v>
                </c:pt>
                <c:pt idx="4">
                  <c:v>1507930.31</c:v>
                </c:pt>
                <c:pt idx="5">
                  <c:v>1743364.54</c:v>
                </c:pt>
                <c:pt idx="6">
                  <c:v>2037503.34</c:v>
                </c:pt>
                <c:pt idx="7">
                  <c:v>2304716.46</c:v>
                </c:pt>
                <c:pt idx="8">
                  <c:v>2571183.37</c:v>
                </c:pt>
                <c:pt idx="9">
                  <c:v>2852307.52</c:v>
                </c:pt>
                <c:pt idx="10">
                  <c:v>3151494.42</c:v>
                </c:pt>
                <c:pt idx="11">
                  <c:v>3413929.95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4-4733-9A77-44AE11AAE1C5}"/>
            </c:ext>
          </c:extLst>
        </c:ser>
        <c:ser>
          <c:idx val="1"/>
          <c:order val="1"/>
          <c:tx>
            <c:v>Plan</c:v>
          </c:tx>
          <c:val>
            <c:numRef>
              <c:f>'District 1'!$I$4:$I$15</c:f>
              <c:numCache>
                <c:formatCode>#,##0.00</c:formatCode>
                <c:ptCount val="12"/>
                <c:pt idx="0">
                  <c:v>331041.66666666669</c:v>
                </c:pt>
                <c:pt idx="1">
                  <c:v>662083.33333333337</c:v>
                </c:pt>
                <c:pt idx="2">
                  <c:v>993125</c:v>
                </c:pt>
                <c:pt idx="3">
                  <c:v>1324166.6666666667</c:v>
                </c:pt>
                <c:pt idx="4">
                  <c:v>1655208.3333333335</c:v>
                </c:pt>
                <c:pt idx="5">
                  <c:v>1986250.0000000002</c:v>
                </c:pt>
                <c:pt idx="6">
                  <c:v>2317291.666666667</c:v>
                </c:pt>
                <c:pt idx="7">
                  <c:v>2648333.3333333335</c:v>
                </c:pt>
                <c:pt idx="8">
                  <c:v>2979375</c:v>
                </c:pt>
                <c:pt idx="9">
                  <c:v>3310416.6666666665</c:v>
                </c:pt>
                <c:pt idx="10">
                  <c:v>3641458.333333333</c:v>
                </c:pt>
                <c:pt idx="11">
                  <c:v>3972499.9999999995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4-4733-9A77-44AE11AA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8704"/>
        <c:axId val="320123216"/>
      </c:lineChart>
      <c:catAx>
        <c:axId val="3201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3216"/>
        <c:crosses val="autoZero"/>
        <c:auto val="1"/>
        <c:lblAlgn val="ctr"/>
        <c:lblOffset val="100"/>
        <c:noMultiLvlLbl val="0"/>
      </c:catAx>
      <c:valAx>
        <c:axId val="32012321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2'!$H$4:$H$15</c:f>
              <c:numCache>
                <c:formatCode>#,##0.00</c:formatCode>
                <c:ptCount val="12"/>
                <c:pt idx="0">
                  <c:v>409274.18</c:v>
                </c:pt>
                <c:pt idx="1">
                  <c:v>864082.96</c:v>
                </c:pt>
                <c:pt idx="2">
                  <c:v>1225870.3799999999</c:v>
                </c:pt>
                <c:pt idx="3">
                  <c:v>1644518.5099999998</c:v>
                </c:pt>
                <c:pt idx="4">
                  <c:v>2016295.8099999998</c:v>
                </c:pt>
                <c:pt idx="5">
                  <c:v>2354203.7999999998</c:v>
                </c:pt>
                <c:pt idx="6">
                  <c:v>2781969.9299999997</c:v>
                </c:pt>
                <c:pt idx="7">
                  <c:v>3180438.4399999995</c:v>
                </c:pt>
                <c:pt idx="8">
                  <c:v>3599707.9999999995</c:v>
                </c:pt>
                <c:pt idx="9">
                  <c:v>4061233.2099999995</c:v>
                </c:pt>
                <c:pt idx="10">
                  <c:v>4485669.4399999995</c:v>
                </c:pt>
                <c:pt idx="11">
                  <c:v>4877361.3499999996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0CE-9A8F-5A7ECBF5799B}"/>
            </c:ext>
          </c:extLst>
        </c:ser>
        <c:ser>
          <c:idx val="1"/>
          <c:order val="1"/>
          <c:tx>
            <c:v>Plan</c:v>
          </c:tx>
          <c:val>
            <c:numRef>
              <c:f>'District 2'!$I$4:$I$15</c:f>
              <c:numCache>
                <c:formatCode>#,##0.00</c:formatCode>
                <c:ptCount val="12"/>
                <c:pt idx="0">
                  <c:v>426383.33333333331</c:v>
                </c:pt>
                <c:pt idx="1">
                  <c:v>852766.66666666663</c:v>
                </c:pt>
                <c:pt idx="2">
                  <c:v>1279150</c:v>
                </c:pt>
                <c:pt idx="3">
                  <c:v>1705533.3333333333</c:v>
                </c:pt>
                <c:pt idx="4">
                  <c:v>2131916.6666666665</c:v>
                </c:pt>
                <c:pt idx="5">
                  <c:v>2558300</c:v>
                </c:pt>
                <c:pt idx="6">
                  <c:v>2984683.3333333335</c:v>
                </c:pt>
                <c:pt idx="7">
                  <c:v>3411066.666666667</c:v>
                </c:pt>
                <c:pt idx="8">
                  <c:v>3837450.0000000005</c:v>
                </c:pt>
                <c:pt idx="9">
                  <c:v>4263833.333333334</c:v>
                </c:pt>
                <c:pt idx="10">
                  <c:v>4690216.666666667</c:v>
                </c:pt>
                <c:pt idx="11">
                  <c:v>5116600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0CE-9A8F-5A7ECBF5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9880"/>
        <c:axId val="320129488"/>
      </c:lineChart>
      <c:catAx>
        <c:axId val="32012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9488"/>
        <c:crosses val="autoZero"/>
        <c:auto val="1"/>
        <c:lblAlgn val="ctr"/>
        <c:lblOffset val="100"/>
        <c:noMultiLvlLbl val="0"/>
      </c:catAx>
      <c:valAx>
        <c:axId val="320129488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9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3'!$H$4:$H$15</c:f>
              <c:numCache>
                <c:formatCode>#,##0.00</c:formatCode>
                <c:ptCount val="12"/>
                <c:pt idx="0">
                  <c:v>140852.29</c:v>
                </c:pt>
                <c:pt idx="1">
                  <c:v>295760.80000000005</c:v>
                </c:pt>
                <c:pt idx="2">
                  <c:v>421711.61000000004</c:v>
                </c:pt>
                <c:pt idx="3">
                  <c:v>531117.29</c:v>
                </c:pt>
                <c:pt idx="4">
                  <c:v>650905.30000000005</c:v>
                </c:pt>
                <c:pt idx="5">
                  <c:v>754667.54</c:v>
                </c:pt>
                <c:pt idx="6">
                  <c:v>891129.9</c:v>
                </c:pt>
                <c:pt idx="7">
                  <c:v>1012025.15</c:v>
                </c:pt>
                <c:pt idx="8">
                  <c:v>1151571.75</c:v>
                </c:pt>
                <c:pt idx="9">
                  <c:v>1324377.23</c:v>
                </c:pt>
                <c:pt idx="10">
                  <c:v>1496341.3599999999</c:v>
                </c:pt>
                <c:pt idx="11">
                  <c:v>1644895.0199999998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8-4B8D-AA77-8F18D3DB5B87}"/>
            </c:ext>
          </c:extLst>
        </c:ser>
        <c:ser>
          <c:idx val="1"/>
          <c:order val="1"/>
          <c:tx>
            <c:v>Plan</c:v>
          </c:tx>
          <c:val>
            <c:numRef>
              <c:f>'District 3'!$I$4:$I$15</c:f>
              <c:numCache>
                <c:formatCode>#,##0.00</c:formatCode>
                <c:ptCount val="12"/>
                <c:pt idx="0">
                  <c:v>183758.33333333334</c:v>
                </c:pt>
                <c:pt idx="1">
                  <c:v>367516.66666666669</c:v>
                </c:pt>
                <c:pt idx="2">
                  <c:v>551275</c:v>
                </c:pt>
                <c:pt idx="3">
                  <c:v>735033.33333333337</c:v>
                </c:pt>
                <c:pt idx="4">
                  <c:v>918791.66666666674</c:v>
                </c:pt>
                <c:pt idx="5">
                  <c:v>1102550</c:v>
                </c:pt>
                <c:pt idx="6">
                  <c:v>1286308.3333333333</c:v>
                </c:pt>
                <c:pt idx="7">
                  <c:v>1470066.6666666665</c:v>
                </c:pt>
                <c:pt idx="8">
                  <c:v>1653824.9999999998</c:v>
                </c:pt>
                <c:pt idx="9">
                  <c:v>1837583.333333333</c:v>
                </c:pt>
                <c:pt idx="10">
                  <c:v>2021341.6666666663</c:v>
                </c:pt>
                <c:pt idx="11">
                  <c:v>2205099.9999999995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8-4B8D-AA77-8F18D3D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30272"/>
        <c:axId val="320124784"/>
      </c:lineChart>
      <c:catAx>
        <c:axId val="3201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4784"/>
        <c:crosses val="autoZero"/>
        <c:auto val="1"/>
        <c:lblAlgn val="ctr"/>
        <c:lblOffset val="100"/>
        <c:noMultiLvlLbl val="0"/>
      </c:catAx>
      <c:valAx>
        <c:axId val="320124784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4'!$H$4:$H$15</c:f>
              <c:numCache>
                <c:formatCode>#,##0.00</c:formatCode>
                <c:ptCount val="12"/>
                <c:pt idx="0">
                  <c:v>102642.22</c:v>
                </c:pt>
                <c:pt idx="1">
                  <c:v>226314.64</c:v>
                </c:pt>
                <c:pt idx="2">
                  <c:v>341073.01</c:v>
                </c:pt>
                <c:pt idx="3">
                  <c:v>487684.11</c:v>
                </c:pt>
                <c:pt idx="4">
                  <c:v>606496.92999999993</c:v>
                </c:pt>
                <c:pt idx="5">
                  <c:v>699943.23</c:v>
                </c:pt>
                <c:pt idx="6">
                  <c:v>781464.37</c:v>
                </c:pt>
                <c:pt idx="7">
                  <c:v>878347.78</c:v>
                </c:pt>
                <c:pt idx="8">
                  <c:v>967541.53</c:v>
                </c:pt>
                <c:pt idx="9">
                  <c:v>1064265.8999999999</c:v>
                </c:pt>
                <c:pt idx="10">
                  <c:v>1168240.7899999998</c:v>
                </c:pt>
                <c:pt idx="11">
                  <c:v>1260895.4399999997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6B9-9423-7B7493440EC3}"/>
            </c:ext>
          </c:extLst>
        </c:ser>
        <c:ser>
          <c:idx val="1"/>
          <c:order val="1"/>
          <c:tx>
            <c:v>Plan</c:v>
          </c:tx>
          <c:val>
            <c:numRef>
              <c:f>'District 4'!$I$4:$I$15</c:f>
              <c:numCache>
                <c:formatCode>#,##0.00</c:formatCode>
                <c:ptCount val="12"/>
                <c:pt idx="0">
                  <c:v>147483.33333333334</c:v>
                </c:pt>
                <c:pt idx="1">
                  <c:v>294966.66666666669</c:v>
                </c:pt>
                <c:pt idx="2">
                  <c:v>442450</c:v>
                </c:pt>
                <c:pt idx="3">
                  <c:v>589933.33333333337</c:v>
                </c:pt>
                <c:pt idx="4">
                  <c:v>737416.66666666674</c:v>
                </c:pt>
                <c:pt idx="5">
                  <c:v>884900.00000000012</c:v>
                </c:pt>
                <c:pt idx="6">
                  <c:v>1032383.3333333335</c:v>
                </c:pt>
                <c:pt idx="7">
                  <c:v>1179866.6666666667</c:v>
                </c:pt>
                <c:pt idx="8">
                  <c:v>1327350</c:v>
                </c:pt>
                <c:pt idx="9">
                  <c:v>1474833.3333333333</c:v>
                </c:pt>
                <c:pt idx="10">
                  <c:v>1622316.6666666665</c:v>
                </c:pt>
                <c:pt idx="11">
                  <c:v>1769799.9999999998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B9-9423-7B74934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4728"/>
        <c:axId val="321871296"/>
      </c:lineChart>
      <c:catAx>
        <c:axId val="270244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1296"/>
        <c:crosses val="autoZero"/>
        <c:auto val="1"/>
        <c:lblAlgn val="ctr"/>
        <c:lblOffset val="100"/>
        <c:noMultiLvlLbl val="0"/>
      </c:catAx>
      <c:valAx>
        <c:axId val="32187129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27024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5'!$H$4:$H$15</c:f>
              <c:numCache>
                <c:formatCode>#,##0.00</c:formatCode>
                <c:ptCount val="12"/>
                <c:pt idx="0">
                  <c:v>225671.01</c:v>
                </c:pt>
                <c:pt idx="1">
                  <c:v>489878.87</c:v>
                </c:pt>
                <c:pt idx="2">
                  <c:v>709927.22</c:v>
                </c:pt>
                <c:pt idx="3">
                  <c:v>977256.41999999993</c:v>
                </c:pt>
                <c:pt idx="4">
                  <c:v>1185274.71</c:v>
                </c:pt>
                <c:pt idx="5">
                  <c:v>1366428.3699999999</c:v>
                </c:pt>
                <c:pt idx="6">
                  <c:v>1603445.0099999998</c:v>
                </c:pt>
                <c:pt idx="7">
                  <c:v>1846851.4699999997</c:v>
                </c:pt>
                <c:pt idx="8">
                  <c:v>2103537.2399999998</c:v>
                </c:pt>
                <c:pt idx="9">
                  <c:v>2393438.5799999996</c:v>
                </c:pt>
                <c:pt idx="10">
                  <c:v>2646885.1499999994</c:v>
                </c:pt>
                <c:pt idx="11">
                  <c:v>2875896.3599999994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5EB-8ED6-C24270B52F63}"/>
            </c:ext>
          </c:extLst>
        </c:ser>
        <c:ser>
          <c:idx val="1"/>
          <c:order val="1"/>
          <c:tx>
            <c:v>Plan</c:v>
          </c:tx>
          <c:val>
            <c:numRef>
              <c:f>'District 5'!$I$4:$I$15</c:f>
              <c:numCache>
                <c:formatCode>#,##0.00</c:formatCode>
                <c:ptCount val="12"/>
                <c:pt idx="0">
                  <c:v>283725</c:v>
                </c:pt>
                <c:pt idx="1">
                  <c:v>567450</c:v>
                </c:pt>
                <c:pt idx="2">
                  <c:v>851175</c:v>
                </c:pt>
                <c:pt idx="3">
                  <c:v>1134900</c:v>
                </c:pt>
                <c:pt idx="4">
                  <c:v>1418625</c:v>
                </c:pt>
                <c:pt idx="5">
                  <c:v>1702350</c:v>
                </c:pt>
                <c:pt idx="6">
                  <c:v>1986075</c:v>
                </c:pt>
                <c:pt idx="7">
                  <c:v>2269800</c:v>
                </c:pt>
                <c:pt idx="8">
                  <c:v>2553525</c:v>
                </c:pt>
                <c:pt idx="9">
                  <c:v>2837250</c:v>
                </c:pt>
                <c:pt idx="10">
                  <c:v>3120975</c:v>
                </c:pt>
                <c:pt idx="11">
                  <c:v>3404700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5EB-8ED6-C24270B5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944"/>
        <c:axId val="321873256"/>
      </c:lineChart>
      <c:catAx>
        <c:axId val="32186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3256"/>
        <c:crosses val="autoZero"/>
        <c:auto val="1"/>
        <c:lblAlgn val="ctr"/>
        <c:lblOffset val="100"/>
        <c:noMultiLvlLbl val="0"/>
      </c:catAx>
      <c:valAx>
        <c:axId val="32187325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6'!$H$4:$H$15</c:f>
              <c:numCache>
                <c:formatCode>#,##0.00</c:formatCode>
                <c:ptCount val="12"/>
                <c:pt idx="0">
                  <c:v>64942.64</c:v>
                </c:pt>
                <c:pt idx="1">
                  <c:v>136684.59</c:v>
                </c:pt>
                <c:pt idx="2">
                  <c:v>194286.53999999998</c:v>
                </c:pt>
                <c:pt idx="3">
                  <c:v>253646.44999999998</c:v>
                </c:pt>
                <c:pt idx="4">
                  <c:v>304836.02999999997</c:v>
                </c:pt>
                <c:pt idx="5">
                  <c:v>363234.94999999995</c:v>
                </c:pt>
                <c:pt idx="6">
                  <c:v>436298.56999999995</c:v>
                </c:pt>
                <c:pt idx="7">
                  <c:v>503389.66999999993</c:v>
                </c:pt>
                <c:pt idx="8">
                  <c:v>563505.0199999999</c:v>
                </c:pt>
                <c:pt idx="9">
                  <c:v>630768.64999999991</c:v>
                </c:pt>
                <c:pt idx="10">
                  <c:v>700813.34999999986</c:v>
                </c:pt>
                <c:pt idx="11">
                  <c:v>762624.17999999982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C87-B813-9E49C8997752}"/>
            </c:ext>
          </c:extLst>
        </c:ser>
        <c:ser>
          <c:idx val="1"/>
          <c:order val="1"/>
          <c:tx>
            <c:v>Plan</c:v>
          </c:tx>
          <c:val>
            <c:numRef>
              <c:f>'District 6'!$I$4:$I$15</c:f>
              <c:numCache>
                <c:formatCode>#,##0.00</c:formatCode>
                <c:ptCount val="12"/>
                <c:pt idx="0">
                  <c:v>80416.666666666672</c:v>
                </c:pt>
                <c:pt idx="1">
                  <c:v>160833.33333333334</c:v>
                </c:pt>
                <c:pt idx="2">
                  <c:v>241250</c:v>
                </c:pt>
                <c:pt idx="3">
                  <c:v>321666.66666666669</c:v>
                </c:pt>
                <c:pt idx="4">
                  <c:v>402083.33333333337</c:v>
                </c:pt>
                <c:pt idx="5">
                  <c:v>482500.00000000006</c:v>
                </c:pt>
                <c:pt idx="6">
                  <c:v>562916.66666666674</c:v>
                </c:pt>
                <c:pt idx="7">
                  <c:v>643333.33333333337</c:v>
                </c:pt>
                <c:pt idx="8">
                  <c:v>723750</c:v>
                </c:pt>
                <c:pt idx="9">
                  <c:v>804166.66666666663</c:v>
                </c:pt>
                <c:pt idx="10">
                  <c:v>884583.33333333326</c:v>
                </c:pt>
                <c:pt idx="11">
                  <c:v>964999.99999999988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C87-B813-9E49C899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6984"/>
        <c:axId val="321867376"/>
      </c:lineChart>
      <c:catAx>
        <c:axId val="321866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67376"/>
        <c:crosses val="autoZero"/>
        <c:auto val="1"/>
        <c:lblAlgn val="ctr"/>
        <c:lblOffset val="100"/>
        <c:noMultiLvlLbl val="0"/>
      </c:catAx>
      <c:valAx>
        <c:axId val="32186737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7'!$H$4:$H$15</c:f>
              <c:numCache>
                <c:formatCode>#,##0.00</c:formatCode>
                <c:ptCount val="12"/>
                <c:pt idx="0">
                  <c:v>147695.79999999999</c:v>
                </c:pt>
                <c:pt idx="1">
                  <c:v>310264.15000000002</c:v>
                </c:pt>
                <c:pt idx="2">
                  <c:v>435146.94</c:v>
                </c:pt>
                <c:pt idx="3">
                  <c:v>568265.37</c:v>
                </c:pt>
                <c:pt idx="4">
                  <c:v>696903.7</c:v>
                </c:pt>
                <c:pt idx="5">
                  <c:v>824971.02</c:v>
                </c:pt>
                <c:pt idx="6">
                  <c:v>918169.7</c:v>
                </c:pt>
                <c:pt idx="7">
                  <c:v>1115161.8599999999</c:v>
                </c:pt>
                <c:pt idx="8">
                  <c:v>1249036.7999999998</c:v>
                </c:pt>
                <c:pt idx="9">
                  <c:v>1416821.69</c:v>
                </c:pt>
                <c:pt idx="10">
                  <c:v>1572427.5999999999</c:v>
                </c:pt>
                <c:pt idx="11">
                  <c:v>1723902.91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1E6-A4C1-5B4F7863E570}"/>
            </c:ext>
          </c:extLst>
        </c:ser>
        <c:ser>
          <c:idx val="1"/>
          <c:order val="1"/>
          <c:tx>
            <c:v>Plan</c:v>
          </c:tx>
          <c:val>
            <c:numRef>
              <c:f>'District 7'!$I$4:$I$15</c:f>
              <c:numCache>
                <c:formatCode>#,##0.00</c:formatCode>
                <c:ptCount val="12"/>
                <c:pt idx="0">
                  <c:v>184358.33333333334</c:v>
                </c:pt>
                <c:pt idx="1">
                  <c:v>368716.66666666669</c:v>
                </c:pt>
                <c:pt idx="2">
                  <c:v>553075</c:v>
                </c:pt>
                <c:pt idx="3">
                  <c:v>737433.33333333337</c:v>
                </c:pt>
                <c:pt idx="4">
                  <c:v>921791.66666666674</c:v>
                </c:pt>
                <c:pt idx="5">
                  <c:v>1106150</c:v>
                </c:pt>
                <c:pt idx="6">
                  <c:v>1290508.3333333333</c:v>
                </c:pt>
                <c:pt idx="7">
                  <c:v>1474866.6666666665</c:v>
                </c:pt>
                <c:pt idx="8">
                  <c:v>1659224.9999999998</c:v>
                </c:pt>
                <c:pt idx="9">
                  <c:v>1843583.333333333</c:v>
                </c:pt>
                <c:pt idx="10">
                  <c:v>2027941.6666666663</c:v>
                </c:pt>
                <c:pt idx="11">
                  <c:v>2212299.9999999995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1E6-A4C1-5B4F7863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7768"/>
        <c:axId val="321872472"/>
      </c:lineChart>
      <c:catAx>
        <c:axId val="321867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2472"/>
        <c:crosses val="autoZero"/>
        <c:auto val="1"/>
        <c:lblAlgn val="ctr"/>
        <c:lblOffset val="100"/>
        <c:noMultiLvlLbl val="0"/>
      </c:catAx>
      <c:valAx>
        <c:axId val="321872472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9481660269871"/>
          <c:y val="3.1903799417096451E-2"/>
          <c:w val="0.71122119785278093"/>
          <c:h val="0.87476035721792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data'!$C$6:$C$17</c:f>
              <c:numCache>
                <c:formatCode>#,##0.00</c:formatCode>
                <c:ptCount val="12"/>
                <c:pt idx="0">
                  <c:v>1440411.27</c:v>
                </c:pt>
                <c:pt idx="1">
                  <c:v>2979020.6799999997</c:v>
                </c:pt>
                <c:pt idx="2">
                  <c:v>4247936.43</c:v>
                </c:pt>
                <c:pt idx="3">
                  <c:v>5723861.7300000004</c:v>
                </c:pt>
                <c:pt idx="4">
                  <c:v>6968642.79</c:v>
                </c:pt>
                <c:pt idx="5">
                  <c:v>8106813.4499999993</c:v>
                </c:pt>
                <c:pt idx="6">
                  <c:v>9449980.8199999984</c:v>
                </c:pt>
                <c:pt idx="7">
                  <c:v>10840930.83</c:v>
                </c:pt>
                <c:pt idx="8">
                  <c:v>12206083.709999997</c:v>
                </c:pt>
                <c:pt idx="9">
                  <c:v>13743212.779999999</c:v>
                </c:pt>
                <c:pt idx="10">
                  <c:v>15221872.109999996</c:v>
                </c:pt>
                <c:pt idx="11">
                  <c:v>16559505.209999999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C1C-A082-7D5A6F8F21D7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data'!$D$6:$D$17</c:f>
              <c:numCache>
                <c:formatCode>#,##0.00</c:formatCode>
                <c:ptCount val="12"/>
                <c:pt idx="0">
                  <c:v>1637166.6666666667</c:v>
                </c:pt>
                <c:pt idx="1">
                  <c:v>3274333.3333333335</c:v>
                </c:pt>
                <c:pt idx="2">
                  <c:v>4911500</c:v>
                </c:pt>
                <c:pt idx="3">
                  <c:v>6548666.666666667</c:v>
                </c:pt>
                <c:pt idx="4">
                  <c:v>8185833.333333334</c:v>
                </c:pt>
                <c:pt idx="5">
                  <c:v>9823000</c:v>
                </c:pt>
                <c:pt idx="6">
                  <c:v>11460166.666666666</c:v>
                </c:pt>
                <c:pt idx="7">
                  <c:v>13097333.333333332</c:v>
                </c:pt>
                <c:pt idx="8">
                  <c:v>14734500</c:v>
                </c:pt>
                <c:pt idx="9">
                  <c:v>16371666.666666664</c:v>
                </c:pt>
                <c:pt idx="10">
                  <c:v>18008833.333333332</c:v>
                </c:pt>
                <c:pt idx="11">
                  <c:v>19646000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C1C-A082-7D5A6F8F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0904"/>
        <c:axId val="321868160"/>
      </c:barChart>
      <c:catAx>
        <c:axId val="321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868160"/>
        <c:crosses val="autoZero"/>
        <c:auto val="0"/>
        <c:lblAlgn val="ctr"/>
        <c:lblOffset val="100"/>
        <c:noMultiLvlLbl val="0"/>
      </c:catAx>
      <c:valAx>
        <c:axId val="321868160"/>
        <c:scaling>
          <c:orientation val="minMax"/>
          <c:min val="1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in Millions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2187090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ayout>
        <c:manualLayout>
          <c:xMode val="edge"/>
          <c:yMode val="edge"/>
          <c:x val="0.89338051020688758"/>
          <c:y val="0.4480374803234411"/>
          <c:w val="9.7306334961913224E-2"/>
          <c:h val="0.13266045177401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19</xdr:row>
      <xdr:rowOff>104774</xdr:rowOff>
    </xdr:from>
    <xdr:to>
      <xdr:col>5</xdr:col>
      <xdr:colOff>1042147</xdr:colOff>
      <xdr:row>40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161925</xdr:rowOff>
    </xdr:from>
    <xdr:to>
      <xdr:col>5</xdr:col>
      <xdr:colOff>476250</xdr:colOff>
      <xdr:row>38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19</xdr:row>
      <xdr:rowOff>85725</xdr:rowOff>
    </xdr:from>
    <xdr:to>
      <xdr:col>6</xdr:col>
      <xdr:colOff>333375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885825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971551</xdr:colOff>
      <xdr:row>20</xdr:row>
      <xdr:rowOff>0</xdr:rowOff>
    </xdr:from>
    <xdr:to>
      <xdr:col>6</xdr:col>
      <xdr:colOff>809626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1028701</xdr:colOff>
      <xdr:row>20</xdr:row>
      <xdr:rowOff>0</xdr:rowOff>
    </xdr:from>
    <xdr:to>
      <xdr:col>6</xdr:col>
      <xdr:colOff>828676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1243854</xdr:colOff>
      <xdr:row>20</xdr:row>
      <xdr:rowOff>22411</xdr:rowOff>
    </xdr:from>
    <xdr:to>
      <xdr:col>6</xdr:col>
      <xdr:colOff>1098177</xdr:colOff>
      <xdr:row>42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95250</xdr:rowOff>
    </xdr:from>
    <xdr:to>
      <xdr:col>13</xdr:col>
      <xdr:colOff>428625</xdr:colOff>
      <xdr:row>38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I28"/>
  <sheetViews>
    <sheetView zoomScale="115" zoomScaleNormal="115" workbookViewId="0">
      <selection activeCell="E15" sqref="E15"/>
    </sheetView>
  </sheetViews>
  <sheetFormatPr defaultRowHeight="15"/>
  <cols>
    <col min="1" max="1" width="19" style="83" bestFit="1" customWidth="1"/>
    <col min="2" max="2" width="19.140625" style="83" bestFit="1" customWidth="1"/>
    <col min="3" max="3" width="11.5703125" style="83" bestFit="1" customWidth="1"/>
    <col min="4" max="4" width="17.140625" style="117" bestFit="1" customWidth="1"/>
    <col min="5" max="5" width="12.85546875" style="83" bestFit="1" customWidth="1"/>
    <col min="6" max="6" width="16" style="83" bestFit="1" customWidth="1"/>
    <col min="7" max="7" width="16.5703125" style="118" bestFit="1" customWidth="1"/>
    <col min="8" max="8" width="16.7109375" style="83" customWidth="1"/>
    <col min="9" max="9" width="14.5703125" style="83" customWidth="1"/>
    <col min="10" max="16384" width="9.140625" style="83"/>
  </cols>
  <sheetData>
    <row r="1" spans="1:9" ht="24.75" customHeight="1" thickBot="1">
      <c r="A1" s="230" t="s">
        <v>0</v>
      </c>
      <c r="B1" s="231"/>
      <c r="C1" s="231"/>
      <c r="D1" s="231"/>
      <c r="E1" s="231"/>
      <c r="F1" s="231"/>
      <c r="G1" s="232"/>
    </row>
    <row r="2" spans="1:9" s="88" customFormat="1" ht="33" customHeight="1" thickBot="1">
      <c r="A2" s="233" t="s">
        <v>1</v>
      </c>
      <c r="B2" s="234"/>
      <c r="C2" s="84" t="s">
        <v>57</v>
      </c>
      <c r="D2" s="85" t="s">
        <v>58</v>
      </c>
      <c r="E2" s="86" t="s">
        <v>2</v>
      </c>
      <c r="F2" s="86" t="s">
        <v>3</v>
      </c>
      <c r="G2" s="87"/>
    </row>
    <row r="3" spans="1:9" s="96" customFormat="1" ht="24" customHeight="1" thickTop="1" thickBot="1">
      <c r="A3" s="89" t="s">
        <v>4</v>
      </c>
      <c r="B3" s="90" t="s">
        <v>5</v>
      </c>
      <c r="C3" s="91" t="s">
        <v>6</v>
      </c>
      <c r="D3" s="92" t="s">
        <v>7</v>
      </c>
      <c r="E3" s="93" t="s">
        <v>8</v>
      </c>
      <c r="F3" s="94" t="s">
        <v>9</v>
      </c>
      <c r="G3" s="95" t="s">
        <v>10</v>
      </c>
    </row>
    <row r="4" spans="1:9" ht="15" customHeight="1" thickTop="1">
      <c r="A4" s="97">
        <v>3972500</v>
      </c>
      <c r="B4" s="98" t="s">
        <v>11</v>
      </c>
      <c r="C4" s="99" t="s">
        <v>59</v>
      </c>
      <c r="D4" s="100">
        <v>349333.13</v>
      </c>
      <c r="E4" s="101">
        <v>43339</v>
      </c>
      <c r="F4" s="102">
        <f>SUM(A4-D4)</f>
        <v>3623166.87</v>
      </c>
      <c r="G4" s="159" t="s">
        <v>60</v>
      </c>
      <c r="H4" s="103">
        <f>+D4</f>
        <v>349333.13</v>
      </c>
      <c r="I4" s="103">
        <f>SUM(A4/12)</f>
        <v>331041.66666666669</v>
      </c>
    </row>
    <row r="5" spans="1:9" ht="15" customHeight="1">
      <c r="A5" s="104"/>
      <c r="B5" s="19" t="s">
        <v>11</v>
      </c>
      <c r="C5" s="33" t="s">
        <v>61</v>
      </c>
      <c r="D5" s="105">
        <v>306701.53999999998</v>
      </c>
      <c r="E5" s="106">
        <v>43368</v>
      </c>
      <c r="F5" s="102">
        <f>IF(D5&lt;&gt;"",SUM(F4-D5),"")</f>
        <v>3316465.33</v>
      </c>
      <c r="G5" s="160" t="s">
        <v>62</v>
      </c>
      <c r="H5" s="103">
        <f>+D5+H4</f>
        <v>656034.66999999993</v>
      </c>
      <c r="I5" s="103">
        <f t="shared" ref="I5:I15" si="0">+$I$4+I4</f>
        <v>662083.33333333337</v>
      </c>
    </row>
    <row r="6" spans="1:9">
      <c r="A6" s="104"/>
      <c r="B6" s="19" t="s">
        <v>11</v>
      </c>
      <c r="C6" s="33" t="s">
        <v>63</v>
      </c>
      <c r="D6" s="105">
        <v>263886.06</v>
      </c>
      <c r="E6" s="106">
        <v>43406</v>
      </c>
      <c r="F6" s="102">
        <f t="shared" ref="F6:F15" si="1">IF(D6&lt;&gt;"",SUM(F5-D6),"")</f>
        <v>3052579.27</v>
      </c>
      <c r="G6" s="164" t="s">
        <v>64</v>
      </c>
      <c r="H6" s="103">
        <f t="shared" ref="H6:H15" si="2">+D6+H5</f>
        <v>919920.73</v>
      </c>
      <c r="I6" s="103">
        <f t="shared" si="0"/>
        <v>993125</v>
      </c>
    </row>
    <row r="7" spans="1:9">
      <c r="A7" s="104"/>
      <c r="B7" s="19" t="s">
        <v>11</v>
      </c>
      <c r="C7" s="107">
        <v>1018</v>
      </c>
      <c r="D7" s="108">
        <v>341452.85</v>
      </c>
      <c r="E7" s="106">
        <v>43440</v>
      </c>
      <c r="F7" s="102">
        <f t="shared" si="1"/>
        <v>2711126.42</v>
      </c>
      <c r="G7" s="164" t="s">
        <v>65</v>
      </c>
      <c r="H7" s="103">
        <f t="shared" si="2"/>
        <v>1261373.58</v>
      </c>
      <c r="I7" s="103">
        <f t="shared" si="0"/>
        <v>1324166.6666666667</v>
      </c>
    </row>
    <row r="8" spans="1:9">
      <c r="A8" s="109"/>
      <c r="B8" s="19" t="s">
        <v>11</v>
      </c>
      <c r="C8" s="107">
        <v>1118</v>
      </c>
      <c r="D8" s="105">
        <v>246556.73</v>
      </c>
      <c r="E8" s="106">
        <v>43468</v>
      </c>
      <c r="F8" s="102">
        <f t="shared" si="1"/>
        <v>2464569.69</v>
      </c>
      <c r="G8" s="165" t="s">
        <v>66</v>
      </c>
      <c r="H8" s="103">
        <f t="shared" si="2"/>
        <v>1507930.31</v>
      </c>
      <c r="I8" s="103">
        <f t="shared" si="0"/>
        <v>1655208.3333333335</v>
      </c>
    </row>
    <row r="9" spans="1:9">
      <c r="A9" s="109"/>
      <c r="B9" s="19" t="s">
        <v>11</v>
      </c>
      <c r="C9" s="107">
        <v>1218</v>
      </c>
      <c r="D9" s="105">
        <v>235434.23</v>
      </c>
      <c r="E9" s="106">
        <v>43496</v>
      </c>
      <c r="F9" s="102">
        <f t="shared" si="1"/>
        <v>2229135.46</v>
      </c>
      <c r="G9" s="160" t="s">
        <v>67</v>
      </c>
      <c r="H9" s="103">
        <f t="shared" si="2"/>
        <v>1743364.54</v>
      </c>
      <c r="I9" s="103">
        <f t="shared" si="0"/>
        <v>1986250.0000000002</v>
      </c>
    </row>
    <row r="10" spans="1:9">
      <c r="A10" s="109"/>
      <c r="B10" s="19" t="s">
        <v>11</v>
      </c>
      <c r="C10" s="33" t="s">
        <v>69</v>
      </c>
      <c r="D10" s="204">
        <v>294138.8</v>
      </c>
      <c r="E10" s="186">
        <v>43538</v>
      </c>
      <c r="F10" s="102">
        <f t="shared" si="1"/>
        <v>1934996.66</v>
      </c>
      <c r="G10" s="160" t="s">
        <v>71</v>
      </c>
      <c r="H10" s="103">
        <f t="shared" si="2"/>
        <v>2037503.34</v>
      </c>
      <c r="I10" s="103">
        <f t="shared" si="0"/>
        <v>2317291.666666667</v>
      </c>
    </row>
    <row r="11" spans="1:9">
      <c r="A11" s="109"/>
      <c r="B11" s="19" t="s">
        <v>11</v>
      </c>
      <c r="C11" s="33" t="s">
        <v>70</v>
      </c>
      <c r="D11" s="105">
        <v>267213.12</v>
      </c>
      <c r="E11" s="187">
        <v>43552</v>
      </c>
      <c r="F11" s="102">
        <f t="shared" si="1"/>
        <v>1667783.54</v>
      </c>
      <c r="G11" s="160" t="s">
        <v>72</v>
      </c>
      <c r="H11" s="103">
        <f t="shared" si="2"/>
        <v>2304716.46</v>
      </c>
      <c r="I11" s="103">
        <f t="shared" si="0"/>
        <v>2648333.3333333335</v>
      </c>
    </row>
    <row r="12" spans="1:9">
      <c r="A12" s="109"/>
      <c r="B12" s="19" t="s">
        <v>11</v>
      </c>
      <c r="C12" s="33" t="s">
        <v>73</v>
      </c>
      <c r="D12" s="105">
        <v>266466.90999999997</v>
      </c>
      <c r="E12" s="187">
        <v>43584</v>
      </c>
      <c r="F12" s="102">
        <f t="shared" si="1"/>
        <v>1401316.6300000001</v>
      </c>
      <c r="G12" s="160" t="s">
        <v>74</v>
      </c>
      <c r="H12" s="103">
        <f t="shared" si="2"/>
        <v>2571183.37</v>
      </c>
      <c r="I12" s="103">
        <f t="shared" si="0"/>
        <v>2979375</v>
      </c>
    </row>
    <row r="13" spans="1:9" ht="15" customHeight="1">
      <c r="A13" s="109"/>
      <c r="B13" s="19" t="s">
        <v>11</v>
      </c>
      <c r="C13" s="33" t="s">
        <v>75</v>
      </c>
      <c r="D13" s="105">
        <v>281124.15000000002</v>
      </c>
      <c r="E13" s="110">
        <v>43608</v>
      </c>
      <c r="F13" s="102">
        <f t="shared" si="1"/>
        <v>1120192.48</v>
      </c>
      <c r="G13" s="160" t="s">
        <v>76</v>
      </c>
      <c r="H13" s="103">
        <f t="shared" si="2"/>
        <v>2852307.52</v>
      </c>
      <c r="I13" s="103">
        <f t="shared" si="0"/>
        <v>3310416.6666666665</v>
      </c>
    </row>
    <row r="14" spans="1:9">
      <c r="A14" s="109"/>
      <c r="B14" s="19" t="s">
        <v>11</v>
      </c>
      <c r="C14" s="34" t="s">
        <v>77</v>
      </c>
      <c r="D14" s="105">
        <v>299186.90000000002</v>
      </c>
      <c r="E14" s="110">
        <v>43637</v>
      </c>
      <c r="F14" s="102">
        <f t="shared" si="1"/>
        <v>821005.58</v>
      </c>
      <c r="G14" s="160" t="s">
        <v>78</v>
      </c>
      <c r="H14" s="103">
        <f t="shared" si="2"/>
        <v>3151494.42</v>
      </c>
      <c r="I14" s="103">
        <f t="shared" si="0"/>
        <v>3641458.333333333</v>
      </c>
    </row>
    <row r="15" spans="1:9" ht="15.75" thickBot="1">
      <c r="A15" s="109"/>
      <c r="B15" s="19" t="s">
        <v>11</v>
      </c>
      <c r="C15" s="206" t="s">
        <v>79</v>
      </c>
      <c r="D15" s="105">
        <v>262435.53000000003</v>
      </c>
      <c r="E15" s="110">
        <v>43671</v>
      </c>
      <c r="F15" s="102">
        <f t="shared" si="1"/>
        <v>558570.04999999993</v>
      </c>
      <c r="G15" s="161" t="s">
        <v>80</v>
      </c>
      <c r="H15" s="103">
        <f t="shared" si="2"/>
        <v>3413929.95</v>
      </c>
      <c r="I15" s="103">
        <f t="shared" si="0"/>
        <v>3972499.9999999995</v>
      </c>
    </row>
    <row r="16" spans="1:9">
      <c r="A16" s="111"/>
      <c r="B16" s="112"/>
      <c r="C16" s="113"/>
      <c r="D16" s="114"/>
      <c r="E16" s="115"/>
      <c r="F16" s="111"/>
      <c r="G16" s="116"/>
    </row>
    <row r="17" spans="1:9">
      <c r="A17" s="83" t="s">
        <v>12</v>
      </c>
      <c r="B17" s="103">
        <f>SUM(D4:D15)</f>
        <v>3413929.95</v>
      </c>
    </row>
    <row r="18" spans="1:9">
      <c r="A18" s="83" t="s">
        <v>13</v>
      </c>
      <c r="B18" s="119">
        <f>B17/A4</f>
        <v>0.8593907992448081</v>
      </c>
      <c r="C18" s="199" t="s">
        <v>16</v>
      </c>
      <c r="D18" s="200" t="s">
        <v>16</v>
      </c>
    </row>
    <row r="19" spans="1:9">
      <c r="A19" s="83" t="s">
        <v>15</v>
      </c>
      <c r="B19" s="119">
        <f>SUM(D19/12)</f>
        <v>1</v>
      </c>
      <c r="C19" s="199" t="s">
        <v>14</v>
      </c>
      <c r="D19" s="120">
        <v>12</v>
      </c>
    </row>
    <row r="23" spans="1:9">
      <c r="G23" s="118" t="s">
        <v>16</v>
      </c>
    </row>
    <row r="27" spans="1:9">
      <c r="G27" s="118" t="s">
        <v>16</v>
      </c>
    </row>
    <row r="28" spans="1:9">
      <c r="I28" s="83" t="s">
        <v>17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9"/>
  <sheetViews>
    <sheetView workbookViewId="0">
      <selection activeCell="C6" sqref="C6"/>
    </sheetView>
  </sheetViews>
  <sheetFormatPr defaultRowHeight="15"/>
  <cols>
    <col min="3" max="4" width="12.7109375" bestFit="1" customWidth="1"/>
  </cols>
  <sheetData>
    <row r="5" spans="2:4">
      <c r="C5" t="s">
        <v>43</v>
      </c>
      <c r="D5" t="s">
        <v>44</v>
      </c>
    </row>
    <row r="6" spans="2:4">
      <c r="B6" t="s">
        <v>45</v>
      </c>
      <c r="C6" s="9">
        <f>+'District 1'!H4+'District 2'!H4+'District 3'!H4+'District 4'!H4+'District 5'!H4+'District 6'!H4+'District 7'!H4</f>
        <v>1440411.27</v>
      </c>
      <c r="D6" s="9">
        <f>+'District 1'!I4+'District 2'!I4+'District 3'!I4+'District 4'!I4+'District 5'!I4+'District 6'!I4+'District 7'!I4</f>
        <v>1637166.6666666667</v>
      </c>
    </row>
    <row r="7" spans="2:4">
      <c r="B7" t="s">
        <v>46</v>
      </c>
      <c r="C7" s="9">
        <f>+'District 1'!H5+'District 2'!H5+'District 3'!H5+'District 4'!H5+'District 5'!H5+'District 6'!H5+'District 7'!H5</f>
        <v>2979020.6799999997</v>
      </c>
      <c r="D7" s="9">
        <f>+'District 1'!I5+'District 2'!I5+'District 3'!I5+'District 4'!I5+'District 5'!I5+'District 6'!I5+'District 7'!I5</f>
        <v>3274333.3333333335</v>
      </c>
    </row>
    <row r="8" spans="2:4">
      <c r="B8" t="s">
        <v>47</v>
      </c>
      <c r="C8" s="9">
        <f>+'District 1'!H6+'District 2'!H6+'District 3'!H6+'District 4'!H6+'District 5'!H6+'District 6'!H6+'District 7'!H6</f>
        <v>4247936.43</v>
      </c>
      <c r="D8" s="9">
        <f>+'District 1'!I6+'District 2'!I6+'District 3'!I6+'District 4'!I6+'District 5'!I6+'District 6'!I6+'District 7'!I6</f>
        <v>4911500</v>
      </c>
    </row>
    <row r="9" spans="2:4">
      <c r="B9" t="s">
        <v>48</v>
      </c>
      <c r="C9" s="9">
        <f>+'District 1'!H7+'District 2'!H7+'District 3'!H7+'District 4'!H7+'District 5'!H7+'District 6'!H7+'District 7'!H7</f>
        <v>5723861.7300000004</v>
      </c>
      <c r="D9" s="9">
        <f>+'District 1'!I7+'District 2'!I7+'District 3'!I7+'District 4'!I7+'District 5'!I7+'District 6'!I7+'District 7'!I7</f>
        <v>6548666.666666667</v>
      </c>
    </row>
    <row r="10" spans="2:4">
      <c r="B10" t="s">
        <v>49</v>
      </c>
      <c r="C10" s="9">
        <f>+'District 1'!H8+'District 2'!H8+'District 3'!H8+'District 4'!H8+'District 5'!H8+'District 6'!H8+'District 7'!H8</f>
        <v>6968642.79</v>
      </c>
      <c r="D10" s="9">
        <f>+'District 1'!I8+'District 2'!I8+'District 3'!I8+'District 4'!I8+'District 5'!I8+'District 6'!I8+'District 7'!I8</f>
        <v>8185833.333333334</v>
      </c>
    </row>
    <row r="11" spans="2:4">
      <c r="B11" t="s">
        <v>50</v>
      </c>
      <c r="C11" s="9">
        <f>+'District 1'!H9+'District 2'!H9+'District 3'!H9+'District 4'!H9+'District 5'!H9+'District 6'!H9+'District 7'!H9</f>
        <v>8106813.4499999993</v>
      </c>
      <c r="D11" s="9">
        <f>+'District 1'!I9+'District 2'!I9+'District 3'!I9+'District 4'!I9+'District 5'!I9+'District 6'!I9+'District 7'!I9</f>
        <v>9823000</v>
      </c>
    </row>
    <row r="12" spans="2:4">
      <c r="B12" t="s">
        <v>51</v>
      </c>
      <c r="C12" s="9">
        <f>+'District 1'!H10+'District 2'!H10+'District 3'!H10+'District 4'!H10+'District 5'!H10+'District 6'!H10+'District 7'!H10</f>
        <v>9449980.8199999984</v>
      </c>
      <c r="D12" s="9">
        <f>+'District 1'!I10+'District 2'!I10+'District 3'!I10+'District 4'!I10+'District 5'!I10+'District 6'!I10+'District 7'!I10</f>
        <v>11460166.666666666</v>
      </c>
    </row>
    <row r="13" spans="2:4">
      <c r="B13" t="s">
        <v>52</v>
      </c>
      <c r="C13" s="9">
        <f>+'District 1'!H11+'District 2'!H11+'District 3'!H11+'District 4'!H11+'District 5'!H11+'District 6'!H11+'District 7'!H11</f>
        <v>10840930.83</v>
      </c>
      <c r="D13" s="9">
        <f>+'District 1'!I11+'District 2'!I11+'District 3'!I11+'District 4'!I11+'District 5'!I11+'District 6'!I11+'District 7'!I11</f>
        <v>13097333.333333332</v>
      </c>
    </row>
    <row r="14" spans="2:4">
      <c r="B14" t="s">
        <v>53</v>
      </c>
      <c r="C14" s="9">
        <f>+'District 1'!H12+'District 2'!H12+'District 3'!H12+'District 4'!H12+'District 5'!H12+'District 6'!H12+'District 7'!H12</f>
        <v>12206083.709999997</v>
      </c>
      <c r="D14" s="9">
        <f>+'District 1'!I12+'District 2'!I12+'District 3'!I12+'District 4'!I12+'District 5'!I12+'District 6'!I12+'District 7'!I12</f>
        <v>14734500</v>
      </c>
    </row>
    <row r="15" spans="2:4">
      <c r="B15" t="s">
        <v>54</v>
      </c>
      <c r="C15" s="9">
        <f>+'District 1'!H13+'District 2'!H13+'District 3'!H13+'District 4'!H13+'District 5'!H13+'District 6'!H13+'District 7'!H13</f>
        <v>13743212.779999999</v>
      </c>
      <c r="D15" s="9">
        <f>+'District 1'!I13+'District 2'!I13+'District 3'!I13+'District 4'!I13+'District 5'!I13+'District 6'!I13+'District 7'!I13</f>
        <v>16371666.666666664</v>
      </c>
    </row>
    <row r="16" spans="2:4">
      <c r="B16" t="s">
        <v>55</v>
      </c>
      <c r="C16" s="9">
        <f>+'District 1'!H14+'District 2'!H14+'District 3'!H14+'District 4'!H14+'District 5'!H14+'District 6'!H14+'District 7'!H14</f>
        <v>15221872.109999996</v>
      </c>
      <c r="D16" s="9">
        <f>+'District 1'!I14+'District 2'!I14+'District 3'!I14+'District 4'!I14+'District 5'!I14+'District 6'!I14+'District 7'!I14</f>
        <v>18008833.333333332</v>
      </c>
    </row>
    <row r="17" spans="2:4">
      <c r="B17" t="s">
        <v>56</v>
      </c>
      <c r="C17" s="9">
        <f>+'District 1'!H15+'District 2'!H15+'District 3'!H15+'District 4'!H15+'District 5'!H15+'District 6'!H15+'District 7'!H15</f>
        <v>16559505.209999999</v>
      </c>
      <c r="D17" s="9">
        <f>+'District 1'!I15+'District 2'!I15+'District 3'!I15+'District 4'!I15+'District 5'!I15+'District 6'!I15+'District 7'!I15</f>
        <v>19646000</v>
      </c>
    </row>
    <row r="19" spans="2:4">
      <c r="C1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zoomScale="115" zoomScaleNormal="115" workbookViewId="0">
      <selection activeCell="G23" sqref="G23"/>
    </sheetView>
  </sheetViews>
  <sheetFormatPr defaultRowHeight="15"/>
  <cols>
    <col min="1" max="1" width="19" bestFit="1" customWidth="1"/>
    <col min="2" max="2" width="26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20.28515625" customWidth="1"/>
    <col min="8" max="8" width="12.85546875" customWidth="1"/>
    <col min="9" max="9" width="14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5.1" customHeight="1" thickBot="1">
      <c r="A2" s="238" t="s">
        <v>1</v>
      </c>
      <c r="B2" s="239"/>
      <c r="C2" s="40" t="s">
        <v>57</v>
      </c>
      <c r="D2" s="40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35" t="s">
        <v>10</v>
      </c>
    </row>
    <row r="4" spans="1:9" ht="15" customHeight="1" thickTop="1">
      <c r="A4" s="14">
        <v>5116600</v>
      </c>
      <c r="B4" s="15" t="s">
        <v>11</v>
      </c>
      <c r="C4" s="32" t="s">
        <v>59</v>
      </c>
      <c r="D4" s="16">
        <v>409274.18</v>
      </c>
      <c r="E4" s="41">
        <v>43339</v>
      </c>
      <c r="F4" s="17">
        <f>SUM(A4-D4)</f>
        <v>4707325.82</v>
      </c>
      <c r="G4" s="159" t="s">
        <v>60</v>
      </c>
      <c r="H4" s="9">
        <f>+D4</f>
        <v>409274.18</v>
      </c>
      <c r="I4" s="9">
        <f>A4/12</f>
        <v>426383.33333333331</v>
      </c>
    </row>
    <row r="5" spans="1:9" ht="15" customHeight="1">
      <c r="A5" s="18"/>
      <c r="B5" s="19" t="s">
        <v>11</v>
      </c>
      <c r="C5" s="33" t="s">
        <v>61</v>
      </c>
      <c r="D5" s="22">
        <v>454808.78</v>
      </c>
      <c r="E5" s="42">
        <v>43368</v>
      </c>
      <c r="F5" s="23">
        <f>IF(D5&lt;&gt;"",SUM(F4-D5),"")</f>
        <v>4252517.04</v>
      </c>
      <c r="G5" s="160" t="s">
        <v>62</v>
      </c>
      <c r="H5" s="9">
        <f>+D5+H4</f>
        <v>864082.96</v>
      </c>
      <c r="I5" s="9">
        <f t="shared" ref="I5:I13" si="0">+$I$4+I4</f>
        <v>852766.66666666663</v>
      </c>
    </row>
    <row r="6" spans="1:9">
      <c r="A6" s="18"/>
      <c r="B6" s="19" t="s">
        <v>11</v>
      </c>
      <c r="C6" s="33" t="s">
        <v>63</v>
      </c>
      <c r="D6" s="22">
        <v>361787.42</v>
      </c>
      <c r="E6" s="42">
        <v>43406</v>
      </c>
      <c r="F6" s="23">
        <f t="shared" ref="F6:F15" si="1">IF(D6&lt;&gt;"",SUM(F5-D6),"")</f>
        <v>3890729.62</v>
      </c>
      <c r="G6" s="164" t="s">
        <v>64</v>
      </c>
      <c r="H6" s="9">
        <f t="shared" ref="H6:H15" si="2">+D6+H5</f>
        <v>1225870.3799999999</v>
      </c>
      <c r="I6" s="9">
        <f t="shared" si="0"/>
        <v>1279150</v>
      </c>
    </row>
    <row r="7" spans="1:9">
      <c r="A7" s="18"/>
      <c r="B7" s="19" t="s">
        <v>11</v>
      </c>
      <c r="C7" s="21">
        <v>1018</v>
      </c>
      <c r="D7" s="22">
        <v>418648.13</v>
      </c>
      <c r="E7" s="42">
        <v>43440</v>
      </c>
      <c r="F7" s="23">
        <f t="shared" si="1"/>
        <v>3472081.49</v>
      </c>
      <c r="G7" s="164" t="s">
        <v>65</v>
      </c>
      <c r="H7" s="9">
        <f t="shared" si="2"/>
        <v>1644518.5099999998</v>
      </c>
      <c r="I7" s="9">
        <f t="shared" si="0"/>
        <v>1705533.3333333333</v>
      </c>
    </row>
    <row r="8" spans="1:9">
      <c r="A8" s="24"/>
      <c r="B8" s="19" t="s">
        <v>11</v>
      </c>
      <c r="C8" s="21">
        <v>1118</v>
      </c>
      <c r="D8" s="22">
        <v>371777.3</v>
      </c>
      <c r="E8" s="42">
        <v>43468</v>
      </c>
      <c r="F8" s="23">
        <f t="shared" si="1"/>
        <v>3100304.1900000004</v>
      </c>
      <c r="G8" s="165" t="s">
        <v>66</v>
      </c>
      <c r="H8" s="9">
        <f t="shared" si="2"/>
        <v>2016295.8099999998</v>
      </c>
      <c r="I8" s="9">
        <f t="shared" si="0"/>
        <v>2131916.6666666665</v>
      </c>
    </row>
    <row r="9" spans="1:9">
      <c r="A9" s="24"/>
      <c r="B9" s="19" t="s">
        <v>11</v>
      </c>
      <c r="C9" s="21">
        <v>1218</v>
      </c>
      <c r="D9" s="22">
        <v>337907.99</v>
      </c>
      <c r="E9" s="42">
        <v>43496</v>
      </c>
      <c r="F9" s="23">
        <f t="shared" si="1"/>
        <v>2762396.2</v>
      </c>
      <c r="G9" s="160" t="s">
        <v>67</v>
      </c>
      <c r="H9" s="9">
        <f t="shared" si="2"/>
        <v>2354203.7999999998</v>
      </c>
      <c r="I9" s="9">
        <f t="shared" si="0"/>
        <v>2558300</v>
      </c>
    </row>
    <row r="10" spans="1:9">
      <c r="A10" s="24"/>
      <c r="B10" s="19" t="s">
        <v>11</v>
      </c>
      <c r="C10" s="33" t="s">
        <v>69</v>
      </c>
      <c r="D10" s="204">
        <v>427766.13</v>
      </c>
      <c r="E10" s="186">
        <v>43538</v>
      </c>
      <c r="F10" s="23">
        <f t="shared" si="1"/>
        <v>2334630.0700000003</v>
      </c>
      <c r="G10" s="160" t="s">
        <v>71</v>
      </c>
      <c r="H10" s="9">
        <f t="shared" si="2"/>
        <v>2781969.9299999997</v>
      </c>
      <c r="I10" s="9">
        <f t="shared" si="0"/>
        <v>2984683.3333333335</v>
      </c>
    </row>
    <row r="11" spans="1:9">
      <c r="A11" s="24"/>
      <c r="B11" s="19" t="s">
        <v>11</v>
      </c>
      <c r="C11" s="33" t="s">
        <v>70</v>
      </c>
      <c r="D11" s="22">
        <v>398468.51</v>
      </c>
      <c r="E11" s="187">
        <v>43552</v>
      </c>
      <c r="F11" s="23">
        <f t="shared" si="1"/>
        <v>1936161.5600000003</v>
      </c>
      <c r="G11" s="160" t="s">
        <v>72</v>
      </c>
      <c r="H11" s="9">
        <f t="shared" si="2"/>
        <v>3180438.4399999995</v>
      </c>
      <c r="I11" s="9">
        <f t="shared" si="0"/>
        <v>3411066.666666667</v>
      </c>
    </row>
    <row r="12" spans="1:9">
      <c r="A12" s="24"/>
      <c r="B12" s="19" t="s">
        <v>11</v>
      </c>
      <c r="C12" s="33" t="s">
        <v>73</v>
      </c>
      <c r="D12" s="22">
        <v>419269.56</v>
      </c>
      <c r="E12" s="187">
        <v>43584</v>
      </c>
      <c r="F12" s="23">
        <f t="shared" si="1"/>
        <v>1516892.0000000002</v>
      </c>
      <c r="G12" s="160" t="s">
        <v>74</v>
      </c>
      <c r="H12" s="9">
        <f t="shared" si="2"/>
        <v>3599707.9999999995</v>
      </c>
      <c r="I12" s="9">
        <f t="shared" si="0"/>
        <v>3837450.0000000005</v>
      </c>
    </row>
    <row r="13" spans="1:9" ht="15" customHeight="1">
      <c r="A13" s="24"/>
      <c r="B13" s="19" t="s">
        <v>11</v>
      </c>
      <c r="C13" s="33" t="s">
        <v>75</v>
      </c>
      <c r="D13" s="22">
        <v>461525.21</v>
      </c>
      <c r="E13" s="20">
        <v>43608</v>
      </c>
      <c r="F13" s="23">
        <f t="shared" si="1"/>
        <v>1055366.7900000003</v>
      </c>
      <c r="G13" s="160" t="s">
        <v>76</v>
      </c>
      <c r="H13" s="9">
        <f t="shared" si="2"/>
        <v>4061233.2099999995</v>
      </c>
      <c r="I13" s="9">
        <f t="shared" si="0"/>
        <v>4263833.333333334</v>
      </c>
    </row>
    <row r="14" spans="1:9" ht="15" customHeight="1">
      <c r="A14" s="24"/>
      <c r="B14" s="19" t="s">
        <v>11</v>
      </c>
      <c r="C14" s="34" t="s">
        <v>77</v>
      </c>
      <c r="D14" s="22">
        <v>424436.23</v>
      </c>
      <c r="E14" s="20">
        <v>43637</v>
      </c>
      <c r="F14" s="23">
        <f t="shared" si="1"/>
        <v>630930.56000000029</v>
      </c>
      <c r="G14" s="160" t="s">
        <v>78</v>
      </c>
      <c r="H14" s="9">
        <f t="shared" si="2"/>
        <v>4485669.4399999995</v>
      </c>
      <c r="I14" s="9">
        <f t="shared" ref="I14:I15" si="3">+$I$4+I13</f>
        <v>4690216.666666667</v>
      </c>
    </row>
    <row r="15" spans="1:9" ht="15.75" thickBot="1">
      <c r="A15" s="24"/>
      <c r="B15" s="19" t="s">
        <v>11</v>
      </c>
      <c r="C15" s="206" t="s">
        <v>79</v>
      </c>
      <c r="D15" s="22">
        <v>391691.91</v>
      </c>
      <c r="E15" s="110">
        <v>43671</v>
      </c>
      <c r="F15" s="23">
        <f t="shared" si="1"/>
        <v>239238.65000000031</v>
      </c>
      <c r="G15" s="161" t="s">
        <v>80</v>
      </c>
      <c r="H15" s="9">
        <f t="shared" si="2"/>
        <v>4877361.3499999996</v>
      </c>
      <c r="I15" s="9">
        <f t="shared" si="3"/>
        <v>5116600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12</v>
      </c>
      <c r="B17" s="9">
        <f>SUM(D4:D15)</f>
        <v>4877361.3499999996</v>
      </c>
    </row>
    <row r="18" spans="1:4">
      <c r="A18" t="s">
        <v>13</v>
      </c>
      <c r="B18" s="13">
        <f>B17/A4</f>
        <v>0.95324265137005038</v>
      </c>
      <c r="C18" s="163"/>
      <c r="D18" s="31"/>
    </row>
    <row r="19" spans="1:4">
      <c r="A19" t="s">
        <v>15</v>
      </c>
      <c r="B19" s="13">
        <f>SUM(D19/12)</f>
        <v>1</v>
      </c>
      <c r="C19" s="163" t="s">
        <v>14</v>
      </c>
      <c r="D19" s="198">
        <v>12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zoomScale="115" zoomScaleNormal="115" workbookViewId="0">
      <selection activeCell="E15" sqref="E15"/>
    </sheetView>
  </sheetViews>
  <sheetFormatPr defaultRowHeight="15"/>
  <cols>
    <col min="1" max="1" width="19" bestFit="1" customWidth="1"/>
    <col min="2" max="2" width="25.42578125" customWidth="1"/>
    <col min="3" max="3" width="11.5703125" bestFit="1" customWidth="1"/>
    <col min="4" max="4" width="18.140625" style="9" customWidth="1"/>
    <col min="5" max="5" width="12.85546875" bestFit="1" customWidth="1"/>
    <col min="6" max="6" width="16" bestFit="1" customWidth="1"/>
    <col min="7" max="7" width="16.5703125" style="82" bestFit="1" customWidth="1"/>
    <col min="8" max="8" width="15.28515625" customWidth="1"/>
    <col min="9" max="9" width="13.7109375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3" customHeight="1" thickBot="1">
      <c r="A2" s="238" t="s">
        <v>1</v>
      </c>
      <c r="B2" s="239"/>
      <c r="C2" s="40" t="s">
        <v>57</v>
      </c>
      <c r="D2" s="40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12" t="s">
        <v>10</v>
      </c>
    </row>
    <row r="4" spans="1:9" ht="15" customHeight="1" thickTop="1">
      <c r="A4" s="14">
        <v>2205100</v>
      </c>
      <c r="B4" s="15" t="s">
        <v>11</v>
      </c>
      <c r="C4" s="32" t="s">
        <v>59</v>
      </c>
      <c r="D4" s="16">
        <v>140852.29</v>
      </c>
      <c r="E4" s="41">
        <v>43339</v>
      </c>
      <c r="F4" s="17">
        <f>SUM(A4-D4)</f>
        <v>2064247.71</v>
      </c>
      <c r="G4" s="159" t="s">
        <v>60</v>
      </c>
      <c r="H4" s="9">
        <f>+D4</f>
        <v>140852.29</v>
      </c>
      <c r="I4" s="9">
        <f>A4/12</f>
        <v>183758.33333333334</v>
      </c>
    </row>
    <row r="5" spans="1:9" ht="15" customHeight="1">
      <c r="A5" s="18"/>
      <c r="B5" s="19" t="s">
        <v>11</v>
      </c>
      <c r="C5" s="33" t="s">
        <v>61</v>
      </c>
      <c r="D5" s="22">
        <v>154908.51</v>
      </c>
      <c r="E5" s="42">
        <v>43368</v>
      </c>
      <c r="F5" s="23">
        <f>IF(D5&lt;&gt;"",SUM(F4-D5),"")</f>
        <v>1909339.2</v>
      </c>
      <c r="G5" s="160" t="s">
        <v>62</v>
      </c>
      <c r="H5" s="9">
        <f>+D5+H4</f>
        <v>295760.80000000005</v>
      </c>
      <c r="I5" s="9">
        <f t="shared" ref="I5:I13" si="0">+$I$4+I4</f>
        <v>367516.66666666669</v>
      </c>
    </row>
    <row r="6" spans="1:9">
      <c r="A6" s="18"/>
      <c r="B6" s="19" t="s">
        <v>11</v>
      </c>
      <c r="C6" s="33" t="s">
        <v>63</v>
      </c>
      <c r="D6" s="22">
        <v>125950.81</v>
      </c>
      <c r="E6" s="42">
        <v>43406</v>
      </c>
      <c r="F6" s="23">
        <f t="shared" ref="F6:F15" si="1">IF(D6&lt;&gt;"",SUM(F5-D6),"")</f>
        <v>1783388.39</v>
      </c>
      <c r="G6" s="164" t="s">
        <v>64</v>
      </c>
      <c r="H6" s="9">
        <f t="shared" ref="H6:H15" si="2">+D6+H5</f>
        <v>421711.61000000004</v>
      </c>
      <c r="I6" s="9">
        <f t="shared" si="0"/>
        <v>551275</v>
      </c>
    </row>
    <row r="7" spans="1:9">
      <c r="A7" s="18"/>
      <c r="B7" s="19" t="s">
        <v>11</v>
      </c>
      <c r="C7" s="21">
        <v>1018</v>
      </c>
      <c r="D7" s="22">
        <v>109405.68</v>
      </c>
      <c r="E7" s="42">
        <v>43440</v>
      </c>
      <c r="F7" s="23">
        <f t="shared" si="1"/>
        <v>1673982.71</v>
      </c>
      <c r="G7" s="164" t="s">
        <v>65</v>
      </c>
      <c r="H7" s="9">
        <f t="shared" si="2"/>
        <v>531117.29</v>
      </c>
      <c r="I7" s="9">
        <f t="shared" si="0"/>
        <v>735033.33333333337</v>
      </c>
    </row>
    <row r="8" spans="1:9">
      <c r="A8" s="24"/>
      <c r="B8" s="19" t="s">
        <v>11</v>
      </c>
      <c r="C8" s="21">
        <v>1118</v>
      </c>
      <c r="D8" s="22">
        <v>119788.01</v>
      </c>
      <c r="E8" s="42">
        <v>43468</v>
      </c>
      <c r="F8" s="23">
        <f t="shared" si="1"/>
        <v>1554194.7</v>
      </c>
      <c r="G8" s="165" t="s">
        <v>66</v>
      </c>
      <c r="H8" s="9">
        <f t="shared" si="2"/>
        <v>650905.30000000005</v>
      </c>
      <c r="I8" s="9">
        <f t="shared" si="0"/>
        <v>918791.66666666674</v>
      </c>
    </row>
    <row r="9" spans="1:9">
      <c r="A9" s="24"/>
      <c r="B9" s="19" t="s">
        <v>11</v>
      </c>
      <c r="C9" s="21">
        <v>1218</v>
      </c>
      <c r="D9" s="22">
        <v>103762.24000000001</v>
      </c>
      <c r="E9" s="42">
        <v>43496</v>
      </c>
      <c r="F9" s="23">
        <f t="shared" si="1"/>
        <v>1450432.46</v>
      </c>
      <c r="G9" s="160" t="s">
        <v>67</v>
      </c>
      <c r="H9" s="9">
        <f t="shared" si="2"/>
        <v>754667.54</v>
      </c>
      <c r="I9" s="9">
        <f t="shared" si="0"/>
        <v>1102550</v>
      </c>
    </row>
    <row r="10" spans="1:9">
      <c r="A10" s="24"/>
      <c r="B10" s="19" t="s">
        <v>11</v>
      </c>
      <c r="C10" s="33" t="s">
        <v>69</v>
      </c>
      <c r="D10" s="204">
        <v>136462.35999999999</v>
      </c>
      <c r="E10" s="186">
        <v>43538</v>
      </c>
      <c r="F10" s="23">
        <f t="shared" si="1"/>
        <v>1313970.1000000001</v>
      </c>
      <c r="G10" s="160" t="s">
        <v>71</v>
      </c>
      <c r="H10" s="9">
        <f t="shared" si="2"/>
        <v>891129.9</v>
      </c>
      <c r="I10" s="9">
        <f t="shared" si="0"/>
        <v>1286308.3333333333</v>
      </c>
    </row>
    <row r="11" spans="1:9">
      <c r="A11" s="24"/>
      <c r="B11" s="19" t="s">
        <v>11</v>
      </c>
      <c r="C11" s="33" t="s">
        <v>70</v>
      </c>
      <c r="D11" s="22">
        <v>120895.25</v>
      </c>
      <c r="E11" s="187">
        <v>43552</v>
      </c>
      <c r="F11" s="23">
        <f t="shared" si="1"/>
        <v>1193074.8500000001</v>
      </c>
      <c r="G11" s="160" t="s">
        <v>72</v>
      </c>
      <c r="H11" s="9">
        <f t="shared" si="2"/>
        <v>1012025.15</v>
      </c>
      <c r="I11" s="9">
        <f t="shared" si="0"/>
        <v>1470066.6666666665</v>
      </c>
    </row>
    <row r="12" spans="1:9">
      <c r="A12" s="24"/>
      <c r="B12" s="19" t="s">
        <v>11</v>
      </c>
      <c r="C12" s="33" t="s">
        <v>73</v>
      </c>
      <c r="D12" s="22">
        <v>139546.6</v>
      </c>
      <c r="E12" s="187">
        <v>43584</v>
      </c>
      <c r="F12" s="23">
        <f t="shared" si="1"/>
        <v>1053528.25</v>
      </c>
      <c r="G12" s="160" t="s">
        <v>74</v>
      </c>
      <c r="H12" s="9">
        <f t="shared" si="2"/>
        <v>1151571.75</v>
      </c>
      <c r="I12" s="9">
        <f t="shared" si="0"/>
        <v>1653824.9999999998</v>
      </c>
    </row>
    <row r="13" spans="1:9" ht="15" customHeight="1">
      <c r="A13" s="24"/>
      <c r="B13" s="19" t="s">
        <v>11</v>
      </c>
      <c r="C13" s="33" t="s">
        <v>75</v>
      </c>
      <c r="D13" s="22">
        <v>172805.48</v>
      </c>
      <c r="E13" s="20">
        <v>43608</v>
      </c>
      <c r="F13" s="23">
        <f t="shared" si="1"/>
        <v>880722.77</v>
      </c>
      <c r="G13" s="160" t="s">
        <v>76</v>
      </c>
      <c r="H13" s="9">
        <f t="shared" si="2"/>
        <v>1324377.23</v>
      </c>
      <c r="I13" s="9">
        <f t="shared" si="0"/>
        <v>1837583.333333333</v>
      </c>
    </row>
    <row r="14" spans="1:9">
      <c r="A14" s="24"/>
      <c r="B14" s="39" t="s">
        <v>11</v>
      </c>
      <c r="C14" s="34" t="s">
        <v>77</v>
      </c>
      <c r="D14" s="22">
        <v>171964.13</v>
      </c>
      <c r="E14" s="20">
        <v>43637</v>
      </c>
      <c r="F14" s="23">
        <f t="shared" si="1"/>
        <v>708758.64</v>
      </c>
      <c r="G14" s="23" t="s">
        <v>78</v>
      </c>
      <c r="H14" s="9">
        <f t="shared" si="2"/>
        <v>1496341.3599999999</v>
      </c>
      <c r="I14" s="9">
        <f t="shared" ref="I14:I15" si="3">+$I$4+I13</f>
        <v>2021341.6666666663</v>
      </c>
    </row>
    <row r="15" spans="1:9" ht="15.75" thickBot="1">
      <c r="A15" s="24"/>
      <c r="B15" s="19" t="s">
        <v>11</v>
      </c>
      <c r="C15" s="206" t="s">
        <v>79</v>
      </c>
      <c r="D15" s="22">
        <v>148553.66</v>
      </c>
      <c r="E15" s="110">
        <v>43671</v>
      </c>
      <c r="F15" s="23">
        <f t="shared" si="1"/>
        <v>560204.98</v>
      </c>
      <c r="G15" s="161" t="s">
        <v>80</v>
      </c>
      <c r="H15" s="9">
        <f t="shared" si="2"/>
        <v>1644895.0199999998</v>
      </c>
      <c r="I15" s="9">
        <f t="shared" si="3"/>
        <v>2205099.9999999995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12</v>
      </c>
      <c r="B17" s="9">
        <f>SUM(D4:D15)</f>
        <v>1644895.0199999998</v>
      </c>
    </row>
    <row r="18" spans="1:4">
      <c r="A18" t="s">
        <v>13</v>
      </c>
      <c r="B18" s="13">
        <f>B17/A4</f>
        <v>0.74595030610856639</v>
      </c>
      <c r="C18" s="163"/>
      <c r="D18" s="31"/>
    </row>
    <row r="19" spans="1:4">
      <c r="A19" t="s">
        <v>15</v>
      </c>
      <c r="B19" s="13">
        <f>SUM(D19/12)</f>
        <v>1</v>
      </c>
      <c r="C19" s="163" t="s">
        <v>14</v>
      </c>
      <c r="D19" s="198">
        <v>12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23"/>
  <sheetViews>
    <sheetView zoomScale="115" zoomScaleNormal="115" workbookViewId="0">
      <selection activeCell="E15" sqref="E15"/>
    </sheetView>
  </sheetViews>
  <sheetFormatPr defaultRowHeight="15"/>
  <cols>
    <col min="1" max="1" width="19" bestFit="1" customWidth="1"/>
    <col min="2" max="2" width="27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16.5703125" bestFit="1" customWidth="1"/>
    <col min="8" max="8" width="12.7109375" bestFit="1" customWidth="1"/>
    <col min="9" max="9" width="15.42578125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3" customHeight="1" thickBot="1">
      <c r="A2" s="238" t="s">
        <v>1</v>
      </c>
      <c r="B2" s="239"/>
      <c r="C2" s="40" t="s">
        <v>57</v>
      </c>
      <c r="D2" s="40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36" t="s">
        <v>10</v>
      </c>
    </row>
    <row r="4" spans="1:9" s="37" customFormat="1" ht="15" customHeight="1" thickTop="1">
      <c r="A4" s="14">
        <v>1769800</v>
      </c>
      <c r="B4" s="15" t="s">
        <v>11</v>
      </c>
      <c r="C4" s="32" t="s">
        <v>59</v>
      </c>
      <c r="D4" s="16">
        <v>102642.22</v>
      </c>
      <c r="E4" s="41">
        <v>43339</v>
      </c>
      <c r="F4" s="17">
        <f>SUM(A4-D4)</f>
        <v>1667157.78</v>
      </c>
      <c r="G4" s="159" t="s">
        <v>60</v>
      </c>
      <c r="H4" s="38">
        <f>+D4</f>
        <v>102642.22</v>
      </c>
      <c r="I4" s="38">
        <f>A4/12</f>
        <v>147483.33333333334</v>
      </c>
    </row>
    <row r="5" spans="1:9" s="37" customFormat="1" ht="15" customHeight="1">
      <c r="A5" s="18"/>
      <c r="B5" s="19" t="s">
        <v>11</v>
      </c>
      <c r="C5" s="33" t="s">
        <v>61</v>
      </c>
      <c r="D5" s="22">
        <v>123672.42</v>
      </c>
      <c r="E5" s="42">
        <v>43368</v>
      </c>
      <c r="F5" s="23">
        <f>IF(D5&lt;&gt;"",SUM(F4-D5),"")</f>
        <v>1543485.36</v>
      </c>
      <c r="G5" s="160" t="s">
        <v>62</v>
      </c>
      <c r="H5" s="38">
        <f>+D5+H4</f>
        <v>226314.64</v>
      </c>
      <c r="I5" s="38">
        <f t="shared" ref="I5:I13" si="0">+$I$4+I4</f>
        <v>294966.66666666669</v>
      </c>
    </row>
    <row r="6" spans="1:9">
      <c r="A6" s="18"/>
      <c r="B6" s="19" t="s">
        <v>11</v>
      </c>
      <c r="C6" s="33" t="s">
        <v>63</v>
      </c>
      <c r="D6" s="22">
        <v>114758.37</v>
      </c>
      <c r="E6" s="42">
        <v>43406</v>
      </c>
      <c r="F6" s="23">
        <f t="shared" ref="F6:F15" si="1">IF(D6&lt;&gt;"",SUM(F5-D6),"")</f>
        <v>1428726.9900000002</v>
      </c>
      <c r="G6" s="164" t="s">
        <v>64</v>
      </c>
      <c r="H6" s="9">
        <f t="shared" ref="H6:H15" si="2">+D6+H5</f>
        <v>341073.01</v>
      </c>
      <c r="I6" s="9">
        <f t="shared" si="0"/>
        <v>442450</v>
      </c>
    </row>
    <row r="7" spans="1:9">
      <c r="A7" s="18"/>
      <c r="B7" s="19" t="s">
        <v>11</v>
      </c>
      <c r="C7" s="21">
        <v>1018</v>
      </c>
      <c r="D7" s="22">
        <v>146611.1</v>
      </c>
      <c r="E7" s="42">
        <v>43440</v>
      </c>
      <c r="F7" s="23">
        <f t="shared" si="1"/>
        <v>1282115.8900000001</v>
      </c>
      <c r="G7" s="164" t="s">
        <v>65</v>
      </c>
      <c r="H7" s="9">
        <f t="shared" si="2"/>
        <v>487684.11</v>
      </c>
      <c r="I7" s="9">
        <f t="shared" si="0"/>
        <v>589933.33333333337</v>
      </c>
    </row>
    <row r="8" spans="1:9">
      <c r="A8" s="24"/>
      <c r="B8" s="19" t="s">
        <v>11</v>
      </c>
      <c r="C8" s="21">
        <v>1118</v>
      </c>
      <c r="D8" s="22">
        <v>118812.82</v>
      </c>
      <c r="E8" s="42">
        <v>43468</v>
      </c>
      <c r="F8" s="23">
        <f t="shared" si="1"/>
        <v>1163303.07</v>
      </c>
      <c r="G8" s="165" t="s">
        <v>66</v>
      </c>
      <c r="H8" s="9">
        <f t="shared" si="2"/>
        <v>606496.92999999993</v>
      </c>
      <c r="I8" s="9">
        <f t="shared" si="0"/>
        <v>737416.66666666674</v>
      </c>
    </row>
    <row r="9" spans="1:9">
      <c r="A9" s="24"/>
      <c r="B9" s="19" t="s">
        <v>11</v>
      </c>
      <c r="C9" s="21">
        <v>1218</v>
      </c>
      <c r="D9" s="22">
        <v>93446.3</v>
      </c>
      <c r="E9" s="42">
        <v>43496</v>
      </c>
      <c r="F9" s="23">
        <f t="shared" si="1"/>
        <v>1069856.77</v>
      </c>
      <c r="G9" s="160" t="s">
        <v>67</v>
      </c>
      <c r="H9" s="9">
        <f t="shared" si="2"/>
        <v>699943.23</v>
      </c>
      <c r="I9" s="9">
        <f t="shared" si="0"/>
        <v>884900.00000000012</v>
      </c>
    </row>
    <row r="10" spans="1:9">
      <c r="A10" s="24"/>
      <c r="B10" s="19" t="s">
        <v>11</v>
      </c>
      <c r="C10" s="33" t="s">
        <v>69</v>
      </c>
      <c r="D10" s="204">
        <v>81521.14</v>
      </c>
      <c r="E10" s="186">
        <v>43538</v>
      </c>
      <c r="F10" s="23">
        <f t="shared" si="1"/>
        <v>988335.63</v>
      </c>
      <c r="G10" s="160" t="s">
        <v>71</v>
      </c>
      <c r="H10" s="9">
        <f t="shared" si="2"/>
        <v>781464.37</v>
      </c>
      <c r="I10" s="9">
        <f t="shared" si="0"/>
        <v>1032383.3333333335</v>
      </c>
    </row>
    <row r="11" spans="1:9">
      <c r="A11" s="24"/>
      <c r="B11" s="19" t="s">
        <v>11</v>
      </c>
      <c r="C11" s="33" t="s">
        <v>70</v>
      </c>
      <c r="D11" s="22">
        <v>96883.41</v>
      </c>
      <c r="E11" s="187">
        <v>43552</v>
      </c>
      <c r="F11" s="23">
        <f t="shared" si="1"/>
        <v>891452.22</v>
      </c>
      <c r="G11" s="160" t="s">
        <v>72</v>
      </c>
      <c r="H11" s="9">
        <f t="shared" si="2"/>
        <v>878347.78</v>
      </c>
      <c r="I11" s="9">
        <f t="shared" si="0"/>
        <v>1179866.6666666667</v>
      </c>
    </row>
    <row r="12" spans="1:9">
      <c r="A12" s="24"/>
      <c r="B12" s="19" t="s">
        <v>11</v>
      </c>
      <c r="C12" s="33" t="s">
        <v>73</v>
      </c>
      <c r="D12" s="22">
        <v>89193.75</v>
      </c>
      <c r="E12" s="187">
        <v>43584</v>
      </c>
      <c r="F12" s="23">
        <f t="shared" si="1"/>
        <v>802258.47</v>
      </c>
      <c r="G12" s="160" t="s">
        <v>74</v>
      </c>
      <c r="H12" s="9">
        <f t="shared" si="2"/>
        <v>967541.53</v>
      </c>
      <c r="I12" s="9">
        <f t="shared" si="0"/>
        <v>1327350</v>
      </c>
    </row>
    <row r="13" spans="1:9" ht="15" customHeight="1">
      <c r="A13" s="24"/>
      <c r="B13" s="19" t="s">
        <v>11</v>
      </c>
      <c r="C13" s="33" t="s">
        <v>75</v>
      </c>
      <c r="D13" s="22">
        <v>96724.37</v>
      </c>
      <c r="E13" s="20">
        <v>43608</v>
      </c>
      <c r="F13" s="23">
        <f t="shared" si="1"/>
        <v>705534.1</v>
      </c>
      <c r="G13" s="160" t="s">
        <v>76</v>
      </c>
      <c r="H13" s="9">
        <f t="shared" si="2"/>
        <v>1064265.8999999999</v>
      </c>
      <c r="I13" s="9">
        <f t="shared" si="0"/>
        <v>1474833.3333333333</v>
      </c>
    </row>
    <row r="14" spans="1:9">
      <c r="A14" s="24"/>
      <c r="B14" s="19" t="s">
        <v>11</v>
      </c>
      <c r="C14" s="34" t="s">
        <v>77</v>
      </c>
      <c r="D14" s="22">
        <v>103974.89</v>
      </c>
      <c r="E14" s="20">
        <v>43637</v>
      </c>
      <c r="F14" s="23">
        <f t="shared" si="1"/>
        <v>601559.21</v>
      </c>
      <c r="G14" s="205" t="s">
        <v>78</v>
      </c>
      <c r="H14" s="9">
        <f t="shared" si="2"/>
        <v>1168240.7899999998</v>
      </c>
      <c r="I14" s="9">
        <f t="shared" ref="I14:I15" si="3">+$I$4+I13</f>
        <v>1622316.6666666665</v>
      </c>
    </row>
    <row r="15" spans="1:9" ht="15.75" thickBot="1">
      <c r="A15" s="24"/>
      <c r="B15" s="19" t="s">
        <v>11</v>
      </c>
      <c r="C15" s="206" t="s">
        <v>79</v>
      </c>
      <c r="D15" s="22">
        <v>92654.65</v>
      </c>
      <c r="E15" s="110">
        <v>43671</v>
      </c>
      <c r="F15" s="23">
        <f t="shared" si="1"/>
        <v>508904.55999999994</v>
      </c>
      <c r="G15" s="161" t="s">
        <v>80</v>
      </c>
      <c r="H15" s="9">
        <f t="shared" si="2"/>
        <v>1260895.4399999997</v>
      </c>
      <c r="I15" s="9">
        <f t="shared" si="3"/>
        <v>1769799.9999999998</v>
      </c>
    </row>
    <row r="16" spans="1:9">
      <c r="A16" s="25"/>
      <c r="B16" s="26"/>
      <c r="C16" s="28"/>
      <c r="D16" s="25"/>
      <c r="E16" s="27"/>
      <c r="F16" s="25"/>
      <c r="G16" s="29"/>
    </row>
    <row r="17" spans="1:9">
      <c r="A17" t="s">
        <v>12</v>
      </c>
      <c r="B17" s="9">
        <f>SUM(D4:D15)</f>
        <v>1260895.4399999997</v>
      </c>
    </row>
    <row r="18" spans="1:9">
      <c r="A18" t="s">
        <v>13</v>
      </c>
      <c r="B18" s="13">
        <f>B17/A4</f>
        <v>0.71245080800090388</v>
      </c>
      <c r="C18" s="163"/>
      <c r="D18" s="31"/>
    </row>
    <row r="19" spans="1:9">
      <c r="A19" t="s">
        <v>15</v>
      </c>
      <c r="B19" s="13">
        <f>SUM(D19/12)</f>
        <v>1</v>
      </c>
      <c r="C19" s="163" t="s">
        <v>14</v>
      </c>
      <c r="D19" s="198">
        <v>12</v>
      </c>
    </row>
    <row r="23" spans="1:9">
      <c r="I23" t="s">
        <v>18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"/>
  <sheetViews>
    <sheetView zoomScale="115" zoomScaleNormal="115" workbookViewId="0">
      <selection activeCell="E15" sqref="E15"/>
    </sheetView>
  </sheetViews>
  <sheetFormatPr defaultColWidth="9.140625" defaultRowHeight="15"/>
  <cols>
    <col min="1" max="1" width="19" style="43" bestFit="1" customWidth="1"/>
    <col min="2" max="2" width="26.28515625" style="43" customWidth="1"/>
    <col min="3" max="3" width="11.5703125" style="75" bestFit="1" customWidth="1"/>
    <col min="4" max="4" width="18.42578125" style="60" customWidth="1"/>
    <col min="5" max="5" width="12.85546875" style="43" bestFit="1" customWidth="1"/>
    <col min="6" max="6" width="16" style="43" bestFit="1" customWidth="1"/>
    <col min="7" max="7" width="16.5703125" style="43" bestFit="1" customWidth="1"/>
    <col min="8" max="8" width="12.7109375" style="43" bestFit="1" customWidth="1"/>
    <col min="9" max="9" width="14.28515625" style="43" customWidth="1"/>
    <col min="10" max="16384" width="9.140625" style="43"/>
  </cols>
  <sheetData>
    <row r="1" spans="1:9" ht="24.75" customHeight="1" thickBot="1">
      <c r="A1" s="240" t="s">
        <v>0</v>
      </c>
      <c r="B1" s="241"/>
      <c r="C1" s="241"/>
      <c r="D1" s="241"/>
      <c r="E1" s="241"/>
      <c r="F1" s="241"/>
      <c r="G1" s="242"/>
    </row>
    <row r="2" spans="1:9" s="46" customFormat="1" ht="33" customHeight="1" thickBot="1">
      <c r="A2" s="243" t="s">
        <v>1</v>
      </c>
      <c r="B2" s="244"/>
      <c r="C2" s="81" t="s">
        <v>57</v>
      </c>
      <c r="D2" s="81" t="s">
        <v>58</v>
      </c>
      <c r="E2" s="44" t="s">
        <v>2</v>
      </c>
      <c r="F2" s="44" t="s">
        <v>3</v>
      </c>
      <c r="G2" s="45"/>
    </row>
    <row r="3" spans="1:9" s="54" customFormat="1" ht="24" customHeight="1" thickTop="1" thickBot="1">
      <c r="A3" s="47" t="s">
        <v>4</v>
      </c>
      <c r="B3" s="48" t="s">
        <v>5</v>
      </c>
      <c r="C3" s="49" t="s">
        <v>6</v>
      </c>
      <c r="D3" s="50" t="s">
        <v>7</v>
      </c>
      <c r="E3" s="51" t="s">
        <v>8</v>
      </c>
      <c r="F3" s="52" t="s">
        <v>9</v>
      </c>
      <c r="G3" s="53" t="s">
        <v>10</v>
      </c>
    </row>
    <row r="4" spans="1:9" ht="15.75" thickTop="1">
      <c r="A4" s="55">
        <v>3404700</v>
      </c>
      <c r="B4" s="56" t="s">
        <v>11</v>
      </c>
      <c r="C4" s="32" t="s">
        <v>59</v>
      </c>
      <c r="D4" s="57">
        <v>225671.01</v>
      </c>
      <c r="E4" s="58">
        <v>43339</v>
      </c>
      <c r="F4" s="59">
        <f>SUM(A4-D4)</f>
        <v>3179028.99</v>
      </c>
      <c r="G4" s="159" t="s">
        <v>60</v>
      </c>
      <c r="H4" s="60">
        <f>+D4</f>
        <v>225671.01</v>
      </c>
      <c r="I4" s="60">
        <f>A4/12</f>
        <v>283725</v>
      </c>
    </row>
    <row r="5" spans="1:9">
      <c r="A5" s="61"/>
      <c r="B5" s="19" t="s">
        <v>11</v>
      </c>
      <c r="C5" s="33" t="s">
        <v>61</v>
      </c>
      <c r="D5" s="62">
        <v>264207.86</v>
      </c>
      <c r="E5" s="63">
        <v>43368</v>
      </c>
      <c r="F5" s="64">
        <f>IF(D5&lt;&gt;"",SUM(F4-D5),"")</f>
        <v>2914821.1300000004</v>
      </c>
      <c r="G5" s="158" t="s">
        <v>62</v>
      </c>
      <c r="H5" s="60">
        <f>+D5+H4</f>
        <v>489878.87</v>
      </c>
      <c r="I5" s="60">
        <f t="shared" ref="I5:I13" si="0">+$I$4+I4</f>
        <v>567450</v>
      </c>
    </row>
    <row r="6" spans="1:9">
      <c r="A6" s="61"/>
      <c r="B6" s="19" t="s">
        <v>11</v>
      </c>
      <c r="C6" s="33" t="s">
        <v>63</v>
      </c>
      <c r="D6" s="62">
        <v>220048.35</v>
      </c>
      <c r="E6" s="42">
        <v>43406</v>
      </c>
      <c r="F6" s="64">
        <f t="shared" ref="F6:F15" si="1">IF(D6&lt;&gt;"",SUM(F5-D6),"")</f>
        <v>2694772.7800000003</v>
      </c>
      <c r="G6" s="164" t="s">
        <v>64</v>
      </c>
      <c r="H6" s="60">
        <f t="shared" ref="H6:H15" si="2">+D6+H5</f>
        <v>709927.22</v>
      </c>
      <c r="I6" s="60">
        <f t="shared" si="0"/>
        <v>851175</v>
      </c>
    </row>
    <row r="7" spans="1:9">
      <c r="A7" s="61"/>
      <c r="B7" s="19" t="s">
        <v>11</v>
      </c>
      <c r="C7" s="65">
        <v>1018</v>
      </c>
      <c r="D7" s="62">
        <v>267329.2</v>
      </c>
      <c r="E7" s="42">
        <v>43440</v>
      </c>
      <c r="F7" s="64">
        <f t="shared" si="1"/>
        <v>2427443.58</v>
      </c>
      <c r="G7" s="164" t="s">
        <v>65</v>
      </c>
      <c r="H7" s="60">
        <f t="shared" si="2"/>
        <v>977256.41999999993</v>
      </c>
      <c r="I7" s="60">
        <f t="shared" si="0"/>
        <v>1134900</v>
      </c>
    </row>
    <row r="8" spans="1:9">
      <c r="A8" s="66"/>
      <c r="B8" s="19" t="s">
        <v>11</v>
      </c>
      <c r="C8" s="65">
        <v>1118</v>
      </c>
      <c r="D8" s="62">
        <v>208018.29</v>
      </c>
      <c r="E8" s="42">
        <v>43468</v>
      </c>
      <c r="F8" s="64">
        <f t="shared" si="1"/>
        <v>2219425.29</v>
      </c>
      <c r="G8" s="165" t="s">
        <v>66</v>
      </c>
      <c r="H8" s="60">
        <f t="shared" si="2"/>
        <v>1185274.71</v>
      </c>
      <c r="I8" s="60">
        <f t="shared" si="0"/>
        <v>1418625</v>
      </c>
    </row>
    <row r="9" spans="1:9">
      <c r="A9" s="66"/>
      <c r="B9" s="19" t="s">
        <v>11</v>
      </c>
      <c r="C9" s="65">
        <v>1218</v>
      </c>
      <c r="D9" s="62">
        <v>181153.66</v>
      </c>
      <c r="E9" s="63">
        <v>43496</v>
      </c>
      <c r="F9" s="64">
        <f t="shared" si="1"/>
        <v>2038271.6300000001</v>
      </c>
      <c r="G9" s="160" t="s">
        <v>67</v>
      </c>
      <c r="H9" s="60">
        <f t="shared" si="2"/>
        <v>1366428.3699999999</v>
      </c>
      <c r="I9" s="60">
        <f t="shared" si="0"/>
        <v>1702350</v>
      </c>
    </row>
    <row r="10" spans="1:9">
      <c r="A10" s="66"/>
      <c r="B10" s="19" t="s">
        <v>11</v>
      </c>
      <c r="C10" s="33" t="s">
        <v>69</v>
      </c>
      <c r="D10" s="204">
        <v>237016.64</v>
      </c>
      <c r="E10" s="186">
        <v>43538</v>
      </c>
      <c r="F10" s="64">
        <f t="shared" si="1"/>
        <v>1801254.9900000002</v>
      </c>
      <c r="G10" s="160" t="s">
        <v>71</v>
      </c>
      <c r="H10" s="60">
        <f t="shared" si="2"/>
        <v>1603445.0099999998</v>
      </c>
      <c r="I10" s="60">
        <f t="shared" si="0"/>
        <v>1986075</v>
      </c>
    </row>
    <row r="11" spans="1:9">
      <c r="A11" s="66"/>
      <c r="B11" s="19" t="s">
        <v>11</v>
      </c>
      <c r="C11" s="33" t="s">
        <v>70</v>
      </c>
      <c r="D11" s="62">
        <v>243406.46</v>
      </c>
      <c r="E11" s="187">
        <v>43552</v>
      </c>
      <c r="F11" s="64">
        <f t="shared" si="1"/>
        <v>1557848.5300000003</v>
      </c>
      <c r="G11" s="160" t="s">
        <v>72</v>
      </c>
      <c r="H11" s="60">
        <f t="shared" si="2"/>
        <v>1846851.4699999997</v>
      </c>
      <c r="I11" s="60">
        <f t="shared" si="0"/>
        <v>2269800</v>
      </c>
    </row>
    <row r="12" spans="1:9">
      <c r="A12" s="66"/>
      <c r="B12" s="19" t="s">
        <v>11</v>
      </c>
      <c r="C12" s="33" t="s">
        <v>73</v>
      </c>
      <c r="D12" s="62">
        <v>256685.77</v>
      </c>
      <c r="E12" s="187">
        <v>43584</v>
      </c>
      <c r="F12" s="64">
        <f t="shared" si="1"/>
        <v>1301162.7600000002</v>
      </c>
      <c r="G12" s="160" t="s">
        <v>74</v>
      </c>
      <c r="H12" s="60">
        <f t="shared" si="2"/>
        <v>2103537.2399999998</v>
      </c>
      <c r="I12" s="60">
        <f t="shared" si="0"/>
        <v>2553525</v>
      </c>
    </row>
    <row r="13" spans="1:9" ht="15" customHeight="1">
      <c r="A13" s="66"/>
      <c r="B13" s="79" t="s">
        <v>11</v>
      </c>
      <c r="C13" s="34" t="s">
        <v>75</v>
      </c>
      <c r="D13" s="68">
        <v>289901.34000000003</v>
      </c>
      <c r="E13" s="67">
        <v>43608</v>
      </c>
      <c r="F13" s="64">
        <f t="shared" si="1"/>
        <v>1011261.4200000002</v>
      </c>
      <c r="G13" s="160" t="s">
        <v>76</v>
      </c>
      <c r="H13" s="60">
        <f t="shared" si="2"/>
        <v>2393438.5799999996</v>
      </c>
      <c r="I13" s="60">
        <f t="shared" si="0"/>
        <v>2837250</v>
      </c>
    </row>
    <row r="14" spans="1:9">
      <c r="A14" s="61"/>
      <c r="B14" s="19" t="s">
        <v>11</v>
      </c>
      <c r="C14" s="80" t="s">
        <v>77</v>
      </c>
      <c r="D14" s="62">
        <v>253446.57</v>
      </c>
      <c r="E14" s="69">
        <v>43637</v>
      </c>
      <c r="F14" s="64">
        <f t="shared" si="1"/>
        <v>757814.85000000009</v>
      </c>
      <c r="G14" s="162" t="s">
        <v>78</v>
      </c>
      <c r="H14" s="60">
        <f t="shared" si="2"/>
        <v>2646885.1499999994</v>
      </c>
      <c r="I14" s="60">
        <f t="shared" ref="I14:I15" si="3">+$I$4+I13</f>
        <v>3120975</v>
      </c>
    </row>
    <row r="15" spans="1:9" ht="15.75" thickBot="1">
      <c r="A15" s="61"/>
      <c r="B15" s="19" t="s">
        <v>11</v>
      </c>
      <c r="C15" s="80" t="s">
        <v>79</v>
      </c>
      <c r="D15" s="62">
        <v>229011.21</v>
      </c>
      <c r="E15" s="110">
        <v>43671</v>
      </c>
      <c r="F15" s="64">
        <f t="shared" si="1"/>
        <v>528803.64000000013</v>
      </c>
      <c r="G15" s="161" t="s">
        <v>80</v>
      </c>
      <c r="H15" s="60">
        <f t="shared" si="2"/>
        <v>2875896.3599999994</v>
      </c>
      <c r="I15" s="60">
        <f t="shared" si="3"/>
        <v>3404700</v>
      </c>
    </row>
    <row r="16" spans="1:9">
      <c r="A16" s="70"/>
      <c r="B16" s="71"/>
      <c r="C16" s="73"/>
      <c r="D16" s="70"/>
      <c r="E16" s="72"/>
      <c r="F16" s="70"/>
      <c r="G16" s="74"/>
    </row>
    <row r="17" spans="1:4">
      <c r="A17" s="43" t="s">
        <v>12</v>
      </c>
      <c r="B17" s="60">
        <f>SUM(D4:D15)</f>
        <v>2875896.3599999994</v>
      </c>
    </row>
    <row r="18" spans="1:4">
      <c r="A18" s="43" t="s">
        <v>13</v>
      </c>
      <c r="B18" s="76">
        <f>B17/A4</f>
        <v>0.84468421887390943</v>
      </c>
      <c r="D18" s="77"/>
    </row>
    <row r="19" spans="1:4">
      <c r="A19" s="43" t="s">
        <v>15</v>
      </c>
      <c r="B19" s="76">
        <f>SUM(D19/12)</f>
        <v>1</v>
      </c>
      <c r="C19" s="199" t="s">
        <v>14</v>
      </c>
      <c r="D19" s="201">
        <v>12</v>
      </c>
    </row>
    <row r="21" spans="1:4" ht="15.75">
      <c r="A21" s="78"/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9"/>
  <sheetViews>
    <sheetView zoomScale="115" zoomScaleNormal="115" workbookViewId="0">
      <selection activeCell="E15" sqref="E15"/>
    </sheetView>
  </sheetViews>
  <sheetFormatPr defaultRowHeight="15"/>
  <cols>
    <col min="1" max="1" width="19" bestFit="1" customWidth="1"/>
    <col min="2" max="2" width="21" customWidth="1"/>
    <col min="3" max="3" width="11.5703125" bestFit="1" customWidth="1"/>
    <col min="4" max="4" width="18.42578125" style="9" customWidth="1"/>
    <col min="5" max="5" width="12.85546875" bestFit="1" customWidth="1"/>
    <col min="6" max="6" width="16" bestFit="1" customWidth="1"/>
    <col min="7" max="7" width="17.42578125" customWidth="1"/>
    <col min="8" max="8" width="11.7109375" bestFit="1" customWidth="1"/>
    <col min="9" max="9" width="14.85546875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3" customHeight="1" thickBot="1">
      <c r="A2" s="238" t="s">
        <v>1</v>
      </c>
      <c r="B2" s="239"/>
      <c r="C2" s="40" t="s">
        <v>57</v>
      </c>
      <c r="D2" s="40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36" t="s">
        <v>19</v>
      </c>
    </row>
    <row r="4" spans="1:9" ht="15.75" thickTop="1">
      <c r="A4" s="14">
        <v>965000</v>
      </c>
      <c r="B4" s="15" t="s">
        <v>11</v>
      </c>
      <c r="C4" s="32" t="s">
        <v>59</v>
      </c>
      <c r="D4" s="16">
        <v>64942.64</v>
      </c>
      <c r="E4" s="41">
        <v>43339</v>
      </c>
      <c r="F4" s="17">
        <f>SUM(A4-D4)</f>
        <v>900057.36</v>
      </c>
      <c r="G4" s="159" t="s">
        <v>60</v>
      </c>
      <c r="H4" s="9">
        <f>+D4</f>
        <v>64942.64</v>
      </c>
      <c r="I4" s="9">
        <f>A4/12</f>
        <v>80416.666666666672</v>
      </c>
    </row>
    <row r="5" spans="1:9">
      <c r="A5" s="18"/>
      <c r="B5" s="19" t="s">
        <v>11</v>
      </c>
      <c r="C5" s="33" t="s">
        <v>61</v>
      </c>
      <c r="D5" s="22">
        <v>71741.95</v>
      </c>
      <c r="E5" s="42">
        <v>43368</v>
      </c>
      <c r="F5" s="23">
        <f>IF(D5&lt;&gt;"",SUM(F4-D5),"")</f>
        <v>828315.41</v>
      </c>
      <c r="G5" s="160" t="s">
        <v>62</v>
      </c>
      <c r="H5" s="9">
        <f>+D5+H4</f>
        <v>136684.59</v>
      </c>
      <c r="I5" s="9">
        <f t="shared" ref="I5:I13" si="0">+$I$4+I4</f>
        <v>160833.33333333334</v>
      </c>
    </row>
    <row r="6" spans="1:9">
      <c r="A6" s="18"/>
      <c r="B6" s="19" t="s">
        <v>11</v>
      </c>
      <c r="C6" s="33" t="s">
        <v>63</v>
      </c>
      <c r="D6" s="22">
        <v>57601.95</v>
      </c>
      <c r="E6" s="42">
        <v>43406</v>
      </c>
      <c r="F6" s="23">
        <f t="shared" ref="F6:F7" si="1">IF(D6&lt;&gt;"",SUM(F5-D6),"")</f>
        <v>770713.46000000008</v>
      </c>
      <c r="G6" s="164" t="s">
        <v>64</v>
      </c>
      <c r="H6" s="9">
        <f t="shared" ref="H6:H15" si="2">+D6+H5</f>
        <v>194286.53999999998</v>
      </c>
      <c r="I6" s="9">
        <f t="shared" si="0"/>
        <v>241250</v>
      </c>
    </row>
    <row r="7" spans="1:9">
      <c r="A7" s="18"/>
      <c r="B7" s="19" t="s">
        <v>11</v>
      </c>
      <c r="C7" s="21">
        <v>1018</v>
      </c>
      <c r="D7" s="22">
        <v>59359.91</v>
      </c>
      <c r="E7" s="42">
        <v>43440</v>
      </c>
      <c r="F7" s="23">
        <f t="shared" si="1"/>
        <v>711353.55</v>
      </c>
      <c r="G7" s="164" t="s">
        <v>65</v>
      </c>
      <c r="H7" s="9">
        <f t="shared" si="2"/>
        <v>253646.44999999998</v>
      </c>
      <c r="I7" s="9">
        <f t="shared" si="0"/>
        <v>321666.66666666669</v>
      </c>
    </row>
    <row r="8" spans="1:9">
      <c r="A8" s="24"/>
      <c r="B8" s="19" t="s">
        <v>11</v>
      </c>
      <c r="C8" s="21">
        <v>1118</v>
      </c>
      <c r="D8" s="22">
        <v>51189.58</v>
      </c>
      <c r="E8" s="42">
        <v>43468</v>
      </c>
      <c r="F8" s="23">
        <f t="shared" ref="F8:F15" si="3">IF(D8&lt;&gt;"",SUM(F7-D8),"")</f>
        <v>660163.97000000009</v>
      </c>
      <c r="G8" s="165" t="s">
        <v>66</v>
      </c>
      <c r="H8" s="9">
        <f t="shared" si="2"/>
        <v>304836.02999999997</v>
      </c>
      <c r="I8" s="9">
        <f t="shared" si="0"/>
        <v>402083.33333333337</v>
      </c>
    </row>
    <row r="9" spans="1:9">
      <c r="A9" s="24"/>
      <c r="B9" s="19" t="s">
        <v>11</v>
      </c>
      <c r="C9" s="21">
        <v>1218</v>
      </c>
      <c r="D9" s="22">
        <v>58398.92</v>
      </c>
      <c r="E9" s="42">
        <v>43496</v>
      </c>
      <c r="F9" s="23">
        <f t="shared" si="3"/>
        <v>601765.05000000005</v>
      </c>
      <c r="G9" s="160" t="s">
        <v>67</v>
      </c>
      <c r="H9" s="9">
        <f t="shared" si="2"/>
        <v>363234.94999999995</v>
      </c>
      <c r="I9" s="9">
        <f t="shared" si="0"/>
        <v>482500.00000000006</v>
      </c>
    </row>
    <row r="10" spans="1:9">
      <c r="A10" s="24"/>
      <c r="B10" s="19" t="s">
        <v>11</v>
      </c>
      <c r="C10" s="33" t="s">
        <v>69</v>
      </c>
      <c r="D10" s="204">
        <v>73063.62</v>
      </c>
      <c r="E10" s="186">
        <v>43538</v>
      </c>
      <c r="F10" s="23">
        <f t="shared" si="3"/>
        <v>528701.43000000005</v>
      </c>
      <c r="G10" s="160" t="s">
        <v>71</v>
      </c>
      <c r="H10" s="9">
        <f t="shared" si="2"/>
        <v>436298.56999999995</v>
      </c>
      <c r="I10" s="9">
        <f t="shared" si="0"/>
        <v>562916.66666666674</v>
      </c>
    </row>
    <row r="11" spans="1:9">
      <c r="A11" s="24"/>
      <c r="B11" s="19" t="s">
        <v>11</v>
      </c>
      <c r="C11" s="33" t="s">
        <v>70</v>
      </c>
      <c r="D11" s="22">
        <v>67091.100000000006</v>
      </c>
      <c r="E11" s="187">
        <v>43552</v>
      </c>
      <c r="F11" s="23">
        <f t="shared" si="3"/>
        <v>461610.33000000007</v>
      </c>
      <c r="G11" s="160" t="s">
        <v>72</v>
      </c>
      <c r="H11" s="9">
        <f t="shared" si="2"/>
        <v>503389.66999999993</v>
      </c>
      <c r="I11" s="9">
        <f t="shared" si="0"/>
        <v>643333.33333333337</v>
      </c>
    </row>
    <row r="12" spans="1:9">
      <c r="A12" s="24"/>
      <c r="B12" s="19" t="s">
        <v>11</v>
      </c>
      <c r="C12" s="33" t="s">
        <v>73</v>
      </c>
      <c r="D12" s="22">
        <v>60115.35</v>
      </c>
      <c r="E12" s="187">
        <v>43584</v>
      </c>
      <c r="F12" s="23">
        <f t="shared" si="3"/>
        <v>401494.9800000001</v>
      </c>
      <c r="G12" s="160" t="s">
        <v>74</v>
      </c>
      <c r="H12" s="9">
        <f t="shared" si="2"/>
        <v>563505.0199999999</v>
      </c>
      <c r="I12" s="9">
        <f t="shared" si="0"/>
        <v>723750</v>
      </c>
    </row>
    <row r="13" spans="1:9" ht="15" customHeight="1">
      <c r="A13" s="24"/>
      <c r="B13" s="19" t="s">
        <v>11</v>
      </c>
      <c r="C13" s="33" t="s">
        <v>75</v>
      </c>
      <c r="D13" s="22">
        <v>67263.63</v>
      </c>
      <c r="E13" s="20">
        <v>43608</v>
      </c>
      <c r="F13" s="23">
        <f t="shared" si="3"/>
        <v>334231.35000000009</v>
      </c>
      <c r="G13" s="160" t="s">
        <v>76</v>
      </c>
      <c r="H13" s="9">
        <f t="shared" si="2"/>
        <v>630768.64999999991</v>
      </c>
      <c r="I13" s="9">
        <f t="shared" si="0"/>
        <v>804166.66666666663</v>
      </c>
    </row>
    <row r="14" spans="1:9">
      <c r="A14" s="24"/>
      <c r="B14" s="19" t="s">
        <v>11</v>
      </c>
      <c r="C14" s="34" t="s">
        <v>77</v>
      </c>
      <c r="D14" s="22">
        <v>70044.7</v>
      </c>
      <c r="E14" s="20">
        <v>43637</v>
      </c>
      <c r="F14" s="23">
        <f t="shared" si="3"/>
        <v>264186.65000000008</v>
      </c>
      <c r="G14" s="160" t="s">
        <v>78</v>
      </c>
      <c r="H14" s="9">
        <f t="shared" si="2"/>
        <v>700813.34999999986</v>
      </c>
      <c r="I14" s="9">
        <f t="shared" ref="I14:I15" si="4">+$I$4+I13</f>
        <v>884583.33333333326</v>
      </c>
    </row>
    <row r="15" spans="1:9" ht="15.75" thickBot="1">
      <c r="A15" s="30" t="s">
        <v>20</v>
      </c>
      <c r="B15" s="19" t="s">
        <v>11</v>
      </c>
      <c r="C15" s="206" t="s">
        <v>79</v>
      </c>
      <c r="D15" s="22">
        <v>61810.83</v>
      </c>
      <c r="E15" s="110">
        <v>43671</v>
      </c>
      <c r="F15" s="23">
        <f t="shared" si="3"/>
        <v>202375.82000000007</v>
      </c>
      <c r="G15" s="161" t="s">
        <v>80</v>
      </c>
      <c r="H15" s="9">
        <f t="shared" si="2"/>
        <v>762624.17999999982</v>
      </c>
      <c r="I15" s="9">
        <f t="shared" si="4"/>
        <v>964999.99999999988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12</v>
      </c>
      <c r="B17" s="9">
        <f>SUM(D4:D15)</f>
        <v>762624.17999999982</v>
      </c>
    </row>
    <row r="18" spans="1:4">
      <c r="A18" t="s">
        <v>13</v>
      </c>
      <c r="B18" s="13">
        <f>B17/A4</f>
        <v>0.79028412435233142</v>
      </c>
      <c r="C18" s="163"/>
      <c r="D18" s="31"/>
    </row>
    <row r="19" spans="1:4">
      <c r="A19" t="s">
        <v>15</v>
      </c>
      <c r="B19" s="13">
        <f>SUM(D19/12)</f>
        <v>1</v>
      </c>
      <c r="C19" s="163" t="s">
        <v>14</v>
      </c>
      <c r="D19" s="198">
        <v>12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7"/>
  <sheetViews>
    <sheetView zoomScale="115" zoomScaleNormal="115" workbookViewId="0">
      <selection activeCell="H23" sqref="H23"/>
    </sheetView>
  </sheetViews>
  <sheetFormatPr defaultColWidth="9.140625" defaultRowHeight="15"/>
  <cols>
    <col min="1" max="1" width="19" style="121" bestFit="1" customWidth="1"/>
    <col min="2" max="2" width="23.7109375" style="121" customWidth="1"/>
    <col min="3" max="3" width="11.5703125" style="121" bestFit="1" customWidth="1"/>
    <col min="4" max="4" width="17.140625" style="140" bestFit="1" customWidth="1"/>
    <col min="5" max="5" width="12.85546875" style="121" bestFit="1" customWidth="1"/>
    <col min="6" max="6" width="16" style="121" bestFit="1" customWidth="1"/>
    <col min="7" max="7" width="16.5703125" style="121" bestFit="1" customWidth="1"/>
    <col min="8" max="8" width="12.7109375" style="121" bestFit="1" customWidth="1"/>
    <col min="9" max="9" width="14.42578125" style="121" customWidth="1"/>
    <col min="10" max="16384" width="9.140625" style="121"/>
  </cols>
  <sheetData>
    <row r="1" spans="1:9" ht="24.75" customHeight="1" thickBot="1">
      <c r="A1" s="247" t="s">
        <v>0</v>
      </c>
      <c r="B1" s="248"/>
      <c r="C1" s="248"/>
      <c r="D1" s="248"/>
      <c r="E1" s="248"/>
      <c r="F1" s="248"/>
      <c r="G1" s="249"/>
    </row>
    <row r="2" spans="1:9" s="125" customFormat="1" ht="33" customHeight="1" thickBot="1">
      <c r="A2" s="245" t="s">
        <v>1</v>
      </c>
      <c r="B2" s="246"/>
      <c r="C2" s="122" t="s">
        <v>57</v>
      </c>
      <c r="D2" s="122" t="s">
        <v>58</v>
      </c>
      <c r="E2" s="123" t="s">
        <v>2</v>
      </c>
      <c r="F2" s="123" t="s">
        <v>3</v>
      </c>
      <c r="G2" s="124"/>
    </row>
    <row r="3" spans="1:9" s="133" customFormat="1" ht="24" customHeight="1" thickTop="1" thickBot="1">
      <c r="A3" s="126" t="s">
        <v>4</v>
      </c>
      <c r="B3" s="127" t="s">
        <v>5</v>
      </c>
      <c r="C3" s="128" t="s">
        <v>6</v>
      </c>
      <c r="D3" s="129" t="s">
        <v>7</v>
      </c>
      <c r="E3" s="130" t="s">
        <v>8</v>
      </c>
      <c r="F3" s="131" t="s">
        <v>9</v>
      </c>
      <c r="G3" s="132" t="s">
        <v>10</v>
      </c>
    </row>
    <row r="4" spans="1:9" ht="15" customHeight="1" thickTop="1">
      <c r="A4" s="134">
        <v>2212300</v>
      </c>
      <c r="B4" s="135" t="s">
        <v>11</v>
      </c>
      <c r="C4" s="136" t="s">
        <v>59</v>
      </c>
      <c r="D4" s="137">
        <v>147695.79999999999</v>
      </c>
      <c r="E4" s="138">
        <v>43339</v>
      </c>
      <c r="F4" s="139">
        <f>SUM(A4-D4)</f>
        <v>2064604.2</v>
      </c>
      <c r="G4" s="159" t="s">
        <v>60</v>
      </c>
      <c r="H4" s="140">
        <f>+D4</f>
        <v>147695.79999999999</v>
      </c>
      <c r="I4" s="140">
        <f>A4/12</f>
        <v>184358.33333333334</v>
      </c>
    </row>
    <row r="5" spans="1:9" ht="15" customHeight="1">
      <c r="A5" s="141"/>
      <c r="B5" s="142" t="s">
        <v>11</v>
      </c>
      <c r="C5" s="143" t="s">
        <v>61</v>
      </c>
      <c r="D5" s="144">
        <v>162568.35</v>
      </c>
      <c r="E5" s="145">
        <v>43368</v>
      </c>
      <c r="F5" s="146">
        <f>IF(D5&lt;&gt;"",SUM(F4-D5),"")</f>
        <v>1902035.8499999999</v>
      </c>
      <c r="G5" s="160" t="s">
        <v>62</v>
      </c>
      <c r="H5" s="140">
        <f>+D5+H4</f>
        <v>310264.15000000002</v>
      </c>
      <c r="I5" s="140">
        <f t="shared" ref="I5:I13" si="0">+$I$4+I4</f>
        <v>368716.66666666669</v>
      </c>
    </row>
    <row r="6" spans="1:9">
      <c r="A6" s="141"/>
      <c r="B6" s="19" t="s">
        <v>11</v>
      </c>
      <c r="C6" s="33" t="s">
        <v>63</v>
      </c>
      <c r="D6" s="144">
        <v>124882.79</v>
      </c>
      <c r="E6" s="42">
        <v>43406</v>
      </c>
      <c r="F6" s="146">
        <f t="shared" ref="F6:F15" si="1">IF(D6&lt;&gt;"",SUM(F5-D6),"")</f>
        <v>1777153.0599999998</v>
      </c>
      <c r="G6" s="164" t="s">
        <v>64</v>
      </c>
      <c r="H6" s="140">
        <f t="shared" ref="H6:H15" si="2">+D6+H5</f>
        <v>435146.94</v>
      </c>
      <c r="I6" s="140">
        <f t="shared" si="0"/>
        <v>553075</v>
      </c>
    </row>
    <row r="7" spans="1:9">
      <c r="A7" s="141"/>
      <c r="B7" s="19" t="s">
        <v>11</v>
      </c>
      <c r="C7" s="147">
        <v>1018</v>
      </c>
      <c r="D7" s="144">
        <v>133118.43</v>
      </c>
      <c r="E7" s="42">
        <v>43440</v>
      </c>
      <c r="F7" s="146">
        <f t="shared" si="1"/>
        <v>1644034.63</v>
      </c>
      <c r="G7" s="164" t="s">
        <v>65</v>
      </c>
      <c r="H7" s="140">
        <f t="shared" si="2"/>
        <v>568265.37</v>
      </c>
      <c r="I7" s="140">
        <f t="shared" si="0"/>
        <v>737433.33333333337</v>
      </c>
    </row>
    <row r="8" spans="1:9">
      <c r="A8" s="148"/>
      <c r="B8" s="19" t="s">
        <v>11</v>
      </c>
      <c r="C8" s="147">
        <v>1118</v>
      </c>
      <c r="D8" s="144">
        <v>128638.33</v>
      </c>
      <c r="E8" s="42">
        <v>43468</v>
      </c>
      <c r="F8" s="146">
        <f t="shared" si="1"/>
        <v>1515396.2999999998</v>
      </c>
      <c r="G8" s="165" t="s">
        <v>66</v>
      </c>
      <c r="H8" s="140">
        <f t="shared" si="2"/>
        <v>696903.7</v>
      </c>
      <c r="I8" s="140">
        <f t="shared" si="0"/>
        <v>921791.66666666674</v>
      </c>
    </row>
    <row r="9" spans="1:9">
      <c r="A9" s="148"/>
      <c r="B9" s="19" t="s">
        <v>11</v>
      </c>
      <c r="C9" s="147">
        <v>1218</v>
      </c>
      <c r="D9" s="144">
        <v>128067.32</v>
      </c>
      <c r="E9" s="145">
        <v>43496</v>
      </c>
      <c r="F9" s="146">
        <f t="shared" si="1"/>
        <v>1387328.9799999997</v>
      </c>
      <c r="G9" s="160" t="s">
        <v>67</v>
      </c>
      <c r="H9" s="140">
        <f t="shared" si="2"/>
        <v>824971.02</v>
      </c>
      <c r="I9" s="140">
        <f t="shared" si="0"/>
        <v>1106150</v>
      </c>
    </row>
    <row r="10" spans="1:9">
      <c r="A10" s="148"/>
      <c r="B10" s="19" t="s">
        <v>11</v>
      </c>
      <c r="C10" s="33" t="s">
        <v>69</v>
      </c>
      <c r="D10" s="204">
        <v>93198.68</v>
      </c>
      <c r="E10" s="186">
        <v>43538</v>
      </c>
      <c r="F10" s="146">
        <f t="shared" si="1"/>
        <v>1294130.2999999998</v>
      </c>
      <c r="G10" s="160" t="s">
        <v>71</v>
      </c>
      <c r="H10" s="140">
        <f t="shared" si="2"/>
        <v>918169.7</v>
      </c>
      <c r="I10" s="140">
        <f t="shared" si="0"/>
        <v>1290508.3333333333</v>
      </c>
    </row>
    <row r="11" spans="1:9">
      <c r="A11" s="148"/>
      <c r="B11" s="19" t="s">
        <v>11</v>
      </c>
      <c r="C11" s="33" t="s">
        <v>70</v>
      </c>
      <c r="D11" s="144">
        <v>196992.16</v>
      </c>
      <c r="E11" s="187">
        <v>43552</v>
      </c>
      <c r="F11" s="146">
        <f t="shared" si="1"/>
        <v>1097138.1399999999</v>
      </c>
      <c r="G11" s="160" t="s">
        <v>72</v>
      </c>
      <c r="H11" s="140">
        <f t="shared" si="2"/>
        <v>1115161.8599999999</v>
      </c>
      <c r="I11" s="140">
        <f t="shared" si="0"/>
        <v>1474866.6666666665</v>
      </c>
    </row>
    <row r="12" spans="1:9">
      <c r="A12" s="148"/>
      <c r="B12" s="19" t="s">
        <v>11</v>
      </c>
      <c r="C12" s="33" t="s">
        <v>73</v>
      </c>
      <c r="D12" s="144">
        <v>133874.94</v>
      </c>
      <c r="E12" s="187">
        <v>43584</v>
      </c>
      <c r="F12" s="146">
        <f t="shared" si="1"/>
        <v>963263.2</v>
      </c>
      <c r="G12" s="160" t="s">
        <v>74</v>
      </c>
      <c r="H12" s="140">
        <f t="shared" si="2"/>
        <v>1249036.7999999998</v>
      </c>
      <c r="I12" s="140">
        <f t="shared" si="0"/>
        <v>1659224.9999999998</v>
      </c>
    </row>
    <row r="13" spans="1:9" ht="15" customHeight="1">
      <c r="A13" s="148"/>
      <c r="B13" s="79" t="s">
        <v>11</v>
      </c>
      <c r="C13" s="34" t="s">
        <v>75</v>
      </c>
      <c r="D13" s="144">
        <v>167784.89</v>
      </c>
      <c r="E13" s="149">
        <v>43608</v>
      </c>
      <c r="F13" s="146">
        <f t="shared" si="1"/>
        <v>795478.30999999994</v>
      </c>
      <c r="G13" s="160" t="s">
        <v>76</v>
      </c>
      <c r="H13" s="140">
        <f t="shared" si="2"/>
        <v>1416821.69</v>
      </c>
      <c r="I13" s="140">
        <f t="shared" si="0"/>
        <v>1843583.333333333</v>
      </c>
    </row>
    <row r="14" spans="1:9">
      <c r="A14" s="141"/>
      <c r="B14" s="19" t="s">
        <v>11</v>
      </c>
      <c r="C14" s="80" t="s">
        <v>77</v>
      </c>
      <c r="D14" s="144">
        <v>155605.91</v>
      </c>
      <c r="E14" s="149">
        <v>43637</v>
      </c>
      <c r="F14" s="146">
        <f t="shared" si="1"/>
        <v>639872.39999999991</v>
      </c>
      <c r="G14" s="205" t="s">
        <v>78</v>
      </c>
      <c r="H14" s="140">
        <f t="shared" si="2"/>
        <v>1572427.5999999999</v>
      </c>
      <c r="I14" s="140">
        <f t="shared" ref="I14:I15" si="3">+$I$4+I13</f>
        <v>2027941.6666666663</v>
      </c>
    </row>
    <row r="15" spans="1:9" ht="15.75" thickBot="1">
      <c r="A15" s="148"/>
      <c r="B15" s="19" t="s">
        <v>11</v>
      </c>
      <c r="C15" s="206" t="s">
        <v>79</v>
      </c>
      <c r="D15" s="144">
        <v>151475.31</v>
      </c>
      <c r="E15" s="110">
        <v>43671</v>
      </c>
      <c r="F15" s="146">
        <f t="shared" si="1"/>
        <v>488397.08999999991</v>
      </c>
      <c r="G15" s="161" t="s">
        <v>80</v>
      </c>
      <c r="H15" s="140">
        <f t="shared" si="2"/>
        <v>1723902.91</v>
      </c>
      <c r="I15" s="140">
        <f t="shared" si="3"/>
        <v>2212299.9999999995</v>
      </c>
    </row>
    <row r="16" spans="1:9">
      <c r="A16" s="150"/>
      <c r="B16" s="151"/>
      <c r="C16" s="152"/>
      <c r="D16" s="150"/>
      <c r="E16" s="153"/>
      <c r="F16" s="150"/>
      <c r="G16" s="154"/>
    </row>
    <row r="17" spans="1:9">
      <c r="A17" s="121" t="s">
        <v>12</v>
      </c>
      <c r="B17" s="140">
        <f>SUM(D4:D15)</f>
        <v>1723902.91</v>
      </c>
      <c r="C17" s="155"/>
    </row>
    <row r="18" spans="1:9">
      <c r="A18" s="121" t="s">
        <v>13</v>
      </c>
      <c r="B18" s="156">
        <f>+B17/A4</f>
        <v>0.77923559643809603</v>
      </c>
      <c r="C18" s="155"/>
      <c r="D18" s="157"/>
    </row>
    <row r="19" spans="1:9">
      <c r="A19" s="121" t="s">
        <v>15</v>
      </c>
      <c r="B19" s="156">
        <f>SUM(D19/12)</f>
        <v>1</v>
      </c>
      <c r="C19" s="199" t="s">
        <v>14</v>
      </c>
      <c r="D19" s="202">
        <v>12</v>
      </c>
      <c r="F19" s="140"/>
    </row>
    <row r="20" spans="1:9">
      <c r="B20" s="156"/>
      <c r="C20" s="155"/>
      <c r="F20" s="140"/>
    </row>
    <row r="27" spans="1:9">
      <c r="I27" s="155"/>
    </row>
  </sheetData>
  <mergeCells count="2">
    <mergeCell ref="A2:B2"/>
    <mergeCell ref="A1:G1"/>
  </mergeCells>
  <pageMargins left="0.7" right="0.7" top="0.75" bottom="0.75" header="0.3" footer="0.3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I12" sqref="I12"/>
    </sheetView>
  </sheetViews>
  <sheetFormatPr defaultColWidth="9.140625" defaultRowHeight="15"/>
  <cols>
    <col min="1" max="4" width="14" style="209" customWidth="1"/>
    <col min="5" max="6" width="9.140625" style="209"/>
    <col min="7" max="7" width="10.42578125" style="209" bestFit="1" customWidth="1"/>
    <col min="8" max="16384" width="9.140625" style="209"/>
  </cols>
  <sheetData>
    <row r="1" spans="1:7" ht="21.75" thickBot="1">
      <c r="A1" s="252" t="s">
        <v>21</v>
      </c>
      <c r="B1" s="253"/>
      <c r="C1" s="253"/>
      <c r="D1" s="253"/>
      <c r="E1" s="208" t="s">
        <v>22</v>
      </c>
      <c r="F1" s="208" t="s">
        <v>23</v>
      </c>
      <c r="G1" s="208" t="s">
        <v>24</v>
      </c>
    </row>
    <row r="2" spans="1:7">
      <c r="A2" s="273">
        <v>1</v>
      </c>
      <c r="B2" s="274"/>
      <c r="C2" s="267">
        <f>SUM('District 1'!B17)</f>
        <v>3413929.95</v>
      </c>
      <c r="D2" s="268"/>
      <c r="E2" s="210">
        <f>SUM('District 1'!B18)</f>
        <v>0.8593907992448081</v>
      </c>
      <c r="F2" s="211">
        <f>SUM('District 1'!B19)</f>
        <v>1</v>
      </c>
      <c r="G2" s="210">
        <f>E2-F2</f>
        <v>-0.1406092007551919</v>
      </c>
    </row>
    <row r="3" spans="1:7">
      <c r="A3" s="275">
        <v>2</v>
      </c>
      <c r="B3" s="276"/>
      <c r="C3" s="269">
        <f>SUM('District 2'!B17)</f>
        <v>4877361.3499999996</v>
      </c>
      <c r="D3" s="270"/>
      <c r="E3" s="212">
        <f>SUM('District 2'!B18)</f>
        <v>0.95324265137005038</v>
      </c>
      <c r="F3" s="212">
        <f>SUM('District 2'!B19)</f>
        <v>1</v>
      </c>
      <c r="G3" s="212">
        <f t="shared" ref="G3:G9" si="0">E3-F3</f>
        <v>-4.6757348629949624E-2</v>
      </c>
    </row>
    <row r="4" spans="1:7">
      <c r="A4" s="277">
        <v>3</v>
      </c>
      <c r="B4" s="278"/>
      <c r="C4" s="271">
        <f>SUM('District 3'!B17)</f>
        <v>1644895.0199999998</v>
      </c>
      <c r="D4" s="272"/>
      <c r="E4" s="211">
        <f>SUM('District 3'!B18)</f>
        <v>0.74595030610856639</v>
      </c>
      <c r="F4" s="211">
        <f>SUM('District 3'!B19)</f>
        <v>1</v>
      </c>
      <c r="G4" s="211">
        <f t="shared" si="0"/>
        <v>-0.25404969389143361</v>
      </c>
    </row>
    <row r="5" spans="1:7">
      <c r="A5" s="275">
        <v>4</v>
      </c>
      <c r="B5" s="276"/>
      <c r="C5" s="269">
        <f>SUM('District 4'!B17)</f>
        <v>1260895.4399999997</v>
      </c>
      <c r="D5" s="270"/>
      <c r="E5" s="212">
        <f>SUM('District 4'!B18)</f>
        <v>0.71245080800090388</v>
      </c>
      <c r="F5" s="212">
        <f>SUM('District 4'!B19)</f>
        <v>1</v>
      </c>
      <c r="G5" s="212">
        <f t="shared" si="0"/>
        <v>-0.28754919199909612</v>
      </c>
    </row>
    <row r="6" spans="1:7">
      <c r="A6" s="277">
        <v>5</v>
      </c>
      <c r="B6" s="278"/>
      <c r="C6" s="271">
        <f>SUM('District 5'!B17)</f>
        <v>2875896.3599999994</v>
      </c>
      <c r="D6" s="272"/>
      <c r="E6" s="211">
        <f>SUM('District 5'!B18)</f>
        <v>0.84468421887390943</v>
      </c>
      <c r="F6" s="211">
        <f>SUM('District 5'!B19)</f>
        <v>1</v>
      </c>
      <c r="G6" s="211">
        <f t="shared" si="0"/>
        <v>-0.15531578112609057</v>
      </c>
    </row>
    <row r="7" spans="1:7">
      <c r="A7" s="275">
        <v>6</v>
      </c>
      <c r="B7" s="276"/>
      <c r="C7" s="269">
        <f>SUM('District 6'!B17)</f>
        <v>762624.17999999982</v>
      </c>
      <c r="D7" s="270"/>
      <c r="E7" s="212">
        <f>SUM('District 6'!B18)</f>
        <v>0.79028412435233142</v>
      </c>
      <c r="F7" s="212">
        <f>SUM('District 6'!B19)</f>
        <v>1</v>
      </c>
      <c r="G7" s="212">
        <f t="shared" si="0"/>
        <v>-0.20971587564766858</v>
      </c>
    </row>
    <row r="8" spans="1:7" ht="15.75" thickBot="1">
      <c r="A8" s="279">
        <v>7</v>
      </c>
      <c r="B8" s="280"/>
      <c r="C8" s="283">
        <f>SUM('District 7'!B17)</f>
        <v>1723902.91</v>
      </c>
      <c r="D8" s="284"/>
      <c r="E8" s="213">
        <f>SUM('District 7'!B18)</f>
        <v>0.77923559643809603</v>
      </c>
      <c r="F8" s="214">
        <f>SUM('District 7'!B19)</f>
        <v>1</v>
      </c>
      <c r="G8" s="214">
        <f t="shared" si="0"/>
        <v>-0.22076440356190397</v>
      </c>
    </row>
    <row r="9" spans="1:7" ht="15.75" thickBot="1">
      <c r="A9" s="281" t="s">
        <v>25</v>
      </c>
      <c r="B9" s="282"/>
      <c r="C9" s="285">
        <f>SUM(C2:C8)</f>
        <v>16559505.209999999</v>
      </c>
      <c r="D9" s="286"/>
      <c r="E9" s="215">
        <f>+C9/('District 1'!A4+'District 2'!A4+'District 3'!A4+'District 4'!A4+'District 5'!A4+'District 6'!A4+'District 7'!A4)</f>
        <v>0.84289449302657027</v>
      </c>
      <c r="F9" s="216">
        <f>(F2+F3+F4+F5+F6+F7+F8)/7</f>
        <v>1</v>
      </c>
      <c r="G9" s="217">
        <f t="shared" si="0"/>
        <v>-0.15710550697342973</v>
      </c>
    </row>
    <row r="10" spans="1:7" ht="16.5" thickTop="1" thickBot="1">
      <c r="A10" s="218"/>
      <c r="B10" s="218"/>
      <c r="C10" s="219"/>
      <c r="D10" s="219"/>
      <c r="E10" s="220"/>
      <c r="F10" s="220"/>
      <c r="G10" s="220"/>
    </row>
    <row r="11" spans="1:7" ht="21.75" thickBot="1">
      <c r="A11" s="252" t="s">
        <v>26</v>
      </c>
      <c r="B11" s="253"/>
      <c r="C11" s="253"/>
      <c r="D11" s="254"/>
    </row>
    <row r="12" spans="1:7" ht="15.75" thickBot="1">
      <c r="A12" s="255" t="s">
        <v>27</v>
      </c>
      <c r="B12" s="256"/>
      <c r="C12" s="257">
        <f>SUM('District 1'!A4+'District 2'!A4+'District 3'!A4+'District 4'!A4+'District 5'!A4+'District 6'!A4+'District 7'!A4)</f>
        <v>19646000</v>
      </c>
      <c r="D12" s="258"/>
      <c r="F12" s="250"/>
      <c r="G12" s="251"/>
    </row>
    <row r="13" spans="1:7">
      <c r="A13" s="265" t="s">
        <v>28</v>
      </c>
      <c r="B13" s="266"/>
      <c r="C13" s="263">
        <f>SUM(C9)</f>
        <v>16559505.209999999</v>
      </c>
      <c r="D13" s="264"/>
    </row>
    <row r="14" spans="1:7" ht="15.75" thickBot="1">
      <c r="A14" s="261" t="s">
        <v>29</v>
      </c>
      <c r="B14" s="262"/>
      <c r="C14" s="259">
        <f>SUM(C12-C9)</f>
        <v>3086494.790000001</v>
      </c>
      <c r="D14" s="260"/>
    </row>
  </sheetData>
  <mergeCells count="25">
    <mergeCell ref="A6:B6"/>
    <mergeCell ref="A7:B7"/>
    <mergeCell ref="A8:B8"/>
    <mergeCell ref="A9:B9"/>
    <mergeCell ref="C6:D6"/>
    <mergeCell ref="C7:D7"/>
    <mergeCell ref="C8:D8"/>
    <mergeCell ref="C9:D9"/>
    <mergeCell ref="A1:D1"/>
    <mergeCell ref="C2:D2"/>
    <mergeCell ref="C3:D3"/>
    <mergeCell ref="C4:D4"/>
    <mergeCell ref="C5:D5"/>
    <mergeCell ref="A2:B2"/>
    <mergeCell ref="A3:B3"/>
    <mergeCell ref="A4:B4"/>
    <mergeCell ref="A5:B5"/>
    <mergeCell ref="F12:G12"/>
    <mergeCell ref="A11:D11"/>
    <mergeCell ref="A12:B12"/>
    <mergeCell ref="C12:D12"/>
    <mergeCell ref="C14:D14"/>
    <mergeCell ref="A14:B14"/>
    <mergeCell ref="C13:D13"/>
    <mergeCell ref="A13:B13"/>
  </mergeCells>
  <pageMargins left="0.25" right="0.25" top="0.75" bottom="0.75" header="0.3" footer="0.3"/>
  <pageSetup scale="85" orientation="landscape" verticalDpi="4" r:id="rId1"/>
  <headerFooter>
    <oddHeader>&amp;CBDZ71
DEPARTMENT OF CORRECTIONS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94"/>
  <sheetViews>
    <sheetView zoomScale="115" zoomScaleNormal="115" workbookViewId="0">
      <selection activeCell="H90" sqref="H90"/>
    </sheetView>
  </sheetViews>
  <sheetFormatPr defaultColWidth="9.140625" defaultRowHeight="15"/>
  <cols>
    <col min="1" max="1" width="8" style="181" bestFit="1" customWidth="1"/>
    <col min="2" max="2" width="17.42578125" style="190" bestFit="1" customWidth="1"/>
    <col min="3" max="3" width="10.85546875" style="197" customWidth="1"/>
    <col min="4" max="4" width="14" style="193" bestFit="1" customWidth="1"/>
    <col min="5" max="5" width="11.85546875" style="194" bestFit="1" customWidth="1"/>
    <col min="6" max="6" width="14.28515625" style="196" bestFit="1" customWidth="1"/>
    <col min="7" max="7" width="9.140625" style="166"/>
    <col min="8" max="8" width="16.85546875" style="166" customWidth="1"/>
    <col min="9" max="9" width="9.140625" style="166"/>
    <col min="10" max="10" width="16.5703125" style="167" customWidth="1"/>
    <col min="11" max="11" width="9.85546875" style="166" customWidth="1"/>
    <col min="12" max="16384" width="9.140625" style="166"/>
  </cols>
  <sheetData>
    <row r="1" spans="1:10">
      <c r="A1" s="287" t="s">
        <v>68</v>
      </c>
      <c r="B1" s="288"/>
      <c r="C1" s="288"/>
      <c r="D1" s="288"/>
      <c r="E1" s="288"/>
      <c r="F1" s="289"/>
    </row>
    <row r="2" spans="1:10" ht="9" customHeight="1">
      <c r="A2" s="290"/>
      <c r="B2" s="291"/>
      <c r="C2" s="291"/>
      <c r="D2" s="291"/>
      <c r="E2" s="291"/>
      <c r="F2" s="292"/>
    </row>
    <row r="3" spans="1:10" ht="29.25" thickBot="1">
      <c r="A3" s="168" t="s">
        <v>30</v>
      </c>
      <c r="B3" s="169" t="s">
        <v>31</v>
      </c>
      <c r="C3" s="170" t="s">
        <v>32</v>
      </c>
      <c r="D3" s="171" t="s">
        <v>33</v>
      </c>
      <c r="E3" s="172" t="s">
        <v>34</v>
      </c>
      <c r="F3" s="173" t="s">
        <v>10</v>
      </c>
      <c r="J3" s="174"/>
    </row>
    <row r="4" spans="1:10" ht="15.75" thickTop="1">
      <c r="A4" s="175" t="s">
        <v>35</v>
      </c>
      <c r="B4" s="176" t="s">
        <v>11</v>
      </c>
      <c r="C4" s="177" t="s">
        <v>59</v>
      </c>
      <c r="D4" s="207">
        <v>349333.13</v>
      </c>
      <c r="E4" s="221">
        <v>43339</v>
      </c>
      <c r="F4" s="224" t="s">
        <v>60</v>
      </c>
      <c r="H4" s="174"/>
    </row>
    <row r="5" spans="1:10">
      <c r="A5" s="179" t="s">
        <v>36</v>
      </c>
      <c r="B5" s="176" t="s">
        <v>11</v>
      </c>
      <c r="C5" s="177" t="s">
        <v>59</v>
      </c>
      <c r="D5" s="207">
        <v>409274.18</v>
      </c>
      <c r="E5" s="180">
        <v>43339</v>
      </c>
      <c r="F5" s="225" t="s">
        <v>60</v>
      </c>
    </row>
    <row r="6" spans="1:10">
      <c r="A6" s="179" t="s">
        <v>37</v>
      </c>
      <c r="B6" s="176" t="s">
        <v>11</v>
      </c>
      <c r="C6" s="177" t="s">
        <v>59</v>
      </c>
      <c r="D6" s="207">
        <v>140852.29</v>
      </c>
      <c r="E6" s="180">
        <v>43339</v>
      </c>
      <c r="F6" s="225" t="s">
        <v>60</v>
      </c>
    </row>
    <row r="7" spans="1:10">
      <c r="A7" s="179" t="s">
        <v>38</v>
      </c>
      <c r="B7" s="176" t="s">
        <v>11</v>
      </c>
      <c r="C7" s="177" t="s">
        <v>59</v>
      </c>
      <c r="D7" s="178">
        <v>102642.22</v>
      </c>
      <c r="E7" s="180">
        <v>43339</v>
      </c>
      <c r="F7" s="225" t="s">
        <v>60</v>
      </c>
    </row>
    <row r="8" spans="1:10">
      <c r="A8" s="179" t="s">
        <v>39</v>
      </c>
      <c r="B8" s="176" t="s">
        <v>11</v>
      </c>
      <c r="C8" s="177" t="s">
        <v>59</v>
      </c>
      <c r="D8" s="178">
        <v>225671.01</v>
      </c>
      <c r="E8" s="180">
        <v>43339</v>
      </c>
      <c r="F8" s="225" t="s">
        <v>60</v>
      </c>
    </row>
    <row r="9" spans="1:10">
      <c r="A9" s="181" t="s">
        <v>40</v>
      </c>
      <c r="B9" s="176" t="s">
        <v>11</v>
      </c>
      <c r="C9" s="177" t="s">
        <v>59</v>
      </c>
      <c r="D9" s="178">
        <v>64942.64</v>
      </c>
      <c r="E9" s="180">
        <v>43339</v>
      </c>
      <c r="F9" s="225" t="s">
        <v>60</v>
      </c>
    </row>
    <row r="10" spans="1:10">
      <c r="A10" s="181" t="s">
        <v>41</v>
      </c>
      <c r="B10" s="176" t="s">
        <v>11</v>
      </c>
      <c r="C10" s="177" t="s">
        <v>59</v>
      </c>
      <c r="D10" s="178">
        <v>147695.79999999999</v>
      </c>
      <c r="E10" s="180">
        <v>43339</v>
      </c>
      <c r="F10" s="225" t="s">
        <v>60</v>
      </c>
    </row>
    <row r="11" spans="1:10">
      <c r="A11" s="175" t="s">
        <v>35</v>
      </c>
      <c r="B11" s="176" t="s">
        <v>11</v>
      </c>
      <c r="C11" s="182" t="s">
        <v>61</v>
      </c>
      <c r="D11" s="178">
        <v>306701.53999999998</v>
      </c>
      <c r="E11" s="222">
        <v>43368</v>
      </c>
      <c r="F11" s="225" t="s">
        <v>62</v>
      </c>
      <c r="H11" s="174"/>
    </row>
    <row r="12" spans="1:10">
      <c r="A12" s="179" t="s">
        <v>36</v>
      </c>
      <c r="B12" s="176" t="s">
        <v>11</v>
      </c>
      <c r="C12" s="182" t="s">
        <v>61</v>
      </c>
      <c r="D12" s="178">
        <v>454808.78</v>
      </c>
      <c r="E12" s="222">
        <v>43368</v>
      </c>
      <c r="F12" s="225" t="s">
        <v>62</v>
      </c>
    </row>
    <row r="13" spans="1:10">
      <c r="A13" s="179" t="s">
        <v>37</v>
      </c>
      <c r="B13" s="176" t="s">
        <v>11</v>
      </c>
      <c r="C13" s="182" t="s">
        <v>61</v>
      </c>
      <c r="D13" s="178">
        <v>154908.51</v>
      </c>
      <c r="E13" s="222">
        <v>43368</v>
      </c>
      <c r="F13" s="225" t="s">
        <v>62</v>
      </c>
    </row>
    <row r="14" spans="1:10">
      <c r="A14" s="179" t="s">
        <v>38</v>
      </c>
      <c r="B14" s="176" t="s">
        <v>11</v>
      </c>
      <c r="C14" s="182" t="s">
        <v>61</v>
      </c>
      <c r="D14" s="178">
        <v>123672.42</v>
      </c>
      <c r="E14" s="222">
        <v>43368</v>
      </c>
      <c r="F14" s="225" t="s">
        <v>62</v>
      </c>
    </row>
    <row r="15" spans="1:10">
      <c r="A15" s="179" t="s">
        <v>39</v>
      </c>
      <c r="B15" s="176" t="s">
        <v>11</v>
      </c>
      <c r="C15" s="182" t="s">
        <v>61</v>
      </c>
      <c r="D15" s="178">
        <v>264207.86</v>
      </c>
      <c r="E15" s="222">
        <v>43368</v>
      </c>
      <c r="F15" s="225" t="s">
        <v>62</v>
      </c>
    </row>
    <row r="16" spans="1:10">
      <c r="A16" s="181" t="s">
        <v>40</v>
      </c>
      <c r="B16" s="176" t="s">
        <v>11</v>
      </c>
      <c r="C16" s="182" t="s">
        <v>61</v>
      </c>
      <c r="D16" s="178">
        <v>71741.95</v>
      </c>
      <c r="E16" s="222">
        <v>43368</v>
      </c>
      <c r="F16" s="225" t="s">
        <v>62</v>
      </c>
    </row>
    <row r="17" spans="1:8">
      <c r="A17" s="181" t="s">
        <v>41</v>
      </c>
      <c r="B17" s="176" t="s">
        <v>11</v>
      </c>
      <c r="C17" s="182" t="s">
        <v>61</v>
      </c>
      <c r="D17" s="178">
        <v>162568.35</v>
      </c>
      <c r="E17" s="222">
        <v>43368</v>
      </c>
      <c r="F17" s="225" t="s">
        <v>62</v>
      </c>
    </row>
    <row r="18" spans="1:8">
      <c r="A18" s="175" t="s">
        <v>35</v>
      </c>
      <c r="B18" s="176" t="s">
        <v>11</v>
      </c>
      <c r="C18" s="177" t="s">
        <v>63</v>
      </c>
      <c r="D18" s="178">
        <v>263886.06</v>
      </c>
      <c r="E18" s="222">
        <v>43403</v>
      </c>
      <c r="F18" s="226" t="s">
        <v>64</v>
      </c>
      <c r="H18" s="174"/>
    </row>
    <row r="19" spans="1:8">
      <c r="A19" s="179" t="s">
        <v>36</v>
      </c>
      <c r="B19" s="176" t="s">
        <v>11</v>
      </c>
      <c r="C19" s="177" t="s">
        <v>63</v>
      </c>
      <c r="D19" s="178">
        <v>361787.42</v>
      </c>
      <c r="E19" s="222">
        <v>43403</v>
      </c>
      <c r="F19" s="226" t="s">
        <v>64</v>
      </c>
    </row>
    <row r="20" spans="1:8">
      <c r="A20" s="179" t="s">
        <v>37</v>
      </c>
      <c r="B20" s="176" t="s">
        <v>11</v>
      </c>
      <c r="C20" s="177" t="s">
        <v>63</v>
      </c>
      <c r="D20" s="178">
        <v>125950.81</v>
      </c>
      <c r="E20" s="222">
        <v>43403</v>
      </c>
      <c r="F20" s="226" t="s">
        <v>64</v>
      </c>
    </row>
    <row r="21" spans="1:8">
      <c r="A21" s="179" t="s">
        <v>38</v>
      </c>
      <c r="B21" s="176" t="s">
        <v>11</v>
      </c>
      <c r="C21" s="177" t="s">
        <v>63</v>
      </c>
      <c r="D21" s="178">
        <v>114758.37</v>
      </c>
      <c r="E21" s="222">
        <v>43403</v>
      </c>
      <c r="F21" s="226" t="s">
        <v>64</v>
      </c>
    </row>
    <row r="22" spans="1:8">
      <c r="A22" s="179" t="s">
        <v>39</v>
      </c>
      <c r="B22" s="176" t="s">
        <v>11</v>
      </c>
      <c r="C22" s="177" t="s">
        <v>63</v>
      </c>
      <c r="D22" s="178">
        <v>220048.35</v>
      </c>
      <c r="E22" s="222">
        <v>43403</v>
      </c>
      <c r="F22" s="226" t="s">
        <v>64</v>
      </c>
    </row>
    <row r="23" spans="1:8">
      <c r="A23" s="181" t="s">
        <v>40</v>
      </c>
      <c r="B23" s="176" t="s">
        <v>11</v>
      </c>
      <c r="C23" s="177" t="s">
        <v>63</v>
      </c>
      <c r="D23" s="178">
        <v>57601.95</v>
      </c>
      <c r="E23" s="222">
        <v>43403</v>
      </c>
      <c r="F23" s="226" t="s">
        <v>64</v>
      </c>
    </row>
    <row r="24" spans="1:8">
      <c r="A24" s="181" t="s">
        <v>41</v>
      </c>
      <c r="B24" s="176" t="s">
        <v>11</v>
      </c>
      <c r="C24" s="177" t="s">
        <v>63</v>
      </c>
      <c r="D24" s="178">
        <v>124882.79</v>
      </c>
      <c r="E24" s="222">
        <v>43403</v>
      </c>
      <c r="F24" s="226" t="s">
        <v>64</v>
      </c>
    </row>
    <row r="25" spans="1:8">
      <c r="A25" s="175" t="s">
        <v>35</v>
      </c>
      <c r="B25" s="176" t="s">
        <v>11</v>
      </c>
      <c r="C25" s="183">
        <v>1018</v>
      </c>
      <c r="D25" s="178">
        <v>341452.85</v>
      </c>
      <c r="E25" s="222">
        <v>43438</v>
      </c>
      <c r="F25" s="226" t="s">
        <v>65</v>
      </c>
      <c r="H25" s="174"/>
    </row>
    <row r="26" spans="1:8">
      <c r="A26" s="179" t="s">
        <v>36</v>
      </c>
      <c r="B26" s="176" t="s">
        <v>11</v>
      </c>
      <c r="C26" s="183">
        <v>1018</v>
      </c>
      <c r="D26" s="178">
        <v>418648.13</v>
      </c>
      <c r="E26" s="184">
        <v>43438</v>
      </c>
      <c r="F26" s="226" t="s">
        <v>65</v>
      </c>
    </row>
    <row r="27" spans="1:8">
      <c r="A27" s="179" t="s">
        <v>37</v>
      </c>
      <c r="B27" s="176" t="s">
        <v>11</v>
      </c>
      <c r="C27" s="183">
        <v>1018</v>
      </c>
      <c r="D27" s="178">
        <v>109405.68</v>
      </c>
      <c r="E27" s="184">
        <v>43438</v>
      </c>
      <c r="F27" s="226" t="s">
        <v>65</v>
      </c>
    </row>
    <row r="28" spans="1:8">
      <c r="A28" s="179" t="s">
        <v>38</v>
      </c>
      <c r="B28" s="176" t="s">
        <v>11</v>
      </c>
      <c r="C28" s="183">
        <v>1018</v>
      </c>
      <c r="D28" s="178">
        <v>146611.1</v>
      </c>
      <c r="E28" s="184">
        <v>43438</v>
      </c>
      <c r="F28" s="226" t="s">
        <v>65</v>
      </c>
    </row>
    <row r="29" spans="1:8">
      <c r="A29" s="179" t="s">
        <v>39</v>
      </c>
      <c r="B29" s="176" t="s">
        <v>11</v>
      </c>
      <c r="C29" s="183">
        <v>1018</v>
      </c>
      <c r="D29" s="178">
        <v>267329.2</v>
      </c>
      <c r="E29" s="184">
        <v>43438</v>
      </c>
      <c r="F29" s="226" t="s">
        <v>65</v>
      </c>
    </row>
    <row r="30" spans="1:8">
      <c r="A30" s="181" t="s">
        <v>40</v>
      </c>
      <c r="B30" s="176" t="s">
        <v>11</v>
      </c>
      <c r="C30" s="183">
        <v>1018</v>
      </c>
      <c r="D30" s="178">
        <v>59359.91</v>
      </c>
      <c r="E30" s="184">
        <v>43438</v>
      </c>
      <c r="F30" s="226" t="s">
        <v>65</v>
      </c>
    </row>
    <row r="31" spans="1:8">
      <c r="A31" s="181" t="s">
        <v>41</v>
      </c>
      <c r="B31" s="176" t="s">
        <v>11</v>
      </c>
      <c r="C31" s="183">
        <v>1018</v>
      </c>
      <c r="D31" s="178">
        <v>133118.43</v>
      </c>
      <c r="E31" s="184">
        <v>43438</v>
      </c>
      <c r="F31" s="226" t="s">
        <v>65</v>
      </c>
    </row>
    <row r="32" spans="1:8">
      <c r="A32" s="175" t="s">
        <v>35</v>
      </c>
      <c r="B32" s="176" t="s">
        <v>11</v>
      </c>
      <c r="C32" s="183">
        <v>1118</v>
      </c>
      <c r="D32" s="178">
        <v>246556.73</v>
      </c>
      <c r="E32" s="222">
        <v>43468</v>
      </c>
      <c r="F32" s="227" t="s">
        <v>66</v>
      </c>
      <c r="H32" s="174"/>
    </row>
    <row r="33" spans="1:8">
      <c r="A33" s="179" t="s">
        <v>36</v>
      </c>
      <c r="B33" s="176" t="s">
        <v>11</v>
      </c>
      <c r="C33" s="183">
        <v>1118</v>
      </c>
      <c r="D33" s="178">
        <v>371777.3</v>
      </c>
      <c r="E33" s="222">
        <v>43468</v>
      </c>
      <c r="F33" s="227" t="s">
        <v>66</v>
      </c>
    </row>
    <row r="34" spans="1:8">
      <c r="A34" s="179" t="s">
        <v>37</v>
      </c>
      <c r="B34" s="176" t="s">
        <v>11</v>
      </c>
      <c r="C34" s="183">
        <v>1118</v>
      </c>
      <c r="D34" s="178">
        <v>119788.01</v>
      </c>
      <c r="E34" s="222">
        <v>43468</v>
      </c>
      <c r="F34" s="227" t="s">
        <v>66</v>
      </c>
    </row>
    <row r="35" spans="1:8">
      <c r="A35" s="179" t="s">
        <v>38</v>
      </c>
      <c r="B35" s="176" t="s">
        <v>11</v>
      </c>
      <c r="C35" s="183">
        <v>1118</v>
      </c>
      <c r="D35" s="178">
        <v>118812.82</v>
      </c>
      <c r="E35" s="222">
        <v>43468</v>
      </c>
      <c r="F35" s="227" t="s">
        <v>66</v>
      </c>
    </row>
    <row r="36" spans="1:8">
      <c r="A36" s="179" t="s">
        <v>39</v>
      </c>
      <c r="B36" s="176" t="s">
        <v>11</v>
      </c>
      <c r="C36" s="183">
        <v>1118</v>
      </c>
      <c r="D36" s="178">
        <v>208018.29</v>
      </c>
      <c r="E36" s="222">
        <v>43468</v>
      </c>
      <c r="F36" s="227" t="s">
        <v>66</v>
      </c>
    </row>
    <row r="37" spans="1:8">
      <c r="A37" s="181" t="s">
        <v>40</v>
      </c>
      <c r="B37" s="176" t="s">
        <v>11</v>
      </c>
      <c r="C37" s="183">
        <v>1118</v>
      </c>
      <c r="D37" s="178">
        <v>51189.58</v>
      </c>
      <c r="E37" s="222">
        <v>43468</v>
      </c>
      <c r="F37" s="227" t="s">
        <v>66</v>
      </c>
    </row>
    <row r="38" spans="1:8">
      <c r="A38" s="181" t="s">
        <v>41</v>
      </c>
      <c r="B38" s="176" t="s">
        <v>11</v>
      </c>
      <c r="C38" s="183">
        <v>1118</v>
      </c>
      <c r="D38" s="178">
        <v>128638.33</v>
      </c>
      <c r="E38" s="222">
        <v>43468</v>
      </c>
      <c r="F38" s="227" t="s">
        <v>66</v>
      </c>
    </row>
    <row r="39" spans="1:8">
      <c r="A39" s="175" t="s">
        <v>35</v>
      </c>
      <c r="B39" s="176" t="s">
        <v>11</v>
      </c>
      <c r="C39" s="183">
        <v>1218</v>
      </c>
      <c r="D39" s="185">
        <v>235434.23</v>
      </c>
      <c r="E39" s="222">
        <v>43496</v>
      </c>
      <c r="F39" s="226" t="s">
        <v>67</v>
      </c>
      <c r="H39" s="174"/>
    </row>
    <row r="40" spans="1:8">
      <c r="A40" s="179" t="s">
        <v>36</v>
      </c>
      <c r="B40" s="176" t="s">
        <v>11</v>
      </c>
      <c r="C40" s="183">
        <v>1218</v>
      </c>
      <c r="D40" s="178">
        <v>337907.99</v>
      </c>
      <c r="E40" s="222">
        <v>43496</v>
      </c>
      <c r="F40" s="226" t="s">
        <v>67</v>
      </c>
    </row>
    <row r="41" spans="1:8">
      <c r="A41" s="179" t="s">
        <v>37</v>
      </c>
      <c r="B41" s="176" t="s">
        <v>11</v>
      </c>
      <c r="C41" s="183">
        <v>1218</v>
      </c>
      <c r="D41" s="178">
        <v>103762.24000000001</v>
      </c>
      <c r="E41" s="222">
        <v>43496</v>
      </c>
      <c r="F41" s="226" t="s">
        <v>67</v>
      </c>
    </row>
    <row r="42" spans="1:8">
      <c r="A42" s="179" t="s">
        <v>38</v>
      </c>
      <c r="B42" s="176" t="s">
        <v>11</v>
      </c>
      <c r="C42" s="177">
        <v>1218</v>
      </c>
      <c r="D42" s="178">
        <v>93446.3</v>
      </c>
      <c r="E42" s="222">
        <v>43496</v>
      </c>
      <c r="F42" s="226" t="s">
        <v>67</v>
      </c>
    </row>
    <row r="43" spans="1:8">
      <c r="A43" s="179" t="s">
        <v>39</v>
      </c>
      <c r="B43" s="176" t="s">
        <v>11</v>
      </c>
      <c r="C43" s="177">
        <v>1218</v>
      </c>
      <c r="D43" s="178">
        <v>181153.66</v>
      </c>
      <c r="E43" s="222">
        <v>43496</v>
      </c>
      <c r="F43" s="226" t="s">
        <v>67</v>
      </c>
    </row>
    <row r="44" spans="1:8">
      <c r="A44" s="181" t="s">
        <v>40</v>
      </c>
      <c r="B44" s="176" t="s">
        <v>11</v>
      </c>
      <c r="C44" s="177">
        <v>1218</v>
      </c>
      <c r="D44" s="178">
        <v>58398.92</v>
      </c>
      <c r="E44" s="222">
        <v>43496</v>
      </c>
      <c r="F44" s="226" t="s">
        <v>67</v>
      </c>
    </row>
    <row r="45" spans="1:8">
      <c r="A45" s="181" t="s">
        <v>41</v>
      </c>
      <c r="B45" s="176" t="s">
        <v>11</v>
      </c>
      <c r="C45" s="177">
        <v>1218</v>
      </c>
      <c r="D45" s="178">
        <v>128067.32</v>
      </c>
      <c r="E45" s="222">
        <v>43496</v>
      </c>
      <c r="F45" s="226" t="s">
        <v>67</v>
      </c>
    </row>
    <row r="46" spans="1:8">
      <c r="A46" s="175" t="s">
        <v>35</v>
      </c>
      <c r="B46" s="176" t="s">
        <v>11</v>
      </c>
      <c r="C46" s="177" t="s">
        <v>69</v>
      </c>
      <c r="D46" s="178">
        <v>294138.8</v>
      </c>
      <c r="E46" s="187">
        <v>43538</v>
      </c>
      <c r="F46" s="225" t="s">
        <v>71</v>
      </c>
      <c r="H46" s="174"/>
    </row>
    <row r="47" spans="1:8">
      <c r="A47" s="179" t="s">
        <v>36</v>
      </c>
      <c r="B47" s="176" t="s">
        <v>11</v>
      </c>
      <c r="C47" s="177" t="s">
        <v>69</v>
      </c>
      <c r="D47" s="178">
        <v>427766.13</v>
      </c>
      <c r="E47" s="187">
        <v>43538</v>
      </c>
      <c r="F47" s="225" t="s">
        <v>71</v>
      </c>
    </row>
    <row r="48" spans="1:8">
      <c r="A48" s="179" t="s">
        <v>37</v>
      </c>
      <c r="B48" s="176" t="s">
        <v>11</v>
      </c>
      <c r="C48" s="177" t="s">
        <v>69</v>
      </c>
      <c r="D48" s="178">
        <v>136462.35999999999</v>
      </c>
      <c r="E48" s="187">
        <v>43538</v>
      </c>
      <c r="F48" s="225" t="s">
        <v>71</v>
      </c>
    </row>
    <row r="49" spans="1:10">
      <c r="A49" s="179" t="s">
        <v>38</v>
      </c>
      <c r="B49" s="176" t="s">
        <v>11</v>
      </c>
      <c r="C49" s="177" t="s">
        <v>69</v>
      </c>
      <c r="D49" s="178">
        <v>81521.14</v>
      </c>
      <c r="E49" s="187">
        <v>43538</v>
      </c>
      <c r="F49" s="225" t="s">
        <v>71</v>
      </c>
    </row>
    <row r="50" spans="1:10">
      <c r="A50" s="179" t="s">
        <v>39</v>
      </c>
      <c r="B50" s="176" t="s">
        <v>11</v>
      </c>
      <c r="C50" s="177" t="s">
        <v>69</v>
      </c>
      <c r="D50" s="178">
        <v>237016.64</v>
      </c>
      <c r="E50" s="187">
        <v>43538</v>
      </c>
      <c r="F50" s="225" t="s">
        <v>71</v>
      </c>
    </row>
    <row r="51" spans="1:10">
      <c r="A51" s="181" t="s">
        <v>40</v>
      </c>
      <c r="B51" s="176" t="s">
        <v>11</v>
      </c>
      <c r="C51" s="177" t="s">
        <v>69</v>
      </c>
      <c r="D51" s="178">
        <v>73063.62</v>
      </c>
      <c r="E51" s="187">
        <v>43538</v>
      </c>
      <c r="F51" s="225" t="s">
        <v>71</v>
      </c>
    </row>
    <row r="52" spans="1:10">
      <c r="A52" s="181" t="s">
        <v>41</v>
      </c>
      <c r="B52" s="176" t="s">
        <v>11</v>
      </c>
      <c r="C52" s="177" t="s">
        <v>69</v>
      </c>
      <c r="D52" s="178">
        <v>93198.68</v>
      </c>
      <c r="E52" s="187">
        <v>43538</v>
      </c>
      <c r="F52" s="225" t="s">
        <v>71</v>
      </c>
    </row>
    <row r="53" spans="1:10">
      <c r="A53" s="175" t="s">
        <v>35</v>
      </c>
      <c r="B53" s="176" t="s">
        <v>11</v>
      </c>
      <c r="C53" s="203" t="s">
        <v>70</v>
      </c>
      <c r="D53" s="178">
        <v>267213.12</v>
      </c>
      <c r="E53" s="187">
        <v>43552</v>
      </c>
      <c r="F53" s="225" t="s">
        <v>72</v>
      </c>
      <c r="H53" s="174"/>
      <c r="J53" s="188"/>
    </row>
    <row r="54" spans="1:10">
      <c r="A54" s="179" t="s">
        <v>36</v>
      </c>
      <c r="B54" s="176" t="s">
        <v>11</v>
      </c>
      <c r="C54" s="203" t="s">
        <v>70</v>
      </c>
      <c r="D54" s="178">
        <v>398468.51</v>
      </c>
      <c r="E54" s="187">
        <v>43552</v>
      </c>
      <c r="F54" s="225" t="s">
        <v>72</v>
      </c>
      <c r="J54" s="189"/>
    </row>
    <row r="55" spans="1:10">
      <c r="A55" s="179" t="s">
        <v>37</v>
      </c>
      <c r="B55" s="176" t="s">
        <v>11</v>
      </c>
      <c r="C55" s="203" t="s">
        <v>70</v>
      </c>
      <c r="D55" s="178">
        <v>120895.25</v>
      </c>
      <c r="E55" s="187">
        <v>43552</v>
      </c>
      <c r="F55" s="225" t="s">
        <v>72</v>
      </c>
      <c r="J55" s="188"/>
    </row>
    <row r="56" spans="1:10">
      <c r="A56" s="179" t="s">
        <v>38</v>
      </c>
      <c r="B56" s="176" t="s">
        <v>11</v>
      </c>
      <c r="C56" s="203" t="s">
        <v>70</v>
      </c>
      <c r="D56" s="178">
        <v>96883.41</v>
      </c>
      <c r="E56" s="187">
        <v>43552</v>
      </c>
      <c r="F56" s="225" t="s">
        <v>72</v>
      </c>
      <c r="J56" s="189"/>
    </row>
    <row r="57" spans="1:10">
      <c r="A57" s="179" t="s">
        <v>39</v>
      </c>
      <c r="B57" s="176" t="s">
        <v>11</v>
      </c>
      <c r="C57" s="203" t="s">
        <v>70</v>
      </c>
      <c r="D57" s="178">
        <v>243406.46</v>
      </c>
      <c r="E57" s="187">
        <v>43552</v>
      </c>
      <c r="F57" s="225" t="s">
        <v>72</v>
      </c>
      <c r="J57" s="188"/>
    </row>
    <row r="58" spans="1:10">
      <c r="A58" s="181" t="s">
        <v>40</v>
      </c>
      <c r="B58" s="176" t="s">
        <v>11</v>
      </c>
      <c r="C58" s="203" t="s">
        <v>70</v>
      </c>
      <c r="D58" s="178">
        <v>67091.100000000006</v>
      </c>
      <c r="E58" s="187">
        <v>43552</v>
      </c>
      <c r="F58" s="225" t="s">
        <v>72</v>
      </c>
      <c r="J58" s="189"/>
    </row>
    <row r="59" spans="1:10">
      <c r="A59" s="181" t="s">
        <v>41</v>
      </c>
      <c r="B59" s="176" t="s">
        <v>11</v>
      </c>
      <c r="C59" s="203" t="s">
        <v>70</v>
      </c>
      <c r="D59" s="178">
        <v>196992.16</v>
      </c>
      <c r="E59" s="187">
        <v>43552</v>
      </c>
      <c r="F59" s="225" t="s">
        <v>72</v>
      </c>
      <c r="J59" s="188"/>
    </row>
    <row r="60" spans="1:10">
      <c r="A60" s="175" t="s">
        <v>35</v>
      </c>
      <c r="B60" s="176" t="s">
        <v>11</v>
      </c>
      <c r="C60" s="203" t="s">
        <v>73</v>
      </c>
      <c r="D60" s="178">
        <v>266466.90999999997</v>
      </c>
      <c r="E60" s="187">
        <v>43584</v>
      </c>
      <c r="F60" s="225" t="s">
        <v>74</v>
      </c>
      <c r="H60" s="174"/>
      <c r="J60" s="188"/>
    </row>
    <row r="61" spans="1:10">
      <c r="A61" s="179" t="s">
        <v>36</v>
      </c>
      <c r="B61" s="176" t="s">
        <v>11</v>
      </c>
      <c r="C61" s="203" t="s">
        <v>73</v>
      </c>
      <c r="D61" s="178">
        <v>419269.56</v>
      </c>
      <c r="E61" s="187">
        <v>43584</v>
      </c>
      <c r="F61" s="225" t="s">
        <v>74</v>
      </c>
      <c r="J61" s="188"/>
    </row>
    <row r="62" spans="1:10">
      <c r="A62" s="179" t="s">
        <v>37</v>
      </c>
      <c r="B62" s="176" t="s">
        <v>11</v>
      </c>
      <c r="C62" s="203" t="s">
        <v>73</v>
      </c>
      <c r="D62" s="178">
        <v>139546.6</v>
      </c>
      <c r="E62" s="187">
        <v>43584</v>
      </c>
      <c r="F62" s="225" t="s">
        <v>74</v>
      </c>
      <c r="J62" s="188"/>
    </row>
    <row r="63" spans="1:10">
      <c r="A63" s="179" t="s">
        <v>38</v>
      </c>
      <c r="B63" s="176" t="s">
        <v>11</v>
      </c>
      <c r="C63" s="203" t="s">
        <v>73</v>
      </c>
      <c r="D63" s="178">
        <v>89193.75</v>
      </c>
      <c r="E63" s="187">
        <v>43584</v>
      </c>
      <c r="F63" s="225" t="s">
        <v>74</v>
      </c>
      <c r="J63" s="188"/>
    </row>
    <row r="64" spans="1:10">
      <c r="A64" s="179" t="s">
        <v>39</v>
      </c>
      <c r="B64" s="176" t="s">
        <v>11</v>
      </c>
      <c r="C64" s="203" t="s">
        <v>73</v>
      </c>
      <c r="D64" s="178">
        <v>256685.77</v>
      </c>
      <c r="E64" s="187">
        <v>43584</v>
      </c>
      <c r="F64" s="225" t="s">
        <v>74</v>
      </c>
      <c r="J64" s="188"/>
    </row>
    <row r="65" spans="1:10">
      <c r="A65" s="181" t="s">
        <v>40</v>
      </c>
      <c r="B65" s="176" t="s">
        <v>11</v>
      </c>
      <c r="C65" s="203" t="s">
        <v>73</v>
      </c>
      <c r="D65" s="178">
        <v>60115.35</v>
      </c>
      <c r="E65" s="187">
        <v>43584</v>
      </c>
      <c r="F65" s="225" t="s">
        <v>74</v>
      </c>
      <c r="J65" s="188"/>
    </row>
    <row r="66" spans="1:10">
      <c r="A66" s="181" t="s">
        <v>41</v>
      </c>
      <c r="B66" s="176" t="s">
        <v>11</v>
      </c>
      <c r="C66" s="203" t="s">
        <v>73</v>
      </c>
      <c r="D66" s="178">
        <v>133874.94</v>
      </c>
      <c r="E66" s="187">
        <v>43584</v>
      </c>
      <c r="F66" s="225" t="s">
        <v>74</v>
      </c>
      <c r="H66" s="174"/>
      <c r="J66" s="188"/>
    </row>
    <row r="67" spans="1:10">
      <c r="A67" s="175" t="s">
        <v>35</v>
      </c>
      <c r="B67" s="176" t="s">
        <v>11</v>
      </c>
      <c r="C67" s="203" t="s">
        <v>75</v>
      </c>
      <c r="D67" s="105">
        <v>281124.15000000002</v>
      </c>
      <c r="E67" s="187">
        <v>43608</v>
      </c>
      <c r="F67" s="225" t="s">
        <v>76</v>
      </c>
      <c r="J67" s="188"/>
    </row>
    <row r="68" spans="1:10">
      <c r="A68" s="179" t="s">
        <v>36</v>
      </c>
      <c r="B68" s="176" t="s">
        <v>11</v>
      </c>
      <c r="C68" s="203" t="s">
        <v>75</v>
      </c>
      <c r="D68" s="22">
        <v>461525.21</v>
      </c>
      <c r="E68" s="187">
        <v>43608</v>
      </c>
      <c r="F68" s="225" t="s">
        <v>76</v>
      </c>
      <c r="J68" s="188"/>
    </row>
    <row r="69" spans="1:10">
      <c r="A69" s="179" t="s">
        <v>37</v>
      </c>
      <c r="B69" s="176" t="s">
        <v>11</v>
      </c>
      <c r="C69" s="203" t="s">
        <v>75</v>
      </c>
      <c r="D69" s="22">
        <v>172805.48</v>
      </c>
      <c r="E69" s="187">
        <v>43608</v>
      </c>
      <c r="F69" s="225" t="s">
        <v>76</v>
      </c>
      <c r="J69" s="188"/>
    </row>
    <row r="70" spans="1:10">
      <c r="A70" s="179" t="s">
        <v>38</v>
      </c>
      <c r="B70" s="176" t="s">
        <v>11</v>
      </c>
      <c r="C70" s="203" t="s">
        <v>75</v>
      </c>
      <c r="D70" s="22">
        <v>96724.37</v>
      </c>
      <c r="E70" s="187">
        <v>43608</v>
      </c>
      <c r="F70" s="225" t="s">
        <v>76</v>
      </c>
      <c r="J70" s="188"/>
    </row>
    <row r="71" spans="1:10">
      <c r="A71" s="179" t="s">
        <v>39</v>
      </c>
      <c r="B71" s="176" t="s">
        <v>11</v>
      </c>
      <c r="C71" s="203" t="s">
        <v>75</v>
      </c>
      <c r="D71" s="68">
        <v>289901.34000000003</v>
      </c>
      <c r="E71" s="187">
        <v>43608</v>
      </c>
      <c r="F71" s="225" t="s">
        <v>76</v>
      </c>
      <c r="J71" s="188"/>
    </row>
    <row r="72" spans="1:10">
      <c r="A72" s="181" t="s">
        <v>40</v>
      </c>
      <c r="B72" s="176" t="s">
        <v>11</v>
      </c>
      <c r="C72" s="203" t="s">
        <v>75</v>
      </c>
      <c r="D72" s="22">
        <v>67263.63</v>
      </c>
      <c r="E72" s="187">
        <v>43608</v>
      </c>
      <c r="F72" s="225" t="s">
        <v>76</v>
      </c>
      <c r="J72" s="188"/>
    </row>
    <row r="73" spans="1:10">
      <c r="A73" s="181" t="s">
        <v>41</v>
      </c>
      <c r="B73" s="176" t="s">
        <v>11</v>
      </c>
      <c r="C73" s="203" t="s">
        <v>75</v>
      </c>
      <c r="D73" s="144">
        <v>167784.89</v>
      </c>
      <c r="E73" s="187">
        <v>43608</v>
      </c>
      <c r="F73" s="225" t="s">
        <v>76</v>
      </c>
      <c r="H73" s="174"/>
      <c r="J73" s="188"/>
    </row>
    <row r="74" spans="1:10">
      <c r="A74" s="175" t="s">
        <v>35</v>
      </c>
      <c r="B74" s="176" t="s">
        <v>11</v>
      </c>
      <c r="C74" s="203" t="s">
        <v>77</v>
      </c>
      <c r="D74" s="178">
        <v>299186.90000000002</v>
      </c>
      <c r="E74" s="187">
        <v>43637</v>
      </c>
      <c r="F74" s="228" t="s">
        <v>78</v>
      </c>
      <c r="H74" s="174"/>
      <c r="J74" s="188"/>
    </row>
    <row r="75" spans="1:10">
      <c r="A75" s="179" t="s">
        <v>36</v>
      </c>
      <c r="B75" s="176" t="s">
        <v>11</v>
      </c>
      <c r="C75" s="203" t="s">
        <v>77</v>
      </c>
      <c r="D75" s="178">
        <v>424436.23</v>
      </c>
      <c r="E75" s="187">
        <v>43637</v>
      </c>
      <c r="F75" s="228" t="s">
        <v>78</v>
      </c>
      <c r="H75" s="174"/>
      <c r="J75" s="188"/>
    </row>
    <row r="76" spans="1:10">
      <c r="A76" s="179" t="s">
        <v>37</v>
      </c>
      <c r="B76" s="176" t="s">
        <v>11</v>
      </c>
      <c r="C76" s="203" t="s">
        <v>77</v>
      </c>
      <c r="D76" s="178">
        <v>171964.13</v>
      </c>
      <c r="E76" s="187">
        <v>43637</v>
      </c>
      <c r="F76" s="228" t="s">
        <v>78</v>
      </c>
      <c r="H76" s="174"/>
      <c r="J76" s="188"/>
    </row>
    <row r="77" spans="1:10">
      <c r="A77" s="179" t="s">
        <v>38</v>
      </c>
      <c r="B77" s="176" t="s">
        <v>11</v>
      </c>
      <c r="C77" s="203" t="s">
        <v>77</v>
      </c>
      <c r="D77" s="178">
        <v>103974.89</v>
      </c>
      <c r="E77" s="187">
        <v>43637</v>
      </c>
      <c r="F77" s="228" t="s">
        <v>78</v>
      </c>
      <c r="H77" s="174"/>
      <c r="J77" s="188"/>
    </row>
    <row r="78" spans="1:10">
      <c r="A78" s="179" t="s">
        <v>39</v>
      </c>
      <c r="B78" s="176" t="s">
        <v>11</v>
      </c>
      <c r="C78" s="203" t="s">
        <v>77</v>
      </c>
      <c r="D78" s="178">
        <v>253446.57</v>
      </c>
      <c r="E78" s="187">
        <v>43637</v>
      </c>
      <c r="F78" s="228" t="s">
        <v>78</v>
      </c>
      <c r="H78" s="174"/>
      <c r="J78" s="188"/>
    </row>
    <row r="79" spans="1:10">
      <c r="A79" s="181" t="s">
        <v>40</v>
      </c>
      <c r="B79" s="176" t="s">
        <v>11</v>
      </c>
      <c r="C79" s="203" t="s">
        <v>77</v>
      </c>
      <c r="D79" s="178">
        <v>70044.7</v>
      </c>
      <c r="E79" s="187">
        <v>43637</v>
      </c>
      <c r="F79" s="228" t="s">
        <v>78</v>
      </c>
      <c r="H79" s="174"/>
      <c r="J79" s="188"/>
    </row>
    <row r="80" spans="1:10">
      <c r="A80" s="181" t="s">
        <v>41</v>
      </c>
      <c r="B80" s="176" t="s">
        <v>11</v>
      </c>
      <c r="C80" s="203" t="s">
        <v>77</v>
      </c>
      <c r="D80" s="178">
        <v>155605.91</v>
      </c>
      <c r="E80" s="187">
        <v>43637</v>
      </c>
      <c r="F80" s="228" t="s">
        <v>78</v>
      </c>
      <c r="H80" s="174"/>
      <c r="J80" s="188"/>
    </row>
    <row r="81" spans="1:10">
      <c r="A81" s="175" t="s">
        <v>35</v>
      </c>
      <c r="B81" s="176" t="s">
        <v>11</v>
      </c>
      <c r="C81" s="203" t="s">
        <v>79</v>
      </c>
      <c r="D81" s="178">
        <v>262435.53000000003</v>
      </c>
      <c r="E81" s="187">
        <v>43671</v>
      </c>
      <c r="F81" s="225" t="s">
        <v>80</v>
      </c>
      <c r="J81" s="188"/>
    </row>
    <row r="82" spans="1:10">
      <c r="A82" s="179" t="s">
        <v>36</v>
      </c>
      <c r="B82" s="176" t="s">
        <v>11</v>
      </c>
      <c r="C82" s="203" t="s">
        <v>79</v>
      </c>
      <c r="D82" s="178">
        <v>391691.91</v>
      </c>
      <c r="E82" s="187">
        <v>43671</v>
      </c>
      <c r="F82" s="225" t="s">
        <v>80</v>
      </c>
      <c r="J82" s="188"/>
    </row>
    <row r="83" spans="1:10">
      <c r="A83" s="179" t="s">
        <v>37</v>
      </c>
      <c r="B83" s="176" t="s">
        <v>11</v>
      </c>
      <c r="C83" s="203" t="s">
        <v>79</v>
      </c>
      <c r="D83" s="178">
        <v>148553.66</v>
      </c>
      <c r="E83" s="187">
        <v>43671</v>
      </c>
      <c r="F83" s="225" t="s">
        <v>80</v>
      </c>
      <c r="J83" s="188"/>
    </row>
    <row r="84" spans="1:10">
      <c r="A84" s="179" t="s">
        <v>38</v>
      </c>
      <c r="B84" s="176" t="s">
        <v>11</v>
      </c>
      <c r="C84" s="203" t="s">
        <v>79</v>
      </c>
      <c r="D84" s="178">
        <v>92654.65</v>
      </c>
      <c r="E84" s="187">
        <v>43671</v>
      </c>
      <c r="F84" s="225" t="s">
        <v>80</v>
      </c>
      <c r="J84" s="188"/>
    </row>
    <row r="85" spans="1:10">
      <c r="A85" s="179" t="s">
        <v>39</v>
      </c>
      <c r="B85" s="176" t="s">
        <v>11</v>
      </c>
      <c r="C85" s="203" t="s">
        <v>79</v>
      </c>
      <c r="D85" s="178">
        <v>229011.21</v>
      </c>
      <c r="E85" s="187">
        <v>43671</v>
      </c>
      <c r="F85" s="225" t="s">
        <v>80</v>
      </c>
    </row>
    <row r="86" spans="1:10">
      <c r="A86" s="181" t="s">
        <v>40</v>
      </c>
      <c r="B86" s="176" t="s">
        <v>11</v>
      </c>
      <c r="C86" s="203" t="s">
        <v>79</v>
      </c>
      <c r="D86" s="178">
        <v>61810.83</v>
      </c>
      <c r="E86" s="187">
        <v>43671</v>
      </c>
      <c r="F86" s="225" t="s">
        <v>80</v>
      </c>
    </row>
    <row r="87" spans="1:10">
      <c r="A87" s="181" t="s">
        <v>41</v>
      </c>
      <c r="B87" s="176" t="s">
        <v>11</v>
      </c>
      <c r="C87" s="203" t="s">
        <v>79</v>
      </c>
      <c r="D87" s="178">
        <v>151475.31</v>
      </c>
      <c r="E87" s="187">
        <v>43671</v>
      </c>
      <c r="F87" s="229" t="s">
        <v>80</v>
      </c>
    </row>
    <row r="88" spans="1:10">
      <c r="C88" s="191" t="s">
        <v>42</v>
      </c>
      <c r="D88" s="192">
        <f>SUM(D4:D87)</f>
        <v>16559505.210000005</v>
      </c>
      <c r="E88" s="184"/>
      <c r="F88" s="223"/>
    </row>
    <row r="89" spans="1:10">
      <c r="C89" s="183"/>
      <c r="F89" s="195"/>
    </row>
    <row r="90" spans="1:10">
      <c r="C90" s="183"/>
    </row>
    <row r="94" spans="1:10">
      <c r="D94" s="193">
        <v>0</v>
      </c>
    </row>
  </sheetData>
  <mergeCells count="1">
    <mergeCell ref="A1:F2"/>
  </mergeCells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436086FFB5249AD2C8A3841EBB63B" ma:contentTypeVersion="" ma:contentTypeDescription="Create a new document." ma:contentTypeScope="" ma:versionID="a820348391bba08b54466b70a5a06194">
  <xsd:schema xmlns:xsd="http://www.w3.org/2001/XMLSchema" xmlns:xs="http://www.w3.org/2001/XMLSchema" xmlns:p="http://schemas.microsoft.com/office/2006/metadata/properties" xmlns:ns2="a019fc34-91e4-4c6e-96cd-70fe13cce3a4" xmlns:ns3="eaf004cd-115c-4284-b911-60b48c4545f2" xmlns:ns4="255eaeb6-e7c3-4905-a588-d484e91b0e05" xmlns:ns5="10a76797-ff33-4ff4-90ec-e191bb31cf44" targetNamespace="http://schemas.microsoft.com/office/2006/metadata/properties" ma:root="true" ma:fieldsID="c3c4bc8e305d14d6783507ab771cd593" ns2:_="" ns3:_="" ns4:_="" ns5:_="">
    <xsd:import namespace="a019fc34-91e4-4c6e-96cd-70fe13cce3a4"/>
    <xsd:import namespace="eaf004cd-115c-4284-b911-60b48c4545f2"/>
    <xsd:import namespace="255eaeb6-e7c3-4905-a588-d484e91b0e05"/>
    <xsd:import namespace="10a76797-ff33-4ff4-90ec-e191bb31cf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EventHashCode" minOccurs="0"/>
                <xsd:element ref="ns5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fc34-91e4-4c6e-96cd-70fe13cce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04cd-115c-4284-b911-60b48c4545f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aeb6-e7c3-4905-a588-d484e91b0e05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6797-ff33-4ff4-90ec-e191bb31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92B70-C70B-46B9-A7FF-243B815D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fc34-91e4-4c6e-96cd-70fe13cce3a4"/>
    <ds:schemaRef ds:uri="eaf004cd-115c-4284-b911-60b48c4545f2"/>
    <ds:schemaRef ds:uri="255eaeb6-e7c3-4905-a588-d484e91b0e05"/>
    <ds:schemaRef ds:uri="10a76797-ff33-4ff4-90ec-e191bb31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102434-08BA-4EBB-A1EF-7BB49A913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650E5-A47D-4B44-A330-3E53B5CCEDB1}">
  <ds:schemaRefs>
    <ds:schemaRef ds:uri="http://schemas.microsoft.com/office/2006/metadata/properties"/>
    <ds:schemaRef ds:uri="http://purl.org/dc/terms/"/>
    <ds:schemaRef ds:uri="255eaeb6-e7c3-4905-a588-d484e91b0e0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0a76797-ff33-4ff4-90ec-e191bb31cf44"/>
    <ds:schemaRef ds:uri="eaf004cd-115c-4284-b911-60b48c4545f2"/>
    <ds:schemaRef ds:uri="a019fc34-91e4-4c6e-96cd-70fe13cce3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Totals</vt:lpstr>
      <vt:lpstr>Data</vt:lpstr>
      <vt:lpstr>Summary data</vt:lpstr>
      <vt:lpstr>Data!Print_Titles</vt:lpstr>
    </vt:vector>
  </TitlesOfParts>
  <Manager/>
  <Company>FDOT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Expenditures FY 2015</dc:title>
  <dc:subject/>
  <dc:creator>Jerry Scott</dc:creator>
  <cp:keywords/>
  <dc:description/>
  <cp:lastModifiedBy>Hutchison, Kirk</cp:lastModifiedBy>
  <cp:revision/>
  <dcterms:created xsi:type="dcterms:W3CDTF">2008-08-14T17:15:41Z</dcterms:created>
  <dcterms:modified xsi:type="dcterms:W3CDTF">2019-08-05T13:28:56Z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0x0101000C9436086FFB5249AD2C8A3841EBB63B</vt:lpwstr>
  </property>
  <property fmtid="{D5CDD505-2E9C-101B-9397-08002B2CF9AE}" pid="3" name="Order">
    <vt:r8>13000</vt:r8>
  </property>
</Properties>
</file>