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bookViews>
    <workbookView xWindow="360" yWindow="270" windowWidth="14895" windowHeight="7875" tabRatio="827" activeTab="7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71027"/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C12" i="8" l="1"/>
  <c r="D88" i="9" l="1"/>
  <c r="I4" i="4" l="1"/>
  <c r="I4" i="3"/>
  <c r="I4" i="2"/>
  <c r="I4" i="1"/>
  <c r="I4" i="7"/>
  <c r="I4" i="6"/>
  <c r="I4" i="5"/>
  <c r="F15" i="7" l="1"/>
  <c r="F15" i="6"/>
  <c r="F15" i="5"/>
  <c r="F12" i="5"/>
  <c r="F13" i="5"/>
  <c r="F14" i="5"/>
  <c r="F15" i="4"/>
  <c r="F12" i="4"/>
  <c r="F13" i="4"/>
  <c r="F14" i="4"/>
  <c r="F12" i="3"/>
  <c r="F13" i="3"/>
  <c r="F14" i="3"/>
  <c r="F15" i="3"/>
  <c r="F12" i="2"/>
  <c r="F13" i="2"/>
  <c r="F14" i="2"/>
  <c r="F15" i="2"/>
  <c r="F12" i="1"/>
  <c r="F13" i="1"/>
  <c r="F14" i="1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G9" i="8" s="1"/>
  <c r="H11" i="1"/>
  <c r="C12" i="11"/>
  <c r="I10" i="5" l="1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<sst xmlns="http://schemas.openxmlformats.org/spreadsheetml/2006/main" count="626" uniqueCount="79">
  <si>
    <t>DEPARTMENT OF CORRECTIONS EXPENDITURE TRACKING</t>
  </si>
  <si>
    <t>Journal Transfer #: 706021510017003160000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</si>
  <si>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</si>
  <si>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</si>
  <si>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</si>
  <si>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</si>
  <si>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</si>
  <si>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</si>
  <si>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</si>
  <si>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</si>
  <si>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</si>
  <si>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</si>
  <si>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Total Expended:</t>
  </si>
  <si>
    <t>Percentage Used:</t>
  </si>
  <si>
    <t>Months</t>
  </si>
  <si>
    <t>Percentage of Time:</t>
  </si>
  <si>
    <t xml:space="preserve"> 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</si>
  <si>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</si>
  <si>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</si>
  <si>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</si>
  <si>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</si>
  <si>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</si>
  <si>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</si>
  <si>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</si>
  <si>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</si>
  <si>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</si>
  <si>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</si>
  <si>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</si>
  <si>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Total Funds Expended:</t>
  </si>
  <si>
    <t>Total Funds Remaining: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</si>
  <si>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</si>
  <si>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</si>
  <si>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</si>
  <si>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</si>
  <si>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</si>
  <si>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</si>
  <si>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</si>
  <si>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</si>
  <si>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</si>
  <si>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</si>
  <si>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</si>
  <si>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</si>
  <si>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</si>
  <si>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</si>
  <si>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</si>
  <si>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</si>
  <si>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</si>
  <si>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</si>
  <si>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</si>
  <si>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</si>
  <si>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</si>
  <si>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</si>
  <si>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</si>
  <si>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</si>
  <si>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</si>
  <si>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</si>
  <si>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</si>
  <si>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Contract: BE596</t>
  </si>
  <si>
    <t>Contract Ends 06/30/19</t>
  </si>
  <si>
    <t>0718</t>
  </si>
  <si>
    <t>D9000099101</t>
  </si>
  <si>
    <t>0818</t>
  </si>
  <si>
    <t>D9000151915</t>
  </si>
  <si>
    <t>0918</t>
  </si>
  <si>
    <t>D9000215683</t>
  </si>
  <si>
    <t>D9000269362</t>
  </si>
  <si>
    <t>D9000308581</t>
  </si>
  <si>
    <t>D9000356692</t>
  </si>
  <si>
    <t>DEPARTMENT OF CORRECTIONS  CONTRACT BE596</t>
  </si>
  <si>
    <t>0119</t>
  </si>
  <si>
    <t>0219</t>
  </si>
  <si>
    <t>D9000431872</t>
  </si>
  <si>
    <t>D9000457012</t>
  </si>
  <si>
    <t>0319</t>
  </si>
  <si>
    <t>D9000509938</t>
  </si>
  <si>
    <t>0419</t>
  </si>
  <si>
    <t>D9000555283</t>
  </si>
  <si>
    <t>0519</t>
  </si>
  <si>
    <t>D9000609699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</si>
</sst>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9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60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15" fillId="0" borderId="10" xfId="0" applyNumberFormat="1" applyFont="1" applyBorder="1" applyAlignment="1">
      <alignment horizontal="center"/>
    </xf>
    <xf numFmtId="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/>
    </xf>
    <xf numFmtId="14" fontId="10" fillId="0" borderId="60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10" fillId="0" borderId="0" xfId="0" applyNumberFormat="1" applyFont="1"/>
    <xf numFmtId="4" fontId="15" fillId="0" borderId="13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 wrapText="1"/>
    </xf>
    <xf numFmtId="4" fontId="15" fillId="0" borderId="14" xfId="0" applyNumberFormat="1" applyFont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14" fontId="15" fillId="0" borderId="21" xfId="0" quotePrefix="1" applyNumberFormat="1" applyFont="1" applyBorder="1" applyAlignment="1">
      <alignment horizontal="center"/>
    </xf>
    <xf numFmtId="14" fontId="15" fillId="0" borderId="14" xfId="0" quotePrefix="1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7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/>
    <xf numFmtId="4" fontId="22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4" fontId="24" fillId="0" borderId="10" xfId="0" applyNumberFormat="1" applyFont="1" applyBorder="1" applyAlignment="1">
      <alignment horizontal="center"/>
    </xf>
    <xf numFmtId="5" fontId="24" fillId="0" borderId="11" xfId="0" applyNumberFormat="1" applyFont="1" applyBorder="1" applyAlignment="1">
      <alignment horizontal="center" wrapText="1"/>
    </xf>
    <xf numFmtId="1" fontId="24" fillId="0" borderId="11" xfId="0" quotePrefix="1" applyNumberFormat="1" applyFont="1" applyBorder="1" applyAlignment="1" applyProtection="1">
      <alignment horizontal="center"/>
    </xf>
    <xf numFmtId="4" fontId="24" fillId="0" borderId="11" xfId="0" applyNumberFormat="1" applyFont="1" applyBorder="1" applyAlignment="1">
      <alignment horizontal="center"/>
    </xf>
    <xf numFmtId="14" fontId="19" fillId="0" borderId="60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19" fillId="0" borderId="0" xfId="0" applyNumberFormat="1" applyFont="1"/>
    <xf numFmtId="4" fontId="24" fillId="0" borderId="13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  <xf numFmtId="4" fontId="24" fillId="0" borderId="14" xfId="0" applyNumberFormat="1" applyFont="1" applyBorder="1" applyAlignment="1">
      <alignment horizontal="center"/>
    </xf>
    <xf numFmtId="14" fontId="19" fillId="0" borderId="24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1" fontId="24" fillId="0" borderId="14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9" fontId="19" fillId="0" borderId="0" xfId="0" applyNumberFormat="1" applyFont="1"/>
    <xf numFmtId="0" fontId="19" fillId="0" borderId="0" xfId="0" applyNumberFormat="1" applyFont="1" applyAlignment="1">
      <alignment horizontal="center"/>
    </xf>
    <xf numFmtId="4" fontId="26" fillId="0" borderId="14" xfId="0" applyNumberFormat="1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62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29" fillId="0" borderId="0" xfId="0" applyFont="1"/>
    <xf numFmtId="14" fontId="29" fillId="0" borderId="0" xfId="0" applyNumberFormat="1" applyFont="1"/>
    <xf numFmtId="49" fontId="30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NumberFormat="1" applyFont="1" applyBorder="1" applyAlignment="1">
      <alignment horizontal="center" vertical="center" wrapText="1"/>
    </xf>
    <xf numFmtId="164" fontId="30" fillId="0" borderId="22" xfId="0" applyNumberFormat="1" applyFont="1" applyBorder="1" applyAlignment="1">
      <alignment horizontal="center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164" fontId="29" fillId="0" borderId="0" xfId="0" applyNumberFormat="1" applyFont="1"/>
    <xf numFmtId="49" fontId="32" fillId="0" borderId="21" xfId="0" applyNumberFormat="1" applyFont="1" applyBorder="1" applyAlignment="1">
      <alignment horizontal="center"/>
    </xf>
    <xf numFmtId="5" fontId="32" fillId="0" borderId="21" xfId="0" applyNumberFormat="1" applyFont="1" applyBorder="1" applyAlignment="1">
      <alignment horizontal="center" wrapText="1"/>
    </xf>
    <xf numFmtId="0" fontId="29" fillId="0" borderId="14" xfId="0" quotePrefix="1" applyNumberFormat="1" applyFont="1" applyBorder="1" applyAlignment="1">
      <alignment horizontal="center"/>
    </xf>
    <xf numFmtId="164" fontId="29" fillId="0" borderId="14" xfId="0" applyNumberFormat="1" applyFont="1" applyBorder="1" applyAlignment="1">
      <alignment horizontal="center"/>
    </xf>
    <xf numFmtId="14" fontId="29" fillId="0" borderId="60" xfId="0" applyNumberFormat="1" applyFont="1" applyBorder="1" applyAlignment="1">
      <alignment horizontal="center"/>
    </xf>
    <xf numFmtId="49" fontId="32" fillId="0" borderId="14" xfId="0" applyNumberFormat="1" applyFont="1" applyBorder="1" applyAlignment="1">
      <alignment horizontal="center"/>
    </xf>
    <xf numFmtId="14" fontId="32" fillId="0" borderId="50" xfId="0" applyNumberFormat="1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49" fontId="34" fillId="0" borderId="14" xfId="0" applyNumberFormat="1" applyFont="1" applyBorder="1" applyAlignment="1">
      <alignment horizontal="center"/>
    </xf>
    <xf numFmtId="0" fontId="29" fillId="0" borderId="14" xfId="0" quotePrefix="1" applyNumberFormat="1" applyFont="1" applyFill="1" applyBorder="1" applyAlignment="1">
      <alignment horizontal="center"/>
    </xf>
    <xf numFmtId="14" fontId="29" fillId="0" borderId="24" xfId="0" applyNumberFormat="1" applyFont="1" applyBorder="1" applyAlignment="1">
      <alignment horizontal="center"/>
    </xf>
    <xf numFmtId="0" fontId="35" fillId="0" borderId="62" xfId="0" applyFont="1" applyBorder="1" applyAlignment="1">
      <alignment horizontal="center"/>
    </xf>
    <xf numFmtId="0" fontId="29" fillId="0" borderId="14" xfId="0" applyNumberFormat="1" applyFont="1" applyBorder="1" applyAlignment="1">
      <alignment horizontal="center"/>
    </xf>
    <xf numFmtId="14" fontId="34" fillId="0" borderId="46" xfId="0" applyNumberFormat="1" applyFont="1" applyBorder="1" applyAlignment="1">
      <alignment horizontal="center"/>
    </xf>
    <xf numFmtId="0" fontId="36" fillId="0" borderId="62" xfId="0" applyFont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14" fontId="36" fillId="0" borderId="46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34" fillId="0" borderId="14" xfId="0" applyFont="1" applyBorder="1" applyAlignment="1">
      <alignment horizontal="center"/>
    </xf>
    <xf numFmtId="0" fontId="33" fillId="0" borderId="14" xfId="0" applyNumberFormat="1" applyFont="1" applyBorder="1" applyAlignment="1">
      <alignment horizontal="center"/>
    </xf>
    <xf numFmtId="164" fontId="37" fillId="0" borderId="14" xfId="0" applyNumberFormat="1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164" fontId="34" fillId="0" borderId="14" xfId="0" applyNumberFormat="1" applyFont="1" applyBorder="1" applyAlignment="1">
      <alignment horizontal="center"/>
    </xf>
    <xf numFmtId="14" fontId="34" fillId="0" borderId="14" xfId="0" applyNumberFormat="1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34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4" fontId="29" fillId="0" borderId="14" xfId="0" applyNumberFormat="1" applyFont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0" borderId="0" xfId="0" applyFont="1"/>
    <xf numFmtId="165" fontId="39" fillId="3" borderId="21" xfId="0" applyNumberFormat="1" applyFont="1" applyFill="1" applyBorder="1" applyAlignment="1">
      <alignment horizontal="center"/>
    </xf>
    <xf numFmtId="165" fontId="39" fillId="3" borderId="14" xfId="0" applyNumberFormat="1" applyFont="1" applyFill="1" applyBorder="1" applyAlignment="1">
      <alignment horizontal="center"/>
    </xf>
    <xf numFmtId="165" fontId="39" fillId="0" borderId="14" xfId="0" applyNumberFormat="1" applyFont="1" applyBorder="1" applyAlignment="1">
      <alignment horizontal="center"/>
    </xf>
    <xf numFmtId="165" fontId="39" fillId="3" borderId="22" xfId="0" applyNumberFormat="1" applyFont="1" applyFill="1" applyBorder="1" applyAlignment="1">
      <alignment horizontal="center"/>
    </xf>
    <xf numFmtId="165" fontId="39" fillId="3" borderId="23" xfId="0" applyNumberFormat="1" applyFont="1" applyFill="1" applyBorder="1" applyAlignment="1">
      <alignment horizontal="center"/>
    </xf>
    <xf numFmtId="165" fontId="39" fillId="0" borderId="19" xfId="0" applyNumberFormat="1" applyFont="1" applyBorder="1" applyAlignment="1">
      <alignment horizontal="center"/>
    </xf>
    <xf numFmtId="165" fontId="39" fillId="0" borderId="20" xfId="0" applyNumberFormat="1" applyFont="1" applyBorder="1" applyAlignment="1">
      <alignment horizontal="center"/>
    </xf>
    <xf numFmtId="165" fontId="39" fillId="0" borderId="23" xfId="0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8" fontId="39" fillId="0" borderId="0" xfId="0" applyNumberFormat="1" applyFont="1" applyBorder="1" applyAlignment="1">
      <alignment horizontal="center"/>
    </xf>
    <xf numFmtId="9" fontId="39" fillId="0" borderId="0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8" fillId="2" borderId="25" xfId="0" applyFont="1" applyFill="1" applyBorder="1" applyAlignment="1">
      <alignment horizontal="center"/>
    </xf>
    <xf numFmtId="0" fontId="38" fillId="2" borderId="26" xfId="0" applyFont="1" applyFill="1" applyBorder="1" applyAlignment="1">
      <alignment horizontal="center"/>
    </xf>
    <xf numFmtId="0" fontId="38" fillId="2" borderId="27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right"/>
    </xf>
    <xf numFmtId="0" fontId="39" fillId="3" borderId="30" xfId="0" applyFont="1" applyFill="1" applyBorder="1" applyAlignment="1">
      <alignment horizontal="right"/>
    </xf>
    <xf numFmtId="164" fontId="39" fillId="3" borderId="30" xfId="0" applyNumberFormat="1" applyFont="1" applyFill="1" applyBorder="1" applyAlignment="1">
      <alignment horizontal="center"/>
    </xf>
    <xf numFmtId="164" fontId="39" fillId="3" borderId="31" xfId="0" applyNumberFormat="1" applyFont="1" applyFill="1" applyBorder="1" applyAlignment="1">
      <alignment horizontal="center"/>
    </xf>
    <xf numFmtId="8" fontId="39" fillId="3" borderId="22" xfId="0" applyNumberFormat="1" applyFont="1" applyFill="1" applyBorder="1" applyAlignment="1">
      <alignment horizontal="center"/>
    </xf>
    <xf numFmtId="8" fontId="39" fillId="3" borderId="32" xfId="0" applyNumberFormat="1" applyFont="1" applyFill="1" applyBorder="1" applyAlignment="1">
      <alignment horizontal="center"/>
    </xf>
    <xf numFmtId="0" fontId="39" fillId="3" borderId="33" xfId="0" applyFont="1" applyFill="1" applyBorder="1" applyAlignment="1">
      <alignment horizontal="right"/>
    </xf>
    <xf numFmtId="0" fontId="39" fillId="3" borderId="22" xfId="0" applyFont="1" applyFill="1" applyBorder="1" applyAlignment="1">
      <alignment horizontal="right"/>
    </xf>
    <xf numFmtId="8" fontId="39" fillId="0" borderId="14" xfId="0" applyNumberFormat="1" applyFont="1" applyBorder="1" applyAlignment="1">
      <alignment horizontal="center"/>
    </xf>
    <xf numFmtId="8" fontId="39" fillId="0" borderId="34" xfId="0" applyNumberFormat="1" applyFont="1" applyBorder="1" applyAlignment="1">
      <alignment horizontal="center"/>
    </xf>
    <xf numFmtId="0" fontId="39" fillId="0" borderId="35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8" fontId="39" fillId="3" borderId="36" xfId="0" applyNumberFormat="1" applyFont="1" applyFill="1" applyBorder="1" applyAlignment="1">
      <alignment horizontal="center"/>
    </xf>
    <xf numFmtId="8" fontId="39" fillId="3" borderId="37" xfId="0" applyNumberFormat="1" applyFont="1" applyFill="1" applyBorder="1" applyAlignment="1">
      <alignment horizontal="center"/>
    </xf>
    <xf numFmtId="8" fontId="39" fillId="0" borderId="38" xfId="0" applyNumberFormat="1" applyFont="1" applyBorder="1" applyAlignment="1">
      <alignment horizontal="center"/>
    </xf>
    <xf numFmtId="8" fontId="39" fillId="0" borderId="39" xfId="0" applyNumberFormat="1" applyFont="1" applyBorder="1" applyAlignment="1">
      <alignment horizontal="center"/>
    </xf>
    <xf numFmtId="8" fontId="39" fillId="3" borderId="38" xfId="0" applyNumberFormat="1" applyFont="1" applyFill="1" applyBorder="1" applyAlignment="1">
      <alignment horizontal="center"/>
    </xf>
    <xf numFmtId="8" fontId="39" fillId="3" borderId="39" xfId="0" applyNumberFormat="1" applyFont="1" applyFill="1" applyBorder="1" applyAlignment="1">
      <alignment horizontal="center"/>
    </xf>
    <xf numFmtId="0" fontId="39" fillId="3" borderId="36" xfId="0" applyFont="1" applyFill="1" applyBorder="1" applyAlignment="1">
      <alignment horizontal="center"/>
    </xf>
    <xf numFmtId="0" fontId="39" fillId="3" borderId="40" xfId="0" applyFont="1" applyFill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3" borderId="38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center"/>
    </xf>
    <xf numFmtId="0" fontId="39" fillId="3" borderId="41" xfId="0" applyFont="1" applyFill="1" applyBorder="1" applyAlignment="1">
      <alignment horizontal="center"/>
    </xf>
    <xf numFmtId="0" fontId="39" fillId="3" borderId="42" xfId="0" applyFont="1" applyFill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8" fontId="39" fillId="3" borderId="41" xfId="0" applyNumberFormat="1" applyFont="1" applyFill="1" applyBorder="1" applyAlignment="1">
      <alignment horizontal="center"/>
    </xf>
    <xf numFmtId="8" fontId="39" fillId="3" borderId="45" xfId="0" applyNumberFormat="1" applyFont="1" applyFill="1" applyBorder="1" applyAlignment="1">
      <alignment horizontal="center"/>
    </xf>
    <xf numFmtId="8" fontId="39" fillId="0" borderId="43" xfId="0" applyNumberFormat="1" applyFont="1" applyBorder="1" applyAlignment="1">
      <alignment horizontal="center"/>
    </xf>
    <xf numFmtId="8" fontId="39" fillId="0" borderId="20" xfId="0" applyNumberFormat="1" applyFont="1" applyBorder="1" applyAlignment="1">
      <alignment horizontal="center"/>
    </xf>
    <xf numFmtId="49" fontId="28" fillId="0" borderId="47" xfId="0" applyNumberFormat="1" applyFont="1" applyBorder="1" applyAlignment="1">
      <alignment horizontal="center"/>
    </xf>
    <xf numFmtId="49" fontId="28" fillId="0" borderId="48" xfId="0" applyNumberFormat="1" applyFont="1" applyBorder="1" applyAlignment="1">
      <alignment horizontal="center"/>
    </xf>
    <xf numFmtId="49" fontId="28" fillId="0" borderId="49" xfId="0" applyNumberFormat="1" applyFont="1" applyBorder="1" applyAlignment="1">
      <alignment horizontal="center"/>
    </xf>
    <xf numFmtId="49" fontId="28" fillId="0" borderId="50" xfId="0" applyNumberFormat="1" applyFont="1" applyBorder="1" applyAlignment="1">
      <alignment horizontal="center"/>
    </xf>
    <xf numFmtId="49" fontId="28" fillId="0" borderId="51" xfId="0" applyNumberFormat="1" applyFont="1" applyBorder="1" applyAlignment="1">
      <alignment horizontal="center"/>
    </xf>
    <xf numFmtId="49" fontId="28" fillId="0" borderId="52" xfId="0" applyNumberFormat="1" applyFont="1" applyBorder="1" applyAlignment="1">
      <alignment horizontal="center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0" xfId="0" applyFont="1"/>
    <xf numFmtId="0" fontId="42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3" fillId="0" borderId="0" xfId="0" applyFont="1"/>
    <xf numFmtId="4" fontId="44" fillId="0" borderId="2" xfId="0" applyNumberFormat="1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1" fontId="44" fillId="0" borderId="3" xfId="0" applyNumberFormat="1" applyFont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4" fontId="44" fillId="0" borderId="4" xfId="0" applyNumberFormat="1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44" fontId="46" fillId="0" borderId="10" xfId="0" applyNumberFormat="1" applyFont="1" applyBorder="1" applyAlignment="1">
      <alignment horizontal="center"/>
    </xf>
    <xf numFmtId="5" fontId="46" fillId="0" borderId="11" xfId="0" applyNumberFormat="1" applyFont="1" applyBorder="1" applyAlignment="1">
      <alignment horizontal="center" wrapText="1"/>
    </xf>
    <xf numFmtId="1" fontId="46" fillId="0" borderId="11" xfId="0" quotePrefix="1" applyNumberFormat="1" applyFont="1" applyBorder="1" applyAlignment="1" applyProtection="1">
      <alignment horizontal="center"/>
    </xf>
    <xf numFmtId="4" fontId="46" fillId="0" borderId="11" xfId="0" applyNumberFormat="1" applyFont="1" applyBorder="1" applyAlignment="1">
      <alignment horizontal="center"/>
    </xf>
    <xf numFmtId="14" fontId="41" fillId="0" borderId="60" xfId="0" applyNumberFormat="1" applyFont="1" applyBorder="1" applyAlignment="1">
      <alignment horizontal="center"/>
    </xf>
    <xf numFmtId="4" fontId="46" fillId="0" borderId="12" xfId="0" applyNumberFormat="1" applyFont="1" applyBorder="1" applyAlignment="1">
      <alignment horizontal="center"/>
    </xf>
    <xf numFmtId="0" fontId="41" fillId="0" borderId="55" xfId="0" applyFont="1" applyBorder="1" applyAlignment="1">
      <alignment horizontal="center"/>
    </xf>
    <xf numFmtId="4" fontId="41" fillId="0" borderId="0" xfId="0" applyNumberFormat="1" applyFont="1"/>
    <xf numFmtId="4" fontId="46" fillId="0" borderId="13" xfId="0" applyNumberFormat="1" applyFont="1" applyBorder="1" applyAlignment="1">
      <alignment horizontal="center"/>
    </xf>
    <xf numFmtId="0" fontId="46" fillId="0" borderId="14" xfId="0" applyFont="1" applyBorder="1" applyAlignment="1">
      <alignment horizontal="center" wrapText="1"/>
    </xf>
    <xf numFmtId="1" fontId="46" fillId="0" borderId="15" xfId="0" quotePrefix="1" applyNumberFormat="1" applyFont="1" applyBorder="1" applyAlignment="1">
      <alignment horizontal="center"/>
    </xf>
    <xf numFmtId="4" fontId="46" fillId="0" borderId="14" xfId="0" applyNumberFormat="1" applyFont="1" applyBorder="1" applyAlignment="1">
      <alignment horizontal="center"/>
    </xf>
    <xf numFmtId="14" fontId="41" fillId="0" borderId="24" xfId="0" applyNumberFormat="1" applyFont="1" applyBorder="1" applyAlignment="1">
      <alignment horizontal="center"/>
    </xf>
    <xf numFmtId="4" fontId="46" fillId="0" borderId="16" xfId="0" applyNumberFormat="1" applyFont="1" applyBorder="1" applyAlignment="1">
      <alignment horizontal="center"/>
    </xf>
    <xf numFmtId="0" fontId="41" fillId="0" borderId="53" xfId="0" applyFont="1" applyBorder="1" applyAlignment="1">
      <alignment horizontal="center"/>
    </xf>
    <xf numFmtId="0" fontId="47" fillId="0" borderId="62" xfId="0" applyFont="1" applyBorder="1" applyAlignment="1">
      <alignment horizontal="center"/>
    </xf>
    <xf numFmtId="1" fontId="46" fillId="0" borderId="15" xfId="0" applyNumberFormat="1" applyFont="1" applyBorder="1" applyAlignment="1">
      <alignment horizontal="center"/>
    </xf>
    <xf numFmtId="4" fontId="46" fillId="0" borderId="17" xfId="0" applyNumberFormat="1" applyFont="1" applyBorder="1" applyAlignment="1">
      <alignment horizontal="center"/>
    </xf>
    <xf numFmtId="0" fontId="46" fillId="0" borderId="62" xfId="0" applyFont="1" applyBorder="1" applyAlignment="1">
      <alignment horizontal="center"/>
    </xf>
    <xf numFmtId="4" fontId="41" fillId="0" borderId="14" xfId="0" applyNumberFormat="1" applyFont="1" applyBorder="1" applyAlignment="1">
      <alignment horizontal="center"/>
    </xf>
    <xf numFmtId="14" fontId="46" fillId="0" borderId="14" xfId="0" applyNumberFormat="1" applyFont="1" applyBorder="1" applyAlignment="1">
      <alignment horizontal="center"/>
    </xf>
    <xf numFmtId="14" fontId="46" fillId="0" borderId="46" xfId="0" applyNumberFormat="1" applyFont="1" applyBorder="1" applyAlignment="1">
      <alignment horizontal="center"/>
    </xf>
    <xf numFmtId="0" fontId="46" fillId="0" borderId="24" xfId="0" applyFont="1" applyBorder="1" applyAlignment="1">
      <alignment horizontal="center" wrapText="1"/>
    </xf>
    <xf numFmtId="1" fontId="46" fillId="0" borderId="18" xfId="0" quotePrefix="1" applyNumberFormat="1" applyFont="1" applyBorder="1" applyAlignment="1">
      <alignment horizontal="center"/>
    </xf>
    <xf numFmtId="0" fontId="46" fillId="0" borderId="14" xfId="0" quotePrefix="1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6" fillId="0" borderId="14" xfId="0" applyNumberFormat="1" applyFont="1" applyBorder="1" applyAlignment="1">
      <alignment horizontal="center"/>
    </xf>
    <xf numFmtId="0" fontId="41" fillId="0" borderId="54" xfId="0" applyFont="1" applyBorder="1" applyAlignment="1">
      <alignment horizontal="center"/>
    </xf>
    <xf numFmtId="4" fontId="46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1" fontId="46" fillId="0" borderId="0" xfId="0" applyNumberFormat="1" applyFont="1" applyBorder="1" applyAlignment="1">
      <alignment horizontal="center"/>
    </xf>
    <xf numFmtId="14" fontId="46" fillId="0" borderId="0" xfId="0" applyNumberFormat="1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9" fontId="41" fillId="0" borderId="0" xfId="0" applyNumberFormat="1" applyFont="1"/>
    <xf numFmtId="3" fontId="41" fillId="0" borderId="0" xfId="0" applyNumberFormat="1" applyFont="1" applyAlignment="1">
      <alignment horizontal="center"/>
    </xf>
    <xf numFmtId="0" fontId="4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349333.13</c:v>
                </c:pt>
                <c:pt idx="1">
                  <c:v>656034.66999999993</c:v>
                </c:pt>
                <c:pt idx="2">
                  <c:v>919920.73</c:v>
                </c:pt>
                <c:pt idx="3">
                  <c:v>1261373.58</c:v>
                </c:pt>
                <c:pt idx="4">
                  <c:v>1507930.31</c:v>
                </c:pt>
                <c:pt idx="5">
                  <c:v>1743364.54</c:v>
                </c:pt>
                <c:pt idx="6">
                  <c:v>2037503.34</c:v>
                </c:pt>
                <c:pt idx="7">
                  <c:v>2304716.46</c:v>
                </c:pt>
                <c:pt idx="8">
                  <c:v>2571183.37</c:v>
                </c:pt>
                <c:pt idx="9">
                  <c:v>2852307.52</c:v>
                </c:pt>
                <c:pt idx="10">
                  <c:v>3151494.42</c:v>
                </c:pt>
                <c:pt idx="11">
                  <c:v>3151494.42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331041.66666666669</c:v>
                </c:pt>
                <c:pt idx="1">
                  <c:v>662083.33333333337</c:v>
                </c:pt>
                <c:pt idx="2">
                  <c:v>993125</c:v>
                </c:pt>
                <c:pt idx="3">
                  <c:v>1324166.6666666667</c:v>
                </c:pt>
                <c:pt idx="4">
                  <c:v>1655208.3333333335</c:v>
                </c:pt>
                <c:pt idx="5">
                  <c:v>1986250.0000000002</c:v>
                </c:pt>
                <c:pt idx="6">
                  <c:v>2317291.666666667</c:v>
                </c:pt>
                <c:pt idx="7">
                  <c:v>2648333.3333333335</c:v>
                </c:pt>
                <c:pt idx="8">
                  <c:v>2979375</c:v>
                </c:pt>
                <c:pt idx="9">
                  <c:v>3310416.6666666665</c:v>
                </c:pt>
                <c:pt idx="10">
                  <c:v>3641458.333333333</c:v>
                </c:pt>
                <c:pt idx="11">
                  <c:v>3972499.9999999995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409274.18</c:v>
                </c:pt>
                <c:pt idx="1">
                  <c:v>864082.96</c:v>
                </c:pt>
                <c:pt idx="2">
                  <c:v>1225870.3799999999</c:v>
                </c:pt>
                <c:pt idx="3">
                  <c:v>1644518.5099999998</c:v>
                </c:pt>
                <c:pt idx="4">
                  <c:v>2016295.8099999998</c:v>
                </c:pt>
                <c:pt idx="5">
                  <c:v>2354203.7999999998</c:v>
                </c:pt>
                <c:pt idx="6">
                  <c:v>2781969.9299999997</c:v>
                </c:pt>
                <c:pt idx="7">
                  <c:v>3180438.4399999995</c:v>
                </c:pt>
                <c:pt idx="8">
                  <c:v>3599707.9999999995</c:v>
                </c:pt>
                <c:pt idx="9">
                  <c:v>4061233.2099999995</c:v>
                </c:pt>
                <c:pt idx="10">
                  <c:v>4485669.4399999995</c:v>
                </c:pt>
                <c:pt idx="11">
                  <c:v>4485669.4399999995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426383.33333333331</c:v>
                </c:pt>
                <c:pt idx="1">
                  <c:v>852766.66666666663</c:v>
                </c:pt>
                <c:pt idx="2">
                  <c:v>1279150</c:v>
                </c:pt>
                <c:pt idx="3">
                  <c:v>1705533.3333333333</c:v>
                </c:pt>
                <c:pt idx="4">
                  <c:v>2131916.6666666665</c:v>
                </c:pt>
                <c:pt idx="5">
                  <c:v>2558300</c:v>
                </c:pt>
                <c:pt idx="6">
                  <c:v>2984683.3333333335</c:v>
                </c:pt>
                <c:pt idx="7">
                  <c:v>3411066.666666667</c:v>
                </c:pt>
                <c:pt idx="8">
                  <c:v>3837450.0000000005</c:v>
                </c:pt>
                <c:pt idx="9">
                  <c:v>4263833.333333334</c:v>
                </c:pt>
                <c:pt idx="10">
                  <c:v>4690216.666666667</c:v>
                </c:pt>
                <c:pt idx="11">
                  <c:v>5116600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140852.29</c:v>
                </c:pt>
                <c:pt idx="1">
                  <c:v>295760.80000000005</c:v>
                </c:pt>
                <c:pt idx="2">
                  <c:v>421711.61000000004</c:v>
                </c:pt>
                <c:pt idx="3">
                  <c:v>531117.29</c:v>
                </c:pt>
                <c:pt idx="4">
                  <c:v>650905.30000000005</c:v>
                </c:pt>
                <c:pt idx="5">
                  <c:v>754667.54</c:v>
                </c:pt>
                <c:pt idx="6">
                  <c:v>891129.9</c:v>
                </c:pt>
                <c:pt idx="7">
                  <c:v>1012025.15</c:v>
                </c:pt>
                <c:pt idx="8">
                  <c:v>1151571.75</c:v>
                </c:pt>
                <c:pt idx="9">
                  <c:v>1324377.23</c:v>
                </c:pt>
                <c:pt idx="10">
                  <c:v>1496341.3599999999</c:v>
                </c:pt>
                <c:pt idx="11">
                  <c:v>1496341.3599999999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183758.33333333334</c:v>
                </c:pt>
                <c:pt idx="1">
                  <c:v>367516.66666666669</c:v>
                </c:pt>
                <c:pt idx="2">
                  <c:v>551275</c:v>
                </c:pt>
                <c:pt idx="3">
                  <c:v>735033.33333333337</c:v>
                </c:pt>
                <c:pt idx="4">
                  <c:v>918791.66666666674</c:v>
                </c:pt>
                <c:pt idx="5">
                  <c:v>1102550</c:v>
                </c:pt>
                <c:pt idx="6">
                  <c:v>1286308.3333333333</c:v>
                </c:pt>
                <c:pt idx="7">
                  <c:v>1470066.6666666665</c:v>
                </c:pt>
                <c:pt idx="8">
                  <c:v>1653824.9999999998</c:v>
                </c:pt>
                <c:pt idx="9">
                  <c:v>1837583.333333333</c:v>
                </c:pt>
                <c:pt idx="10">
                  <c:v>2021341.6666666663</c:v>
                </c:pt>
                <c:pt idx="11">
                  <c:v>2205099.9999999995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102642.22</c:v>
                </c:pt>
                <c:pt idx="1">
                  <c:v>226314.64</c:v>
                </c:pt>
                <c:pt idx="2">
                  <c:v>341073.01</c:v>
                </c:pt>
                <c:pt idx="3">
                  <c:v>487684.11</c:v>
                </c:pt>
                <c:pt idx="4">
                  <c:v>606496.92999999993</c:v>
                </c:pt>
                <c:pt idx="5">
                  <c:v>699943.23</c:v>
                </c:pt>
                <c:pt idx="6">
                  <c:v>781464.37</c:v>
                </c:pt>
                <c:pt idx="7">
                  <c:v>878347.78</c:v>
                </c:pt>
                <c:pt idx="8">
                  <c:v>967541.53</c:v>
                </c:pt>
                <c:pt idx="9">
                  <c:v>1064265.8999999999</c:v>
                </c:pt>
                <c:pt idx="10">
                  <c:v>1168240.7899999998</c:v>
                </c:pt>
                <c:pt idx="11">
                  <c:v>1168240.7899999998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147483.33333333334</c:v>
                </c:pt>
                <c:pt idx="1">
                  <c:v>294966.66666666669</c:v>
                </c:pt>
                <c:pt idx="2">
                  <c:v>442450</c:v>
                </c:pt>
                <c:pt idx="3">
                  <c:v>589933.33333333337</c:v>
                </c:pt>
                <c:pt idx="4">
                  <c:v>737416.66666666674</c:v>
                </c:pt>
                <c:pt idx="5">
                  <c:v>884900.00000000012</c:v>
                </c:pt>
                <c:pt idx="6">
                  <c:v>1032383.3333333335</c:v>
                </c:pt>
                <c:pt idx="7">
                  <c:v>1179866.6666666667</c:v>
                </c:pt>
                <c:pt idx="8">
                  <c:v>1327350</c:v>
                </c:pt>
                <c:pt idx="9">
                  <c:v>1474833.3333333333</c:v>
                </c:pt>
                <c:pt idx="10">
                  <c:v>1622316.6666666665</c:v>
                </c:pt>
                <c:pt idx="11">
                  <c:v>1769799.9999999998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225671.01</c:v>
                </c:pt>
                <c:pt idx="1">
                  <c:v>489878.87</c:v>
                </c:pt>
                <c:pt idx="2">
                  <c:v>709927.22</c:v>
                </c:pt>
                <c:pt idx="3">
                  <c:v>1077256.42</c:v>
                </c:pt>
                <c:pt idx="4">
                  <c:v>1285274.71</c:v>
                </c:pt>
                <c:pt idx="5">
                  <c:v>1466428.3699999999</c:v>
                </c:pt>
                <c:pt idx="6">
                  <c:v>1703445.0099999998</c:v>
                </c:pt>
                <c:pt idx="7">
                  <c:v>1946851.4699999997</c:v>
                </c:pt>
                <c:pt idx="8">
                  <c:v>2203537.2399999998</c:v>
                </c:pt>
                <c:pt idx="9">
                  <c:v>2493438.5799999996</c:v>
                </c:pt>
                <c:pt idx="10">
                  <c:v>2746885.1499999994</c:v>
                </c:pt>
                <c:pt idx="11">
                  <c:v>2746885.1499999994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283725</c:v>
                </c:pt>
                <c:pt idx="1">
                  <c:v>567450</c:v>
                </c:pt>
                <c:pt idx="2">
                  <c:v>851175</c:v>
                </c:pt>
                <c:pt idx="3">
                  <c:v>1134900</c:v>
                </c:pt>
                <c:pt idx="4">
                  <c:v>1418625</c:v>
                </c:pt>
                <c:pt idx="5">
                  <c:v>1702350</c:v>
                </c:pt>
                <c:pt idx="6">
                  <c:v>1986075</c:v>
                </c:pt>
                <c:pt idx="7">
                  <c:v>2269800</c:v>
                </c:pt>
                <c:pt idx="8">
                  <c:v>2553525</c:v>
                </c:pt>
                <c:pt idx="9">
                  <c:v>2837250</c:v>
                </c:pt>
                <c:pt idx="10">
                  <c:v>3120975</c:v>
                </c:pt>
                <c:pt idx="11">
                  <c:v>3404700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64942.64</c:v>
                </c:pt>
                <c:pt idx="1">
                  <c:v>136684.59</c:v>
                </c:pt>
                <c:pt idx="2">
                  <c:v>194286.53999999998</c:v>
                </c:pt>
                <c:pt idx="3">
                  <c:v>253646.44999999998</c:v>
                </c:pt>
                <c:pt idx="4">
                  <c:v>304836.02999999997</c:v>
                </c:pt>
                <c:pt idx="5">
                  <c:v>363234.94999999995</c:v>
                </c:pt>
                <c:pt idx="6">
                  <c:v>436298.56999999995</c:v>
                </c:pt>
                <c:pt idx="7">
                  <c:v>503389.66999999993</c:v>
                </c:pt>
                <c:pt idx="8">
                  <c:v>563505.0199999999</c:v>
                </c:pt>
                <c:pt idx="9">
                  <c:v>630768.64999999991</c:v>
                </c:pt>
                <c:pt idx="10">
                  <c:v>700813.34999999986</c:v>
                </c:pt>
                <c:pt idx="11">
                  <c:v>700813.34999999986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80416.666666666672</c:v>
                </c:pt>
                <c:pt idx="1">
                  <c:v>160833.33333333334</c:v>
                </c:pt>
                <c:pt idx="2">
                  <c:v>241250</c:v>
                </c:pt>
                <c:pt idx="3">
                  <c:v>321666.66666666669</c:v>
                </c:pt>
                <c:pt idx="4">
                  <c:v>402083.33333333337</c:v>
                </c:pt>
                <c:pt idx="5">
                  <c:v>482500.00000000006</c:v>
                </c:pt>
                <c:pt idx="6">
                  <c:v>562916.66666666674</c:v>
                </c:pt>
                <c:pt idx="7">
                  <c:v>643333.33333333337</c:v>
                </c:pt>
                <c:pt idx="8">
                  <c:v>723750</c:v>
                </c:pt>
                <c:pt idx="9">
                  <c:v>804166.66666666663</c:v>
                </c:pt>
                <c:pt idx="10">
                  <c:v>884583.33333333326</c:v>
                </c:pt>
                <c:pt idx="11">
                  <c:v>964999.99999999988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147695.79999999999</c:v>
                </c:pt>
                <c:pt idx="1">
                  <c:v>310264.15000000002</c:v>
                </c:pt>
                <c:pt idx="2">
                  <c:v>435146.94</c:v>
                </c:pt>
                <c:pt idx="3">
                  <c:v>568265.37</c:v>
                </c:pt>
                <c:pt idx="4">
                  <c:v>696903.7</c:v>
                </c:pt>
                <c:pt idx="5">
                  <c:v>824971.02</c:v>
                </c:pt>
                <c:pt idx="6">
                  <c:v>918169.7</c:v>
                </c:pt>
                <c:pt idx="7">
                  <c:v>1115161.8599999999</c:v>
                </c:pt>
                <c:pt idx="8">
                  <c:v>1249036.7999999998</c:v>
                </c:pt>
                <c:pt idx="9">
                  <c:v>1416821.69</c:v>
                </c:pt>
                <c:pt idx="10">
                  <c:v>1572427.5999999999</c:v>
                </c:pt>
                <c:pt idx="11">
                  <c:v>1572427.5999999999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184358.33333333334</c:v>
                </c:pt>
                <c:pt idx="1">
                  <c:v>368716.66666666669</c:v>
                </c:pt>
                <c:pt idx="2">
                  <c:v>553075</c:v>
                </c:pt>
                <c:pt idx="3">
                  <c:v>737433.33333333337</c:v>
                </c:pt>
                <c:pt idx="4">
                  <c:v>921791.66666666674</c:v>
                </c:pt>
                <c:pt idx="5">
                  <c:v>1106150</c:v>
                </c:pt>
                <c:pt idx="6">
                  <c:v>1290508.3333333333</c:v>
                </c:pt>
                <c:pt idx="7">
                  <c:v>1474866.6666666665</c:v>
                </c:pt>
                <c:pt idx="8">
                  <c:v>1659224.9999999998</c:v>
                </c:pt>
                <c:pt idx="9">
                  <c:v>1843583.333333333</c:v>
                </c:pt>
                <c:pt idx="10">
                  <c:v>2027941.6666666663</c:v>
                </c:pt>
                <c:pt idx="11">
                  <c:v>2212299.9999999995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1440411.27</c:v>
                </c:pt>
                <c:pt idx="1">
                  <c:v>2979020.6799999997</c:v>
                </c:pt>
                <c:pt idx="2">
                  <c:v>4247936.43</c:v>
                </c:pt>
                <c:pt idx="3">
                  <c:v>5823861.7300000004</c:v>
                </c:pt>
                <c:pt idx="4">
                  <c:v>7068642.79</c:v>
                </c:pt>
                <c:pt idx="5">
                  <c:v>8206813.4499999993</c:v>
                </c:pt>
                <c:pt idx="6">
                  <c:v>9549980.8199999984</c:v>
                </c:pt>
                <c:pt idx="7">
                  <c:v>10940930.83</c:v>
                </c:pt>
                <c:pt idx="8">
                  <c:v>12306083.709999997</c:v>
                </c:pt>
                <c:pt idx="9">
                  <c:v>13843212.779999999</c:v>
                </c:pt>
                <c:pt idx="10">
                  <c:v>15321872.109999996</c:v>
                </c:pt>
                <c:pt idx="11">
                  <c:v>15321872.109999996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1637166.6666666667</c:v>
                </c:pt>
                <c:pt idx="1">
                  <c:v>3274333.3333333335</c:v>
                </c:pt>
                <c:pt idx="2">
                  <c:v>4911500</c:v>
                </c:pt>
                <c:pt idx="3">
                  <c:v>6548666.666666667</c:v>
                </c:pt>
                <c:pt idx="4">
                  <c:v>8185833.333333334</c:v>
                </c:pt>
                <c:pt idx="5">
                  <c:v>9823000</c:v>
                </c:pt>
                <c:pt idx="6">
                  <c:v>11460166.666666666</c:v>
                </c:pt>
                <c:pt idx="7">
                  <c:v>13097333.333333332</c:v>
                </c:pt>
                <c:pt idx="8">
                  <c:v>14734500</c:v>
                </c:pt>
                <c:pt idx="9">
                  <c:v>16371666.666666664</c:v>
                </c:pt>
                <c:pt idx="10">
                  <c:v>18008833.333333332</c:v>
                </c:pt>
                <c:pt idx="11">
                  <c:v>19646000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I28"/>
  <sheetViews>
    <sheetView zoomScale="115" zoomScaleNormal="115" workbookViewId="0">
      <selection activeCell="G22" sqref="G22"/>
    </sheetView>
  </sheetViews>
  <sheetFormatPr defaultRowHeight="15"/>
  <cols>
    <col min="1" max="1" width="19" style="86" bestFit="1" customWidth="1"/>
    <col min="2" max="2" width="19.140625" style="86" bestFit="1" customWidth="1"/>
    <col min="3" max="3" width="11.5703125" style="86" bestFit="1" customWidth="1"/>
    <col min="4" max="4" width="17.140625" style="122" bestFit="1" customWidth="1"/>
    <col min="5" max="5" width="12.85546875" style="86" bestFit="1" customWidth="1"/>
    <col min="6" max="6" width="16" style="86" bestFit="1" customWidth="1"/>
    <col min="7" max="7" width="16.5703125" style="123" bestFit="1" customWidth="1"/>
    <col min="8" max="8" width="16.7109375" style="86" customWidth="1"/>
    <col min="9" max="9" width="14.5703125" style="86" customWidth="1"/>
    <col min="10" max="16384" width="9.140625" style="86"/>
  </cols>
  <sheetData>
    <row r="1" spans="1:9" ht="24.75" customHeight="1" thickBot="1">
      <c r="A1" s="194" t="s">
        <v>0</v>
      </c>
      <c r="B1" s="195"/>
      <c r="C1" s="195"/>
      <c r="D1" s="195"/>
      <c r="E1" s="195"/>
      <c r="F1" s="195"/>
      <c r="G1" s="196"/>
    </row>
    <row r="2" spans="1:9" s="91" customFormat="1" ht="33" customHeight="1" thickBot="1">
      <c r="A2" s="197" t="s">
        <v>1</v>
      </c>
      <c r="B2" s="198"/>
      <c r="C2" s="87" t="s">
        <v>57</v>
      </c>
      <c r="D2" s="88" t="s">
        <v>58</v>
      </c>
      <c r="E2" s="89" t="s">
        <v>2</v>
      </c>
      <c r="F2" s="89" t="s">
        <v>3</v>
      </c>
      <c r="G2" s="90"/>
    </row>
    <row r="3" spans="1:9" s="99" customFormat="1" ht="24" customHeight="1" thickTop="1" thickBot="1">
      <c r="A3" s="92" t="s">
        <v>4</v>
      </c>
      <c r="B3" s="93" t="s">
        <v>5</v>
      </c>
      <c r="C3" s="94" t="s">
        <v>6</v>
      </c>
      <c r="D3" s="95" t="s">
        <v>7</v>
      </c>
      <c r="E3" s="96" t="s">
        <v>8</v>
      </c>
      <c r="F3" s="97" t="s">
        <v>9</v>
      </c>
      <c r="G3" s="98" t="s">
        <v>10</v>
      </c>
    </row>
    <row r="4" spans="1:9" ht="15" customHeight="1" thickTop="1">
      <c r="A4" s="100">
        <v>3972500</v>
      </c>
      <c r="B4" s="101" t="s">
        <v>11</v>
      </c>
      <c r="C4" s="102" t="s">
        <v>59</v>
      </c>
      <c r="D4" s="103">
        <v>349333.13</v>
      </c>
      <c r="E4" s="104">
        <v>43339</v>
      </c>
      <c r="F4" s="105">
        <f>SUM(A4-D4)</f>
        <v>3623166.87</v>
      </c>
      <c r="G4" s="128" t="s">
        <v>60</v>
      </c>
      <c r="H4" s="106">
        <f>+D4</f>
        <v>349333.13</v>
      </c>
      <c r="I4" s="106">
        <f>SUM(A4/12)</f>
        <v>331041.66666666669</v>
      </c>
    </row>
    <row r="5" spans="1:9" ht="15" customHeight="1">
      <c r="A5" s="107"/>
      <c r="B5" s="19" t="s">
        <v>11</v>
      </c>
      <c r="C5" s="34" t="s">
        <v>61</v>
      </c>
      <c r="D5" s="109">
        <v>306701.53999999998</v>
      </c>
      <c r="E5" s="110">
        <v>43368</v>
      </c>
      <c r="F5" s="105">
        <f>IF(D5&lt;&gt;"",SUM(F4-D5),"")</f>
        <v>3316465.33</v>
      </c>
      <c r="G5" s="129" t="s">
        <v>62</v>
      </c>
      <c r="H5" s="106">
        <f>+D5+H4</f>
        <v>656034.66999999993</v>
      </c>
      <c r="I5" s="106">
        <f t="shared" ref="I5:I15" si="0">+$I$4+I4</f>
        <v>662083.33333333337</v>
      </c>
    </row>
    <row r="6" spans="1:9">
      <c r="A6" s="107"/>
      <c r="B6" s="19" t="s">
        <v>11</v>
      </c>
      <c r="C6" s="34" t="s">
        <v>63</v>
      </c>
      <c r="D6" s="109">
        <v>263886.06</v>
      </c>
      <c r="E6" s="110">
        <v>43406</v>
      </c>
      <c r="F6" s="105">
        <f t="shared" ref="F6:F15" si="1">IF(D6&lt;&gt;"",SUM(F5-D6),"")</f>
        <v>3052579.27</v>
      </c>
      <c r="G6" s="133" t="s">
        <v>64</v>
      </c>
      <c r="H6" s="106">
        <f t="shared" ref="H6:H15" si="2">+D6+H5</f>
        <v>919920.73</v>
      </c>
      <c r="I6" s="106">
        <f t="shared" si="0"/>
        <v>993125</v>
      </c>
    </row>
    <row r="7" spans="1:9">
      <c r="A7" s="107"/>
      <c r="B7" s="19" t="s">
        <v>11</v>
      </c>
      <c r="C7" s="111">
        <v>1018</v>
      </c>
      <c r="D7" s="112">
        <v>341452.85</v>
      </c>
      <c r="E7" s="110">
        <v>43440</v>
      </c>
      <c r="F7" s="105">
        <f t="shared" si="1"/>
        <v>2711126.42</v>
      </c>
      <c r="G7" s="133" t="s">
        <v>65</v>
      </c>
      <c r="H7" s="106">
        <f t="shared" si="2"/>
        <v>1261373.58</v>
      </c>
      <c r="I7" s="106">
        <f t="shared" si="0"/>
        <v>1324166.6666666667</v>
      </c>
    </row>
    <row r="8" spans="1:9">
      <c r="A8" s="113"/>
      <c r="B8" s="19" t="s">
        <v>11</v>
      </c>
      <c r="C8" s="111">
        <v>1118</v>
      </c>
      <c r="D8" s="109">
        <v>246556.73</v>
      </c>
      <c r="E8" s="110">
        <v>43468</v>
      </c>
      <c r="F8" s="105">
        <f t="shared" si="1"/>
        <v>2464569.69</v>
      </c>
      <c r="G8" s="134" t="s">
        <v>66</v>
      </c>
      <c r="H8" s="106">
        <f t="shared" si="2"/>
        <v>1507930.31</v>
      </c>
      <c r="I8" s="106">
        <f t="shared" si="0"/>
        <v>1655208.3333333335</v>
      </c>
    </row>
    <row r="9" spans="1:9">
      <c r="A9" s="113"/>
      <c r="B9" s="19" t="s">
        <v>11</v>
      </c>
      <c r="C9" s="111">
        <v>1218</v>
      </c>
      <c r="D9" s="109">
        <v>235434.23</v>
      </c>
      <c r="E9" s="110">
        <v>43496</v>
      </c>
      <c r="F9" s="105">
        <f t="shared" si="1"/>
        <v>2229135.46</v>
      </c>
      <c r="G9" s="129" t="s">
        <v>67</v>
      </c>
      <c r="H9" s="106">
        <f t="shared" si="2"/>
        <v>1743364.54</v>
      </c>
      <c r="I9" s="106">
        <f t="shared" si="0"/>
        <v>1986250.0000000002</v>
      </c>
    </row>
    <row r="10" spans="1:9">
      <c r="A10" s="113"/>
      <c r="B10" s="19" t="s">
        <v>11</v>
      </c>
      <c r="C10" s="34" t="s">
        <v>69</v>
      </c>
      <c r="D10" s="179">
        <v>294138.8</v>
      </c>
      <c r="E10" s="160">
        <v>43538</v>
      </c>
      <c r="F10" s="105">
        <f t="shared" si="1"/>
        <v>1934996.66</v>
      </c>
      <c r="G10" s="129" t="s">
        <v>71</v>
      </c>
      <c r="H10" s="106">
        <f t="shared" si="2"/>
        <v>2037503.34</v>
      </c>
      <c r="I10" s="106">
        <f t="shared" si="0"/>
        <v>2317291.666666667</v>
      </c>
    </row>
    <row r="11" spans="1:9">
      <c r="A11" s="113"/>
      <c r="B11" s="19" t="s">
        <v>11</v>
      </c>
      <c r="C11" s="34" t="s">
        <v>70</v>
      </c>
      <c r="D11" s="109">
        <v>267213.12</v>
      </c>
      <c r="E11" s="161">
        <v>43552</v>
      </c>
      <c r="F11" s="105">
        <f t="shared" si="1"/>
        <v>1667783.54</v>
      </c>
      <c r="G11" s="129" t="s">
        <v>72</v>
      </c>
      <c r="H11" s="106">
        <f t="shared" si="2"/>
        <v>2304716.46</v>
      </c>
      <c r="I11" s="106">
        <f t="shared" si="0"/>
        <v>2648333.3333333335</v>
      </c>
    </row>
    <row r="12" spans="1:9">
      <c r="A12" s="113"/>
      <c r="B12" s="19" t="s">
        <v>11</v>
      </c>
      <c r="C12" s="34" t="s">
        <v>73</v>
      </c>
      <c r="D12" s="109">
        <v>266466.90999999997</v>
      </c>
      <c r="E12" s="161">
        <v>43584</v>
      </c>
      <c r="F12" s="105">
        <f t="shared" si="1"/>
        <v>1401316.6300000001</v>
      </c>
      <c r="G12" s="129" t="s">
        <v>74</v>
      </c>
      <c r="H12" s="106">
        <f t="shared" si="2"/>
        <v>2571183.37</v>
      </c>
      <c r="I12" s="106">
        <f t="shared" si="0"/>
        <v>2979375</v>
      </c>
    </row>
    <row r="13" spans="1:9" ht="15" customHeight="1">
      <c r="A13" s="113"/>
      <c r="B13" s="19" t="s">
        <v>11</v>
      </c>
      <c r="C13" s="34" t="s">
        <v>75</v>
      </c>
      <c r="D13" s="109">
        <v>281124.15000000002</v>
      </c>
      <c r="E13" s="114">
        <v>43608</v>
      </c>
      <c r="F13" s="105">
        <f t="shared" si="1"/>
        <v>1120192.48</v>
      </c>
      <c r="G13" s="129" t="s">
        <v>76</v>
      </c>
      <c r="H13" s="106">
        <f t="shared" si="2"/>
        <v>2852307.52</v>
      </c>
      <c r="I13" s="106">
        <f t="shared" si="0"/>
        <v>3310416.6666666665</v>
      </c>
    </row>
    <row r="14" spans="1:9">
      <c r="A14" s="113"/>
      <c r="B14" s="19" t="s">
        <v>11</v>
      </c>
      <c r="C14" s="35" t="s">
        <v>77</v>
      </c>
      <c r="D14" s="109">
        <v>299186.90000000002</v>
      </c>
      <c r="E14" s="114">
        <v>43637</v>
      </c>
      <c r="F14" s="105">
        <f t="shared" si="1"/>
        <v>821005.58</v>
      </c>
      <c r="G14" s="129" t="s">
        <v>78</v>
      </c>
      <c r="H14" s="106">
        <f t="shared" si="2"/>
        <v>3151494.42</v>
      </c>
      <c r="I14" s="106">
        <f t="shared" si="0"/>
        <v>3641458.333333333</v>
      </c>
    </row>
    <row r="15" spans="1:9" ht="15.75" thickBot="1">
      <c r="A15" s="113"/>
      <c r="B15" s="108"/>
      <c r="C15" s="115"/>
      <c r="D15" s="109"/>
      <c r="E15" s="114"/>
      <c r="F15" s="105" t="str">
        <f t="shared" si="1"/>
        <v/>
      </c>
      <c r="G15" s="130"/>
      <c r="H15" s="106">
        <f t="shared" si="2"/>
        <v>3151494.42</v>
      </c>
      <c r="I15" s="106">
        <f t="shared" si="0"/>
        <v>3972499.9999999995</v>
      </c>
    </row>
    <row r="16" spans="1:9">
      <c r="A16" s="116"/>
      <c r="B16" s="117"/>
      <c r="C16" s="118"/>
      <c r="D16" s="119"/>
      <c r="E16" s="120"/>
      <c r="F16" s="116"/>
      <c r="G16" s="121"/>
    </row>
    <row r="17" spans="1:9">
      <c r="A17" s="86" t="s">
        <v>12</v>
      </c>
      <c r="B17" s="106">
        <f>SUM(D4:D15)</f>
        <v>3151494.42</v>
      </c>
    </row>
    <row r="18" spans="1:9">
      <c r="A18" s="86" t="s">
        <v>13</v>
      </c>
      <c r="B18" s="124">
        <f>B17/A4</f>
        <v>0.79332773316551286</v>
      </c>
      <c r="C18" s="174" t="s">
        <v>16</v>
      </c>
      <c r="D18" s="175" t="s">
        <v>16</v>
      </c>
    </row>
    <row r="19" spans="1:9">
      <c r="A19" s="86" t="s">
        <v>15</v>
      </c>
      <c r="B19" s="124">
        <f>SUM(D19/12)</f>
        <v>0.91666666666666663</v>
      </c>
      <c r="C19" s="174" t="s">
        <v>14</v>
      </c>
      <c r="D19" s="125">
        <v>11</v>
      </c>
    </row>
    <row r="23" spans="1:9">
      <c r="G23" s="123" t="s">
        <v>16</v>
      </c>
    </row>
    <row r="27" spans="1:9">
      <c r="G27" s="123" t="s">
        <v>16</v>
      </c>
    </row>
    <row r="28" spans="1:9">
      <c r="I28" s="86" t="s">
        <v>17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43</v>
      </c>
      <c r="D5" t="s">
        <v>44</v>
      </c>
    </row>
    <row r="6" spans="2:4">
      <c r="B6" t="s">
        <v>45</v>
      </c>
      <c r="C6" s="9">
        <f>+'District 1'!H4+'District 2'!H4+'District 3'!H4+'District 4'!H4+'District 5'!H4+'District 6'!H4+'District 7'!H4</f>
        <v>1440411.27</v>
      </c>
      <c r="D6" s="9">
        <f>+'District 1'!I4+'District 2'!I4+'District 3'!I4+'District 4'!I4+'District 5'!I4+'District 6'!I4+'District 7'!I4</f>
        <v>1637166.6666666667</v>
      </c>
    </row>
    <row r="7" spans="2:4">
      <c r="B7" t="s">
        <v>46</v>
      </c>
      <c r="C7" s="9">
        <f>+'District 1'!H5+'District 2'!H5+'District 3'!H5+'District 4'!H5+'District 5'!H5+'District 6'!H5+'District 7'!H5</f>
        <v>2979020.6799999997</v>
      </c>
      <c r="D7" s="9">
        <f>+'District 1'!I5+'District 2'!I5+'District 3'!I5+'District 4'!I5+'District 5'!I5+'District 6'!I5+'District 7'!I5</f>
        <v>3274333.3333333335</v>
      </c>
    </row>
    <row r="8" spans="2:4">
      <c r="B8" t="s">
        <v>47</v>
      </c>
      <c r="C8" s="9">
        <f>+'District 1'!H6+'District 2'!H6+'District 3'!H6+'District 4'!H6+'District 5'!H6+'District 6'!H6+'District 7'!H6</f>
        <v>4247936.43</v>
      </c>
      <c r="D8" s="9">
        <f>+'District 1'!I6+'District 2'!I6+'District 3'!I6+'District 4'!I6+'District 5'!I6+'District 6'!I6+'District 7'!I6</f>
        <v>4911500</v>
      </c>
    </row>
    <row r="9" spans="2:4">
      <c r="B9" t="s">
        <v>48</v>
      </c>
      <c r="C9" s="9">
        <f>+'District 1'!H7+'District 2'!H7+'District 3'!H7+'District 4'!H7+'District 5'!H7+'District 6'!H7+'District 7'!H7</f>
        <v>5823861.7300000004</v>
      </c>
      <c r="D9" s="9">
        <f>+'District 1'!I7+'District 2'!I7+'District 3'!I7+'District 4'!I7+'District 5'!I7+'District 6'!I7+'District 7'!I7</f>
        <v>6548666.666666667</v>
      </c>
    </row>
    <row r="10" spans="2:4">
      <c r="B10" t="s">
        <v>49</v>
      </c>
      <c r="C10" s="9">
        <f>+'District 1'!H8+'District 2'!H8+'District 3'!H8+'District 4'!H8+'District 5'!H8+'District 6'!H8+'District 7'!H8</f>
        <v>7068642.79</v>
      </c>
      <c r="D10" s="9">
        <f>+'District 1'!I8+'District 2'!I8+'District 3'!I8+'District 4'!I8+'District 5'!I8+'District 6'!I8+'District 7'!I8</f>
        <v>8185833.333333334</v>
      </c>
    </row>
    <row r="11" spans="2:4">
      <c r="B11" t="s">
        <v>50</v>
      </c>
      <c r="C11" s="9">
        <f>+'District 1'!H9+'District 2'!H9+'District 3'!H9+'District 4'!H9+'District 5'!H9+'District 6'!H9+'District 7'!H9</f>
        <v>8206813.4499999993</v>
      </c>
      <c r="D11" s="9">
        <f>+'District 1'!I9+'District 2'!I9+'District 3'!I9+'District 4'!I9+'District 5'!I9+'District 6'!I9+'District 7'!I9</f>
        <v>9823000</v>
      </c>
    </row>
    <row r="12" spans="2:4">
      <c r="B12" t="s">
        <v>51</v>
      </c>
      <c r="C12" s="9">
        <f>+'District 1'!H10+'District 2'!H10+'District 3'!H10+'District 4'!H10+'District 5'!H10+'District 6'!H10+'District 7'!H10</f>
        <v>9549980.8199999984</v>
      </c>
      <c r="D12" s="9">
        <f>+'District 1'!I10+'District 2'!I10+'District 3'!I10+'District 4'!I10+'District 5'!I10+'District 6'!I10+'District 7'!I10</f>
        <v>11460166.666666666</v>
      </c>
    </row>
    <row r="13" spans="2:4">
      <c r="B13" t="s">
        <v>52</v>
      </c>
      <c r="C13" s="9">
        <f>+'District 1'!H11+'District 2'!H11+'District 3'!H11+'District 4'!H11+'District 5'!H11+'District 6'!H11+'District 7'!H11</f>
        <v>10940930.83</v>
      </c>
      <c r="D13" s="9">
        <f>+'District 1'!I11+'District 2'!I11+'District 3'!I11+'District 4'!I11+'District 5'!I11+'District 6'!I11+'District 7'!I11</f>
        <v>13097333.333333332</v>
      </c>
    </row>
    <row r="14" spans="2:4">
      <c r="B14" t="s">
        <v>53</v>
      </c>
      <c r="C14" s="9">
        <f>+'District 1'!H12+'District 2'!H12+'District 3'!H12+'District 4'!H12+'District 5'!H12+'District 6'!H12+'District 7'!H12</f>
        <v>12306083.709999997</v>
      </c>
      <c r="D14" s="9">
        <f>+'District 1'!I12+'District 2'!I12+'District 3'!I12+'District 4'!I12+'District 5'!I12+'District 6'!I12+'District 7'!I12</f>
        <v>14734500</v>
      </c>
    </row>
    <row r="15" spans="2:4">
      <c r="B15" t="s">
        <v>54</v>
      </c>
      <c r="C15" s="9">
        <f>+'District 1'!H13+'District 2'!H13+'District 3'!H13+'District 4'!H13+'District 5'!H13+'District 6'!H13+'District 7'!H13</f>
        <v>13843212.779999999</v>
      </c>
      <c r="D15" s="9">
        <f>+'District 1'!I13+'District 2'!I13+'District 3'!I13+'District 4'!I13+'District 5'!I13+'District 6'!I13+'District 7'!I13</f>
        <v>16371666.666666664</v>
      </c>
    </row>
    <row r="16" spans="2:4">
      <c r="B16" t="s">
        <v>55</v>
      </c>
      <c r="C16" s="9">
        <f>+'District 1'!H14+'District 2'!H14+'District 3'!H14+'District 4'!H14+'District 5'!H14+'District 6'!H14+'District 7'!H14</f>
        <v>15321872.109999996</v>
      </c>
      <c r="D16" s="9">
        <f>+'District 1'!I14+'District 2'!I14+'District 3'!I14+'District 4'!I14+'District 5'!I14+'District 6'!I14+'District 7'!I14</f>
        <v>18008833.333333332</v>
      </c>
    </row>
    <row r="17" spans="2:4">
      <c r="B17" t="s">
        <v>56</v>
      </c>
      <c r="C17" s="9">
        <f>+'District 1'!H15+'District 2'!H15+'District 3'!H15+'District 4'!H15+'District 5'!H15+'District 6'!H15+'District 7'!H15</f>
        <v>15321872.109999996</v>
      </c>
      <c r="D17" s="9">
        <f>+'District 1'!I15+'District 2'!I15+'District 3'!I15+'District 4'!I15+'District 5'!I15+'District 6'!I15+'District 7'!I15</f>
        <v>19646000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="115" zoomScaleNormal="115" workbookViewId="0">
      <selection activeCell="G14" sqref="G14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199" t="s">
        <v>0</v>
      </c>
      <c r="B1" s="200"/>
      <c r="C1" s="200"/>
      <c r="D1" s="200"/>
      <c r="E1" s="200"/>
      <c r="F1" s="200"/>
      <c r="G1" s="201"/>
    </row>
    <row r="2" spans="1:9" s="1" customFormat="1" ht="35.1" customHeight="1" thickBot="1">
      <c r="A2" s="202" t="s">
        <v>1</v>
      </c>
      <c r="B2" s="203"/>
      <c r="C2" s="41" t="s">
        <v>57</v>
      </c>
      <c r="D2" s="41" t="s">
        <v>58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10</v>
      </c>
    </row>
    <row r="4" spans="1:9" ht="15" customHeight="1" thickTop="1">
      <c r="A4" s="14">
        <v>5116600</v>
      </c>
      <c r="B4" s="15" t="s">
        <v>11</v>
      </c>
      <c r="C4" s="33" t="s">
        <v>59</v>
      </c>
      <c r="D4" s="16">
        <v>409274.18</v>
      </c>
      <c r="E4" s="42">
        <v>43339</v>
      </c>
      <c r="F4" s="17">
        <f>SUM(A4-D4)</f>
        <v>4707325.82</v>
      </c>
      <c r="G4" s="128" t="s">
        <v>60</v>
      </c>
      <c r="H4" s="9">
        <f>+D4</f>
        <v>409274.18</v>
      </c>
      <c r="I4" s="9">
        <f>A4/12</f>
        <v>426383.33333333331</v>
      </c>
    </row>
    <row r="5" spans="1:9" ht="15" customHeight="1">
      <c r="A5" s="18"/>
      <c r="B5" s="19" t="s">
        <v>11</v>
      </c>
      <c r="C5" s="34" t="s">
        <v>61</v>
      </c>
      <c r="D5" s="22">
        <v>454808.78</v>
      </c>
      <c r="E5" s="43">
        <v>43368</v>
      </c>
      <c r="F5" s="23">
        <f>IF(D5&lt;&gt;"",SUM(F4-D5),"")</f>
        <v>4252517.04</v>
      </c>
      <c r="G5" s="129" t="s">
        <v>62</v>
      </c>
      <c r="H5" s="9">
        <f>+D5+H4</f>
        <v>864082.96</v>
      </c>
      <c r="I5" s="9">
        <f t="shared" ref="I5:I13" si="0">+$I$4+I4</f>
        <v>852766.66666666663</v>
      </c>
    </row>
    <row r="6" spans="1:9">
      <c r="A6" s="18"/>
      <c r="B6" s="19" t="s">
        <v>11</v>
      </c>
      <c r="C6" s="34" t="s">
        <v>63</v>
      </c>
      <c r="D6" s="22">
        <v>361787.42</v>
      </c>
      <c r="E6" s="43">
        <v>43406</v>
      </c>
      <c r="F6" s="23">
        <f t="shared" ref="F6:F15" si="1">IF(D6&lt;&gt;"",SUM(F5-D6),"")</f>
        <v>3890729.62</v>
      </c>
      <c r="G6" s="133" t="s">
        <v>64</v>
      </c>
      <c r="H6" s="9">
        <f t="shared" ref="H6:H15" si="2">+D6+H5</f>
        <v>1225870.3799999999</v>
      </c>
      <c r="I6" s="9">
        <f t="shared" si="0"/>
        <v>1279150</v>
      </c>
    </row>
    <row r="7" spans="1:9">
      <c r="A7" s="18"/>
      <c r="B7" s="19" t="s">
        <v>11</v>
      </c>
      <c r="C7" s="21">
        <v>1018</v>
      </c>
      <c r="D7" s="22">
        <v>418648.13</v>
      </c>
      <c r="E7" s="43">
        <v>43440</v>
      </c>
      <c r="F7" s="23">
        <f t="shared" si="1"/>
        <v>3472081.49</v>
      </c>
      <c r="G7" s="133" t="s">
        <v>65</v>
      </c>
      <c r="H7" s="9">
        <f t="shared" si="2"/>
        <v>1644518.5099999998</v>
      </c>
      <c r="I7" s="9">
        <f t="shared" si="0"/>
        <v>1705533.3333333333</v>
      </c>
    </row>
    <row r="8" spans="1:9">
      <c r="A8" s="24"/>
      <c r="B8" s="19" t="s">
        <v>11</v>
      </c>
      <c r="C8" s="21">
        <v>1118</v>
      </c>
      <c r="D8" s="22">
        <v>371777.3</v>
      </c>
      <c r="E8" s="43">
        <v>43468</v>
      </c>
      <c r="F8" s="23">
        <f t="shared" si="1"/>
        <v>3100304.1900000004</v>
      </c>
      <c r="G8" s="134" t="s">
        <v>66</v>
      </c>
      <c r="H8" s="9">
        <f t="shared" si="2"/>
        <v>2016295.8099999998</v>
      </c>
      <c r="I8" s="9">
        <f t="shared" si="0"/>
        <v>2131916.6666666665</v>
      </c>
    </row>
    <row r="9" spans="1:9">
      <c r="A9" s="24"/>
      <c r="B9" s="19" t="s">
        <v>11</v>
      </c>
      <c r="C9" s="21">
        <v>1218</v>
      </c>
      <c r="D9" s="22">
        <v>337907.99</v>
      </c>
      <c r="E9" s="43">
        <v>43496</v>
      </c>
      <c r="F9" s="23">
        <f t="shared" si="1"/>
        <v>2762396.2</v>
      </c>
      <c r="G9" s="129" t="s">
        <v>67</v>
      </c>
      <c r="H9" s="9">
        <f t="shared" si="2"/>
        <v>2354203.7999999998</v>
      </c>
      <c r="I9" s="9">
        <f t="shared" si="0"/>
        <v>2558300</v>
      </c>
    </row>
    <row r="10" spans="1:9">
      <c r="A10" s="24"/>
      <c r="B10" s="19" t="s">
        <v>11</v>
      </c>
      <c r="C10" s="34" t="s">
        <v>69</v>
      </c>
      <c r="D10" s="179">
        <v>427766.13</v>
      </c>
      <c r="E10" s="160">
        <v>43538</v>
      </c>
      <c r="F10" s="23">
        <f t="shared" si="1"/>
        <v>2334630.0700000003</v>
      </c>
      <c r="G10" s="129" t="s">
        <v>71</v>
      </c>
      <c r="H10" s="9">
        <f t="shared" si="2"/>
        <v>2781969.9299999997</v>
      </c>
      <c r="I10" s="9">
        <f t="shared" si="0"/>
        <v>2984683.3333333335</v>
      </c>
    </row>
    <row r="11" spans="1:9">
      <c r="A11" s="24"/>
      <c r="B11" s="19" t="s">
        <v>11</v>
      </c>
      <c r="C11" s="34" t="s">
        <v>70</v>
      </c>
      <c r="D11" s="22">
        <v>398468.51</v>
      </c>
      <c r="E11" s="161">
        <v>43552</v>
      </c>
      <c r="F11" s="23">
        <f t="shared" si="1"/>
        <v>1936161.5600000003</v>
      </c>
      <c r="G11" s="129" t="s">
        <v>72</v>
      </c>
      <c r="H11" s="9">
        <f t="shared" si="2"/>
        <v>3180438.4399999995</v>
      </c>
      <c r="I11" s="9">
        <f t="shared" si="0"/>
        <v>3411066.666666667</v>
      </c>
    </row>
    <row r="12" spans="1:9">
      <c r="A12" s="24"/>
      <c r="B12" s="19" t="s">
        <v>11</v>
      </c>
      <c r="C12" s="34" t="s">
        <v>73</v>
      </c>
      <c r="D12" s="22">
        <v>419269.56</v>
      </c>
      <c r="E12" s="161">
        <v>43584</v>
      </c>
      <c r="F12" s="23">
        <f t="shared" si="1"/>
        <v>1516892.0000000002</v>
      </c>
      <c r="G12" s="129" t="s">
        <v>74</v>
      </c>
      <c r="H12" s="9">
        <f t="shared" si="2"/>
        <v>3599707.9999999995</v>
      </c>
      <c r="I12" s="9">
        <f t="shared" si="0"/>
        <v>3837450.0000000005</v>
      </c>
    </row>
    <row r="13" spans="1:9" ht="15" customHeight="1">
      <c r="A13" s="24"/>
      <c r="B13" s="19" t="s">
        <v>11</v>
      </c>
      <c r="C13" s="34" t="s">
        <v>75</v>
      </c>
      <c r="D13" s="22">
        <v>461525.21</v>
      </c>
      <c r="E13" s="20">
        <v>43608</v>
      </c>
      <c r="F13" s="23">
        <f t="shared" si="1"/>
        <v>1055366.7900000003</v>
      </c>
      <c r="G13" s="129" t="s">
        <v>76</v>
      </c>
      <c r="H13" s="9">
        <f t="shared" si="2"/>
        <v>4061233.2099999995</v>
      </c>
      <c r="I13" s="9">
        <f t="shared" si="0"/>
        <v>4263833.333333334</v>
      </c>
    </row>
    <row r="14" spans="1:9" ht="15" customHeight="1">
      <c r="A14" s="24"/>
      <c r="B14" s="19" t="s">
        <v>11</v>
      </c>
      <c r="C14" s="35" t="s">
        <v>77</v>
      </c>
      <c r="D14" s="22">
        <v>424436.23</v>
      </c>
      <c r="E14" s="20">
        <v>43637</v>
      </c>
      <c r="F14" s="23">
        <f t="shared" si="1"/>
        <v>630930.56000000029</v>
      </c>
      <c r="G14" s="129" t="s">
        <v>78</v>
      </c>
      <c r="H14" s="9">
        <f t="shared" si="2"/>
        <v>4485669.4399999995</v>
      </c>
      <c r="I14" s="9">
        <f t="shared" ref="I14:I15" si="3">+$I$4+I13</f>
        <v>4690216.666666667</v>
      </c>
    </row>
    <row r="15" spans="1:9" ht="15.75" thickBot="1">
      <c r="A15" s="24"/>
      <c r="B15" s="19"/>
      <c r="C15" s="25"/>
      <c r="D15" s="22"/>
      <c r="E15" s="20"/>
      <c r="F15" s="23" t="str">
        <f t="shared" si="1"/>
        <v/>
      </c>
      <c r="G15" s="130"/>
      <c r="H15" s="9">
        <f t="shared" si="2"/>
        <v>4485669.4399999995</v>
      </c>
      <c r="I15" s="9">
        <f t="shared" si="3"/>
        <v>5116600</v>
      </c>
    </row>
    <row r="16" spans="1:9">
      <c r="A16" s="26"/>
      <c r="B16" s="27"/>
      <c r="C16" s="29"/>
      <c r="D16" s="26"/>
      <c r="E16" s="28"/>
      <c r="F16" s="26"/>
      <c r="G16" s="30"/>
    </row>
    <row r="17" spans="1:4">
      <c r="A17" t="s">
        <v>12</v>
      </c>
      <c r="B17" s="9">
        <f>SUM(D4:D15)</f>
        <v>4485669.4399999995</v>
      </c>
    </row>
    <row r="18" spans="1:4">
      <c r="A18" t="s">
        <v>13</v>
      </c>
      <c r="B18" s="13">
        <f>B17/A4</f>
        <v>0.87668948911386457</v>
      </c>
      <c r="C18" s="132"/>
      <c r="D18" s="32"/>
    </row>
    <row r="19" spans="1:4">
      <c r="A19" t="s">
        <v>15</v>
      </c>
      <c r="B19" s="13">
        <f>SUM(D19/12)</f>
        <v>0.91666666666666663</v>
      </c>
      <c r="C19" s="132" t="s">
        <v>14</v>
      </c>
      <c r="D19" s="173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zoomScale="115" zoomScaleNormal="115" workbookViewId="0">
      <selection activeCell="G14" sqref="G14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85" bestFit="1" customWidth="1"/>
    <col min="8" max="8" width="15.28515625" customWidth="1"/>
    <col min="9" max="9" width="13.7109375" customWidth="1"/>
  </cols>
  <sheetData>
    <row r="1" spans="1:9" ht="24.75" customHeight="1" thickBot="1">
      <c r="A1" s="199" t="s">
        <v>0</v>
      </c>
      <c r="B1" s="200"/>
      <c r="C1" s="200"/>
      <c r="D1" s="200"/>
      <c r="E1" s="200"/>
      <c r="F1" s="200"/>
      <c r="G1" s="201"/>
    </row>
    <row r="2" spans="1:9" s="1" customFormat="1" ht="33" customHeight="1" thickBot="1">
      <c r="A2" s="202" t="s">
        <v>1</v>
      </c>
      <c r="B2" s="203"/>
      <c r="C2" s="41" t="s">
        <v>57</v>
      </c>
      <c r="D2" s="41" t="s">
        <v>58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12" t="s">
        <v>10</v>
      </c>
    </row>
    <row r="4" spans="1:9" ht="15" customHeight="1" thickTop="1">
      <c r="A4" s="14">
        <v>2205100</v>
      </c>
      <c r="B4" s="15" t="s">
        <v>11</v>
      </c>
      <c r="C4" s="33" t="s">
        <v>59</v>
      </c>
      <c r="D4" s="16">
        <v>140852.29</v>
      </c>
      <c r="E4" s="42">
        <v>43339</v>
      </c>
      <c r="F4" s="17">
        <f>SUM(A4-D4)</f>
        <v>2064247.71</v>
      </c>
      <c r="G4" s="128" t="s">
        <v>60</v>
      </c>
      <c r="H4" s="9">
        <f>+D4</f>
        <v>140852.29</v>
      </c>
      <c r="I4" s="9">
        <f>A4/12</f>
        <v>183758.33333333334</v>
      </c>
    </row>
    <row r="5" spans="1:9" ht="15" customHeight="1">
      <c r="A5" s="18"/>
      <c r="B5" s="19" t="s">
        <v>11</v>
      </c>
      <c r="C5" s="34" t="s">
        <v>61</v>
      </c>
      <c r="D5" s="22">
        <v>154908.51</v>
      </c>
      <c r="E5" s="43">
        <v>43368</v>
      </c>
      <c r="F5" s="23">
        <f>IF(D5&lt;&gt;"",SUM(F4-D5),"")</f>
        <v>1909339.2</v>
      </c>
      <c r="G5" s="129" t="s">
        <v>62</v>
      </c>
      <c r="H5" s="9">
        <f>+D5+H4</f>
        <v>295760.80000000005</v>
      </c>
      <c r="I5" s="9">
        <f t="shared" ref="I5:I13" si="0">+$I$4+I4</f>
        <v>367516.66666666669</v>
      </c>
    </row>
    <row r="6" spans="1:9">
      <c r="A6" s="18"/>
      <c r="B6" s="19" t="s">
        <v>11</v>
      </c>
      <c r="C6" s="34" t="s">
        <v>63</v>
      </c>
      <c r="D6" s="22">
        <v>125950.81</v>
      </c>
      <c r="E6" s="43">
        <v>43406</v>
      </c>
      <c r="F6" s="23">
        <f t="shared" ref="F6:F15" si="1">IF(D6&lt;&gt;"",SUM(F5-D6),"")</f>
        <v>1783388.39</v>
      </c>
      <c r="G6" s="133" t="s">
        <v>64</v>
      </c>
      <c r="H6" s="9">
        <f t="shared" ref="H6:H15" si="2">+D6+H5</f>
        <v>421711.61000000004</v>
      </c>
      <c r="I6" s="9">
        <f t="shared" si="0"/>
        <v>551275</v>
      </c>
    </row>
    <row r="7" spans="1:9">
      <c r="A7" s="18"/>
      <c r="B7" s="19" t="s">
        <v>11</v>
      </c>
      <c r="C7" s="21">
        <v>1018</v>
      </c>
      <c r="D7" s="22">
        <v>109405.68</v>
      </c>
      <c r="E7" s="43">
        <v>43440</v>
      </c>
      <c r="F7" s="23">
        <f t="shared" si="1"/>
        <v>1673982.71</v>
      </c>
      <c r="G7" s="133" t="s">
        <v>65</v>
      </c>
      <c r="H7" s="9">
        <f t="shared" si="2"/>
        <v>531117.29</v>
      </c>
      <c r="I7" s="9">
        <f t="shared" si="0"/>
        <v>735033.33333333337</v>
      </c>
    </row>
    <row r="8" spans="1:9">
      <c r="A8" s="24"/>
      <c r="B8" s="19" t="s">
        <v>11</v>
      </c>
      <c r="C8" s="21">
        <v>1118</v>
      </c>
      <c r="D8" s="22">
        <v>119788.01</v>
      </c>
      <c r="E8" s="43">
        <v>43468</v>
      </c>
      <c r="F8" s="23">
        <f t="shared" si="1"/>
        <v>1554194.7</v>
      </c>
      <c r="G8" s="134" t="s">
        <v>66</v>
      </c>
      <c r="H8" s="9">
        <f t="shared" si="2"/>
        <v>650905.30000000005</v>
      </c>
      <c r="I8" s="9">
        <f t="shared" si="0"/>
        <v>918791.66666666674</v>
      </c>
    </row>
    <row r="9" spans="1:9">
      <c r="A9" s="24"/>
      <c r="B9" s="19" t="s">
        <v>11</v>
      </c>
      <c r="C9" s="21">
        <v>1218</v>
      </c>
      <c r="D9" s="22">
        <v>103762.24000000001</v>
      </c>
      <c r="E9" s="43">
        <v>43496</v>
      </c>
      <c r="F9" s="23">
        <f t="shared" si="1"/>
        <v>1450432.46</v>
      </c>
      <c r="G9" s="129" t="s">
        <v>67</v>
      </c>
      <c r="H9" s="9">
        <f t="shared" si="2"/>
        <v>754667.54</v>
      </c>
      <c r="I9" s="9">
        <f t="shared" si="0"/>
        <v>1102550</v>
      </c>
    </row>
    <row r="10" spans="1:9">
      <c r="A10" s="24"/>
      <c r="B10" s="19" t="s">
        <v>11</v>
      </c>
      <c r="C10" s="34" t="s">
        <v>69</v>
      </c>
      <c r="D10" s="179">
        <v>136462.35999999999</v>
      </c>
      <c r="E10" s="160">
        <v>43538</v>
      </c>
      <c r="F10" s="23">
        <f t="shared" si="1"/>
        <v>1313970.1000000001</v>
      </c>
      <c r="G10" s="129" t="s">
        <v>71</v>
      </c>
      <c r="H10" s="9">
        <f t="shared" si="2"/>
        <v>891129.9</v>
      </c>
      <c r="I10" s="9">
        <f t="shared" si="0"/>
        <v>1286308.3333333333</v>
      </c>
    </row>
    <row r="11" spans="1:9">
      <c r="A11" s="24"/>
      <c r="B11" s="19" t="s">
        <v>11</v>
      </c>
      <c r="C11" s="34" t="s">
        <v>70</v>
      </c>
      <c r="D11" s="22">
        <v>120895.25</v>
      </c>
      <c r="E11" s="161">
        <v>43552</v>
      </c>
      <c r="F11" s="23">
        <f t="shared" si="1"/>
        <v>1193074.8500000001</v>
      </c>
      <c r="G11" s="129" t="s">
        <v>72</v>
      </c>
      <c r="H11" s="9">
        <f t="shared" si="2"/>
        <v>1012025.15</v>
      </c>
      <c r="I11" s="9">
        <f t="shared" si="0"/>
        <v>1470066.6666666665</v>
      </c>
    </row>
    <row r="12" spans="1:9">
      <c r="A12" s="24"/>
      <c r="B12" s="19" t="s">
        <v>11</v>
      </c>
      <c r="C12" s="34" t="s">
        <v>73</v>
      </c>
      <c r="D12" s="22">
        <v>139546.6</v>
      </c>
      <c r="E12" s="161">
        <v>43584</v>
      </c>
      <c r="F12" s="23">
        <f t="shared" si="1"/>
        <v>1053528.25</v>
      </c>
      <c r="G12" s="129" t="s">
        <v>74</v>
      </c>
      <c r="H12" s="9">
        <f t="shared" si="2"/>
        <v>1151571.75</v>
      </c>
      <c r="I12" s="9">
        <f t="shared" si="0"/>
        <v>1653824.9999999998</v>
      </c>
    </row>
    <row r="13" spans="1:9" ht="15" customHeight="1">
      <c r="A13" s="24"/>
      <c r="B13" s="19" t="s">
        <v>11</v>
      </c>
      <c r="C13" s="34" t="s">
        <v>75</v>
      </c>
      <c r="D13" s="22">
        <v>172805.48</v>
      </c>
      <c r="E13" s="20">
        <v>43608</v>
      </c>
      <c r="F13" s="23">
        <f t="shared" si="1"/>
        <v>880722.77</v>
      </c>
      <c r="G13" s="129" t="s">
        <v>76</v>
      </c>
      <c r="H13" s="9">
        <f t="shared" si="2"/>
        <v>1324377.23</v>
      </c>
      <c r="I13" s="9">
        <f t="shared" si="0"/>
        <v>1837583.333333333</v>
      </c>
    </row>
    <row r="14" spans="1:9">
      <c r="A14" s="24"/>
      <c r="B14" s="40" t="s">
        <v>11</v>
      </c>
      <c r="C14" s="35" t="s">
        <v>77</v>
      </c>
      <c r="D14" s="22">
        <v>171964.13</v>
      </c>
      <c r="E14" s="20">
        <v>43637</v>
      </c>
      <c r="F14" s="23">
        <f t="shared" si="1"/>
        <v>708758.64</v>
      </c>
      <c r="G14" s="23" t="s">
        <v>78</v>
      </c>
      <c r="H14" s="9">
        <f t="shared" si="2"/>
        <v>1496341.3599999999</v>
      </c>
      <c r="I14" s="9">
        <f t="shared" ref="I14:I15" si="3">+$I$4+I13</f>
        <v>2021341.6666666663</v>
      </c>
    </row>
    <row r="15" spans="1:9" ht="15.75" thickBot="1">
      <c r="A15" s="24"/>
      <c r="B15" s="19"/>
      <c r="C15" s="25"/>
      <c r="D15" s="22"/>
      <c r="E15" s="20"/>
      <c r="F15" s="23" t="str">
        <f t="shared" si="1"/>
        <v/>
      </c>
      <c r="G15" s="130"/>
      <c r="H15" s="9">
        <f t="shared" si="2"/>
        <v>1496341.3599999999</v>
      </c>
      <c r="I15" s="9">
        <f t="shared" si="3"/>
        <v>2205099.9999999995</v>
      </c>
    </row>
    <row r="16" spans="1:9">
      <c r="A16" s="26"/>
      <c r="B16" s="27"/>
      <c r="C16" s="29"/>
      <c r="D16" s="26"/>
      <c r="E16" s="28"/>
      <c r="F16" s="26"/>
      <c r="G16" s="30"/>
    </row>
    <row r="17" spans="1:4">
      <c r="A17" t="s">
        <v>12</v>
      </c>
      <c r="B17" s="9">
        <f>SUM(D4:D15)</f>
        <v>1496341.3599999999</v>
      </c>
    </row>
    <row r="18" spans="1:4">
      <c r="A18" t="s">
        <v>13</v>
      </c>
      <c r="B18" s="13">
        <f>B17/A4</f>
        <v>0.6785820869801823</v>
      </c>
      <c r="C18" s="132"/>
      <c r="D18" s="32"/>
    </row>
    <row r="19" spans="1:4">
      <c r="A19" t="s">
        <v>15</v>
      </c>
      <c r="B19" s="13">
        <f>SUM(D19/12)</f>
        <v>0.91666666666666663</v>
      </c>
      <c r="C19" s="132" t="s">
        <v>14</v>
      </c>
      <c r="D19" s="173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23"/>
  <sheetViews>
    <sheetView zoomScale="115" zoomScaleNormal="115" workbookViewId="0">
      <selection activeCell="G14" sqref="G14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199" t="s">
        <v>0</v>
      </c>
      <c r="B1" s="200"/>
      <c r="C1" s="200"/>
      <c r="D1" s="200"/>
      <c r="E1" s="200"/>
      <c r="F1" s="200"/>
      <c r="G1" s="201"/>
    </row>
    <row r="2" spans="1:9" s="1" customFormat="1" ht="33" customHeight="1" thickBot="1">
      <c r="A2" s="202" t="s">
        <v>1</v>
      </c>
      <c r="B2" s="203"/>
      <c r="C2" s="41" t="s">
        <v>57</v>
      </c>
      <c r="D2" s="41" t="s">
        <v>58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7" t="s">
        <v>10</v>
      </c>
    </row>
    <row r="4" spans="1:9" s="38" customFormat="1" ht="15" customHeight="1" thickTop="1">
      <c r="A4" s="14">
        <v>1769800</v>
      </c>
      <c r="B4" s="15" t="s">
        <v>11</v>
      </c>
      <c r="C4" s="33" t="s">
        <v>59</v>
      </c>
      <c r="D4" s="16">
        <v>102642.22</v>
      </c>
      <c r="E4" s="42">
        <v>43339</v>
      </c>
      <c r="F4" s="17">
        <f>SUM(A4-D4)</f>
        <v>1667157.78</v>
      </c>
      <c r="G4" s="128" t="s">
        <v>60</v>
      </c>
      <c r="H4" s="39">
        <f>+D4</f>
        <v>102642.22</v>
      </c>
      <c r="I4" s="39">
        <f>A4/12</f>
        <v>147483.33333333334</v>
      </c>
    </row>
    <row r="5" spans="1:9" s="38" customFormat="1" ht="15" customHeight="1">
      <c r="A5" s="18"/>
      <c r="B5" s="19" t="s">
        <v>11</v>
      </c>
      <c r="C5" s="34" t="s">
        <v>61</v>
      </c>
      <c r="D5" s="22">
        <v>123672.42</v>
      </c>
      <c r="E5" s="43">
        <v>43368</v>
      </c>
      <c r="F5" s="23">
        <f>IF(D5&lt;&gt;"",SUM(F4-D5),"")</f>
        <v>1543485.36</v>
      </c>
      <c r="G5" s="129" t="s">
        <v>62</v>
      </c>
      <c r="H5" s="39">
        <f>+D5+H4</f>
        <v>226314.64</v>
      </c>
      <c r="I5" s="39">
        <f t="shared" ref="I5:I13" si="0">+$I$4+I4</f>
        <v>294966.66666666669</v>
      </c>
    </row>
    <row r="6" spans="1:9">
      <c r="A6" s="18"/>
      <c r="B6" s="19" t="s">
        <v>11</v>
      </c>
      <c r="C6" s="34" t="s">
        <v>63</v>
      </c>
      <c r="D6" s="22">
        <v>114758.37</v>
      </c>
      <c r="E6" s="43">
        <v>43406</v>
      </c>
      <c r="F6" s="23">
        <f t="shared" ref="F6:F15" si="1">IF(D6&lt;&gt;"",SUM(F5-D6),"")</f>
        <v>1428726.9900000002</v>
      </c>
      <c r="G6" s="133" t="s">
        <v>64</v>
      </c>
      <c r="H6" s="9">
        <f t="shared" ref="H6:H15" si="2">+D6+H5</f>
        <v>341073.01</v>
      </c>
      <c r="I6" s="9">
        <f t="shared" si="0"/>
        <v>442450</v>
      </c>
    </row>
    <row r="7" spans="1:9">
      <c r="A7" s="18"/>
      <c r="B7" s="19" t="s">
        <v>11</v>
      </c>
      <c r="C7" s="21">
        <v>1018</v>
      </c>
      <c r="D7" s="22">
        <v>146611.1</v>
      </c>
      <c r="E7" s="43">
        <v>43440</v>
      </c>
      <c r="F7" s="23">
        <f t="shared" si="1"/>
        <v>1282115.8900000001</v>
      </c>
      <c r="G7" s="133" t="s">
        <v>65</v>
      </c>
      <c r="H7" s="9">
        <f t="shared" si="2"/>
        <v>487684.11</v>
      </c>
      <c r="I7" s="9">
        <f t="shared" si="0"/>
        <v>589933.33333333337</v>
      </c>
    </row>
    <row r="8" spans="1:9">
      <c r="A8" s="24"/>
      <c r="B8" s="19" t="s">
        <v>11</v>
      </c>
      <c r="C8" s="21">
        <v>1118</v>
      </c>
      <c r="D8" s="22">
        <v>118812.82</v>
      </c>
      <c r="E8" s="43">
        <v>43468</v>
      </c>
      <c r="F8" s="23">
        <f t="shared" si="1"/>
        <v>1163303.07</v>
      </c>
      <c r="G8" s="134" t="s">
        <v>66</v>
      </c>
      <c r="H8" s="9">
        <f t="shared" si="2"/>
        <v>606496.92999999993</v>
      </c>
      <c r="I8" s="9">
        <f t="shared" si="0"/>
        <v>737416.66666666674</v>
      </c>
    </row>
    <row r="9" spans="1:9">
      <c r="A9" s="24"/>
      <c r="B9" s="19" t="s">
        <v>11</v>
      </c>
      <c r="C9" s="21">
        <v>1218</v>
      </c>
      <c r="D9" s="22">
        <v>93446.3</v>
      </c>
      <c r="E9" s="43">
        <v>43496</v>
      </c>
      <c r="F9" s="23">
        <f t="shared" si="1"/>
        <v>1069856.77</v>
      </c>
      <c r="G9" s="129" t="s">
        <v>67</v>
      </c>
      <c r="H9" s="9">
        <f t="shared" si="2"/>
        <v>699943.23</v>
      </c>
      <c r="I9" s="9">
        <f t="shared" si="0"/>
        <v>884900.00000000012</v>
      </c>
    </row>
    <row r="10" spans="1:9">
      <c r="A10" s="24"/>
      <c r="B10" s="19" t="s">
        <v>11</v>
      </c>
      <c r="C10" s="34" t="s">
        <v>69</v>
      </c>
      <c r="D10" s="179">
        <v>81521.14</v>
      </c>
      <c r="E10" s="160">
        <v>43538</v>
      </c>
      <c r="F10" s="23">
        <f t="shared" si="1"/>
        <v>988335.63</v>
      </c>
      <c r="G10" s="129" t="s">
        <v>71</v>
      </c>
      <c r="H10" s="9">
        <f t="shared" si="2"/>
        <v>781464.37</v>
      </c>
      <c r="I10" s="9">
        <f t="shared" si="0"/>
        <v>1032383.3333333335</v>
      </c>
    </row>
    <row r="11" spans="1:9">
      <c r="A11" s="24"/>
      <c r="B11" s="19" t="s">
        <v>11</v>
      </c>
      <c r="C11" s="34" t="s">
        <v>70</v>
      </c>
      <c r="D11" s="22">
        <v>96883.41</v>
      </c>
      <c r="E11" s="161">
        <v>43552</v>
      </c>
      <c r="F11" s="23">
        <f t="shared" si="1"/>
        <v>891452.22</v>
      </c>
      <c r="G11" s="129" t="s">
        <v>72</v>
      </c>
      <c r="H11" s="9">
        <f t="shared" si="2"/>
        <v>878347.78</v>
      </c>
      <c r="I11" s="9">
        <f t="shared" si="0"/>
        <v>1179866.6666666667</v>
      </c>
    </row>
    <row r="12" spans="1:9">
      <c r="A12" s="24"/>
      <c r="B12" s="19" t="s">
        <v>11</v>
      </c>
      <c r="C12" s="34" t="s">
        <v>73</v>
      </c>
      <c r="D12" s="22">
        <v>89193.75</v>
      </c>
      <c r="E12" s="161">
        <v>43584</v>
      </c>
      <c r="F12" s="23">
        <f t="shared" si="1"/>
        <v>802258.47</v>
      </c>
      <c r="G12" s="129" t="s">
        <v>74</v>
      </c>
      <c r="H12" s="9">
        <f t="shared" si="2"/>
        <v>967541.53</v>
      </c>
      <c r="I12" s="9">
        <f t="shared" si="0"/>
        <v>1327350</v>
      </c>
    </row>
    <row r="13" spans="1:9" ht="15" customHeight="1">
      <c r="A13" s="24"/>
      <c r="B13" s="19" t="s">
        <v>11</v>
      </c>
      <c r="C13" s="34" t="s">
        <v>75</v>
      </c>
      <c r="D13" s="22">
        <v>96724.37</v>
      </c>
      <c r="E13" s="20">
        <v>43608</v>
      </c>
      <c r="F13" s="23">
        <f t="shared" si="1"/>
        <v>705534.1</v>
      </c>
      <c r="G13" s="129" t="s">
        <v>76</v>
      </c>
      <c r="H13" s="9">
        <f t="shared" si="2"/>
        <v>1064265.8999999999</v>
      </c>
      <c r="I13" s="9">
        <f t="shared" si="0"/>
        <v>1474833.3333333333</v>
      </c>
    </row>
    <row r="14" spans="1:9">
      <c r="A14" s="24"/>
      <c r="B14" s="19" t="s">
        <v>11</v>
      </c>
      <c r="C14" s="35" t="s">
        <v>77</v>
      </c>
      <c r="D14" s="22">
        <v>103974.89</v>
      </c>
      <c r="E14" s="20">
        <v>43637</v>
      </c>
      <c r="F14" s="23">
        <f t="shared" si="1"/>
        <v>601559.21</v>
      </c>
      <c r="G14" s="193" t="s">
        <v>78</v>
      </c>
      <c r="H14" s="9">
        <f t="shared" si="2"/>
        <v>1168240.7899999998</v>
      </c>
      <c r="I14" s="9">
        <f t="shared" ref="I14:I15" si="3">+$I$4+I13</f>
        <v>1622316.6666666665</v>
      </c>
    </row>
    <row r="15" spans="1:9" ht="15.75" thickBot="1">
      <c r="A15" s="24"/>
      <c r="B15" s="19"/>
      <c r="C15" s="25"/>
      <c r="D15" s="22"/>
      <c r="E15" s="20"/>
      <c r="F15" s="23" t="str">
        <f t="shared" si="1"/>
        <v/>
      </c>
      <c r="G15" s="130"/>
      <c r="H15" s="9">
        <f t="shared" si="2"/>
        <v>1168240.7899999998</v>
      </c>
      <c r="I15" s="9">
        <f t="shared" si="3"/>
        <v>1769799.9999999998</v>
      </c>
    </row>
    <row r="16" spans="1:9">
      <c r="A16" s="26"/>
      <c r="B16" s="27"/>
      <c r="C16" s="29"/>
      <c r="D16" s="26"/>
      <c r="E16" s="28"/>
      <c r="F16" s="26"/>
      <c r="G16" s="30"/>
    </row>
    <row r="17" spans="1:9">
      <c r="A17" t="s">
        <v>12</v>
      </c>
      <c r="B17" s="9">
        <f>SUM(D4:D15)</f>
        <v>1168240.7899999998</v>
      </c>
    </row>
    <row r="18" spans="1:9">
      <c r="A18" t="s">
        <v>13</v>
      </c>
      <c r="B18" s="13">
        <f>B17/A4</f>
        <v>0.66009763250084741</v>
      </c>
      <c r="C18" s="132"/>
      <c r="D18" s="32"/>
    </row>
    <row r="19" spans="1:9">
      <c r="A19" t="s">
        <v>15</v>
      </c>
      <c r="B19" s="13">
        <f>SUM(D19/12)</f>
        <v>0.91666666666666663</v>
      </c>
      <c r="C19" s="132" t="s">
        <v>14</v>
      </c>
      <c r="D19" s="173">
        <v>11</v>
      </c>
    </row>
    <row r="23" spans="1:9">
      <c r="I23" t="s">
        <v>18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zoomScale="115" zoomScaleNormal="115" workbookViewId="0">
      <selection activeCell="G14" sqref="G14"/>
    </sheetView>
  </sheetViews>
  <sheetFormatPr defaultColWidth="9.140625" defaultRowHeight="15"/>
  <cols>
    <col min="1" max="1" width="19" style="44" bestFit="1" customWidth="1"/>
    <col min="2" max="2" width="26.28515625" style="44" customWidth="1"/>
    <col min="3" max="3" width="11.5703125" style="78" bestFit="1" customWidth="1"/>
    <col min="4" max="4" width="18.42578125" style="61" customWidth="1"/>
    <col min="5" max="5" width="12.85546875" style="44" bestFit="1" customWidth="1"/>
    <col min="6" max="6" width="16" style="44" bestFit="1" customWidth="1"/>
    <col min="7" max="7" width="16.5703125" style="44" bestFit="1" customWidth="1"/>
    <col min="8" max="8" width="12.7109375" style="44" bestFit="1" customWidth="1"/>
    <col min="9" max="9" width="14.28515625" style="44" customWidth="1"/>
    <col min="10" max="16384" width="9.140625" style="44"/>
  </cols>
  <sheetData>
    <row r="1" spans="1:9" ht="24.75" customHeight="1" thickBot="1">
      <c r="A1" s="204" t="s">
        <v>0</v>
      </c>
      <c r="B1" s="205"/>
      <c r="C1" s="205"/>
      <c r="D1" s="205"/>
      <c r="E1" s="205"/>
      <c r="F1" s="205"/>
      <c r="G1" s="206"/>
    </row>
    <row r="2" spans="1:9" s="47" customFormat="1" ht="33" customHeight="1" thickBot="1">
      <c r="A2" s="207" t="s">
        <v>1</v>
      </c>
      <c r="B2" s="208"/>
      <c r="C2" s="84" t="s">
        <v>57</v>
      </c>
      <c r="D2" s="84" t="s">
        <v>58</v>
      </c>
      <c r="E2" s="45" t="s">
        <v>2</v>
      </c>
      <c r="F2" s="45" t="s">
        <v>3</v>
      </c>
      <c r="G2" s="46"/>
    </row>
    <row r="3" spans="1:9" s="55" customFormat="1" ht="24" customHeight="1" thickTop="1" thickBot="1">
      <c r="A3" s="48" t="s">
        <v>4</v>
      </c>
      <c r="B3" s="49" t="s">
        <v>5</v>
      </c>
      <c r="C3" s="50" t="s">
        <v>6</v>
      </c>
      <c r="D3" s="51" t="s">
        <v>7</v>
      </c>
      <c r="E3" s="52" t="s">
        <v>8</v>
      </c>
      <c r="F3" s="53" t="s">
        <v>9</v>
      </c>
      <c r="G3" s="54" t="s">
        <v>10</v>
      </c>
    </row>
    <row r="4" spans="1:9" ht="15.75" thickTop="1">
      <c r="A4" s="56">
        <v>3404700</v>
      </c>
      <c r="B4" s="57" t="s">
        <v>11</v>
      </c>
      <c r="C4" s="33" t="s">
        <v>59</v>
      </c>
      <c r="D4" s="58">
        <v>225671.01</v>
      </c>
      <c r="E4" s="59">
        <v>43339</v>
      </c>
      <c r="F4" s="60">
        <f>SUM(A4-D4)</f>
        <v>3179028.99</v>
      </c>
      <c r="G4" s="128" t="s">
        <v>60</v>
      </c>
      <c r="H4" s="61">
        <f>+D4</f>
        <v>225671.01</v>
      </c>
      <c r="I4" s="61">
        <f>A4/12</f>
        <v>283725</v>
      </c>
    </row>
    <row r="5" spans="1:9">
      <c r="A5" s="62"/>
      <c r="B5" s="19" t="s">
        <v>11</v>
      </c>
      <c r="C5" s="34" t="s">
        <v>61</v>
      </c>
      <c r="D5" s="64">
        <v>264207.86</v>
      </c>
      <c r="E5" s="65">
        <v>43368</v>
      </c>
      <c r="F5" s="66">
        <f>IF(D5&lt;&gt;"",SUM(F4-D5),"")</f>
        <v>2914821.1300000004</v>
      </c>
      <c r="G5" s="127" t="s">
        <v>62</v>
      </c>
      <c r="H5" s="61">
        <f>+D5+H4</f>
        <v>489878.87</v>
      </c>
      <c r="I5" s="61">
        <f t="shared" ref="I5:I13" si="0">+$I$4+I4</f>
        <v>567450</v>
      </c>
    </row>
    <row r="6" spans="1:9">
      <c r="A6" s="62"/>
      <c r="B6" s="19" t="s">
        <v>11</v>
      </c>
      <c r="C6" s="34" t="s">
        <v>63</v>
      </c>
      <c r="D6" s="64">
        <v>220048.35</v>
      </c>
      <c r="E6" s="43">
        <v>43406</v>
      </c>
      <c r="F6" s="66">
        <f t="shared" ref="F6:F15" si="1">IF(D6&lt;&gt;"",SUM(F5-D6),"")</f>
        <v>2694772.7800000003</v>
      </c>
      <c r="G6" s="133" t="s">
        <v>64</v>
      </c>
      <c r="H6" s="61">
        <f t="shared" ref="H6:H15" si="2">+D6+H5</f>
        <v>709927.22</v>
      </c>
      <c r="I6" s="61">
        <f t="shared" si="0"/>
        <v>851175</v>
      </c>
    </row>
    <row r="7" spans="1:9">
      <c r="A7" s="62"/>
      <c r="B7" s="19" t="s">
        <v>11</v>
      </c>
      <c r="C7" s="67">
        <v>1018</v>
      </c>
      <c r="D7" s="64">
        <v>367329.2</v>
      </c>
      <c r="E7" s="43">
        <v>43440</v>
      </c>
      <c r="F7" s="66">
        <f t="shared" si="1"/>
        <v>2327443.58</v>
      </c>
      <c r="G7" s="133" t="s">
        <v>65</v>
      </c>
      <c r="H7" s="61">
        <f t="shared" si="2"/>
        <v>1077256.42</v>
      </c>
      <c r="I7" s="61">
        <f t="shared" si="0"/>
        <v>1134900</v>
      </c>
    </row>
    <row r="8" spans="1:9">
      <c r="A8" s="68"/>
      <c r="B8" s="19" t="s">
        <v>11</v>
      </c>
      <c r="C8" s="67">
        <v>1118</v>
      </c>
      <c r="D8" s="64">
        <v>208018.29</v>
      </c>
      <c r="E8" s="43">
        <v>43468</v>
      </c>
      <c r="F8" s="66">
        <f t="shared" si="1"/>
        <v>2119425.29</v>
      </c>
      <c r="G8" s="134" t="s">
        <v>66</v>
      </c>
      <c r="H8" s="61">
        <f t="shared" si="2"/>
        <v>1285274.71</v>
      </c>
      <c r="I8" s="61">
        <f t="shared" si="0"/>
        <v>1418625</v>
      </c>
    </row>
    <row r="9" spans="1:9">
      <c r="A9" s="68"/>
      <c r="B9" s="19" t="s">
        <v>11</v>
      </c>
      <c r="C9" s="67">
        <v>1218</v>
      </c>
      <c r="D9" s="64">
        <v>181153.66</v>
      </c>
      <c r="E9" s="65">
        <v>43496</v>
      </c>
      <c r="F9" s="66">
        <f t="shared" si="1"/>
        <v>1938271.6300000001</v>
      </c>
      <c r="G9" s="129" t="s">
        <v>67</v>
      </c>
      <c r="H9" s="61">
        <f t="shared" si="2"/>
        <v>1466428.3699999999</v>
      </c>
      <c r="I9" s="61">
        <f t="shared" si="0"/>
        <v>1702350</v>
      </c>
    </row>
    <row r="10" spans="1:9">
      <c r="A10" s="68"/>
      <c r="B10" s="19" t="s">
        <v>11</v>
      </c>
      <c r="C10" s="34" t="s">
        <v>69</v>
      </c>
      <c r="D10" s="179">
        <v>237016.64</v>
      </c>
      <c r="E10" s="160">
        <v>43538</v>
      </c>
      <c r="F10" s="66">
        <f t="shared" si="1"/>
        <v>1701254.9900000002</v>
      </c>
      <c r="G10" s="129" t="s">
        <v>71</v>
      </c>
      <c r="H10" s="61">
        <f t="shared" si="2"/>
        <v>1703445.0099999998</v>
      </c>
      <c r="I10" s="61">
        <f t="shared" si="0"/>
        <v>1986075</v>
      </c>
    </row>
    <row r="11" spans="1:9">
      <c r="A11" s="68"/>
      <c r="B11" s="19" t="s">
        <v>11</v>
      </c>
      <c r="C11" s="34" t="s">
        <v>70</v>
      </c>
      <c r="D11" s="64">
        <v>243406.46</v>
      </c>
      <c r="E11" s="161">
        <v>43552</v>
      </c>
      <c r="F11" s="66">
        <f t="shared" si="1"/>
        <v>1457848.5300000003</v>
      </c>
      <c r="G11" s="129" t="s">
        <v>72</v>
      </c>
      <c r="H11" s="61">
        <f t="shared" si="2"/>
        <v>1946851.4699999997</v>
      </c>
      <c r="I11" s="61">
        <f t="shared" si="0"/>
        <v>2269800</v>
      </c>
    </row>
    <row r="12" spans="1:9">
      <c r="A12" s="68"/>
      <c r="B12" s="19" t="s">
        <v>11</v>
      </c>
      <c r="C12" s="34" t="s">
        <v>73</v>
      </c>
      <c r="D12" s="64">
        <v>256685.77</v>
      </c>
      <c r="E12" s="161">
        <v>43584</v>
      </c>
      <c r="F12" s="66">
        <f t="shared" si="1"/>
        <v>1201162.7600000002</v>
      </c>
      <c r="G12" s="129" t="s">
        <v>74</v>
      </c>
      <c r="H12" s="61">
        <f t="shared" si="2"/>
        <v>2203537.2399999998</v>
      </c>
      <c r="I12" s="61">
        <f t="shared" si="0"/>
        <v>2553525</v>
      </c>
    </row>
    <row r="13" spans="1:9" ht="15" customHeight="1">
      <c r="A13" s="68"/>
      <c r="B13" s="82" t="s">
        <v>11</v>
      </c>
      <c r="C13" s="35" t="s">
        <v>75</v>
      </c>
      <c r="D13" s="70">
        <v>289901.34000000003</v>
      </c>
      <c r="E13" s="69">
        <v>43608</v>
      </c>
      <c r="F13" s="66">
        <f t="shared" si="1"/>
        <v>911261.42000000016</v>
      </c>
      <c r="G13" s="129" t="s">
        <v>76</v>
      </c>
      <c r="H13" s="61">
        <f t="shared" si="2"/>
        <v>2493438.5799999996</v>
      </c>
      <c r="I13" s="61">
        <f t="shared" si="0"/>
        <v>2837250</v>
      </c>
    </row>
    <row r="14" spans="1:9">
      <c r="A14" s="62"/>
      <c r="B14" s="19" t="s">
        <v>11</v>
      </c>
      <c r="C14" s="83" t="s">
        <v>77</v>
      </c>
      <c r="D14" s="64">
        <v>253446.57</v>
      </c>
      <c r="E14" s="71">
        <v>43637</v>
      </c>
      <c r="F14" s="66">
        <f t="shared" si="1"/>
        <v>657814.85000000009</v>
      </c>
      <c r="G14" s="131" t="s">
        <v>78</v>
      </c>
      <c r="H14" s="61">
        <f t="shared" si="2"/>
        <v>2746885.1499999994</v>
      </c>
      <c r="I14" s="61">
        <f t="shared" ref="I14:I15" si="3">+$I$4+I13</f>
        <v>3120975</v>
      </c>
    </row>
    <row r="15" spans="1:9" ht="15.75" thickBot="1">
      <c r="A15" s="62"/>
      <c r="B15" s="63"/>
      <c r="C15" s="63"/>
      <c r="D15" s="64"/>
      <c r="E15" s="72"/>
      <c r="F15" s="66" t="str">
        <f t="shared" si="1"/>
        <v/>
      </c>
      <c r="G15" s="130"/>
      <c r="H15" s="61">
        <f t="shared" si="2"/>
        <v>2746885.1499999994</v>
      </c>
      <c r="I15" s="61">
        <f t="shared" si="3"/>
        <v>3404700</v>
      </c>
    </row>
    <row r="16" spans="1:9">
      <c r="A16" s="73"/>
      <c r="B16" s="74"/>
      <c r="C16" s="76"/>
      <c r="D16" s="73"/>
      <c r="E16" s="75"/>
      <c r="F16" s="73"/>
      <c r="G16" s="77"/>
    </row>
    <row r="17" spans="1:4">
      <c r="A17" s="44" t="s">
        <v>12</v>
      </c>
      <c r="B17" s="61">
        <f>SUM(D4:D15)</f>
        <v>2746885.1499999994</v>
      </c>
    </row>
    <row r="18" spans="1:4">
      <c r="A18" s="44" t="s">
        <v>13</v>
      </c>
      <c r="B18" s="79">
        <f>B17/A4</f>
        <v>0.80679212559109448</v>
      </c>
      <c r="D18" s="80"/>
    </row>
    <row r="19" spans="1:4">
      <c r="A19" s="44" t="s">
        <v>15</v>
      </c>
      <c r="B19" s="79">
        <f>SUM(D19/12)</f>
        <v>0.91666666666666663</v>
      </c>
      <c r="C19" s="174" t="s">
        <v>14</v>
      </c>
      <c r="D19" s="176">
        <v>11</v>
      </c>
    </row>
    <row r="21" spans="1:4" ht="15.75">
      <c r="A21" s="81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9"/>
  <sheetViews>
    <sheetView zoomScale="115" zoomScaleNormal="115" workbookViewId="0">
      <selection activeCell="G14" sqref="G14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199" t="s">
        <v>0</v>
      </c>
      <c r="B1" s="200"/>
      <c r="C1" s="200"/>
      <c r="D1" s="200"/>
      <c r="E1" s="200"/>
      <c r="F1" s="200"/>
      <c r="G1" s="201"/>
    </row>
    <row r="2" spans="1:9" s="1" customFormat="1" ht="33" customHeight="1" thickBot="1">
      <c r="A2" s="202" t="s">
        <v>1</v>
      </c>
      <c r="B2" s="203"/>
      <c r="C2" s="41" t="s">
        <v>57</v>
      </c>
      <c r="D2" s="41" t="s">
        <v>58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7" t="s">
        <v>19</v>
      </c>
    </row>
    <row r="4" spans="1:9" ht="15.75" thickTop="1">
      <c r="A4" s="14">
        <v>965000</v>
      </c>
      <c r="B4" s="15" t="s">
        <v>11</v>
      </c>
      <c r="C4" s="33" t="s">
        <v>59</v>
      </c>
      <c r="D4" s="16">
        <v>64942.64</v>
      </c>
      <c r="E4" s="42">
        <v>43339</v>
      </c>
      <c r="F4" s="17">
        <f>SUM(A4-D4)</f>
        <v>900057.36</v>
      </c>
      <c r="G4" s="128" t="s">
        <v>60</v>
      </c>
      <c r="H4" s="9">
        <f>+D4</f>
        <v>64942.64</v>
      </c>
      <c r="I4" s="9">
        <f>A4/12</f>
        <v>80416.666666666672</v>
      </c>
    </row>
    <row r="5" spans="1:9">
      <c r="A5" s="18"/>
      <c r="B5" s="19" t="s">
        <v>11</v>
      </c>
      <c r="C5" s="34" t="s">
        <v>61</v>
      </c>
      <c r="D5" s="22">
        <v>71741.95</v>
      </c>
      <c r="E5" s="43">
        <v>43368</v>
      </c>
      <c r="F5" s="23">
        <f>IF(D5&lt;&gt;"",SUM(F4-D5),"")</f>
        <v>828315.41</v>
      </c>
      <c r="G5" s="129" t="s">
        <v>62</v>
      </c>
      <c r="H5" s="9">
        <f>+D5+H4</f>
        <v>136684.59</v>
      </c>
      <c r="I5" s="9">
        <f t="shared" ref="I5:I13" si="0">+$I$4+I4</f>
        <v>160833.33333333334</v>
      </c>
    </row>
    <row r="6" spans="1:9">
      <c r="A6" s="18"/>
      <c r="B6" s="19" t="s">
        <v>11</v>
      </c>
      <c r="C6" s="34" t="s">
        <v>63</v>
      </c>
      <c r="D6" s="22">
        <v>57601.95</v>
      </c>
      <c r="E6" s="43">
        <v>43406</v>
      </c>
      <c r="F6" s="23">
        <f t="shared" ref="F6:F7" si="1">IF(D6&lt;&gt;"",SUM(F5-D6),"")</f>
        <v>770713.46000000008</v>
      </c>
      <c r="G6" s="133" t="s">
        <v>64</v>
      </c>
      <c r="H6" s="9">
        <f t="shared" ref="H6:H15" si="2">+D6+H5</f>
        <v>194286.53999999998</v>
      </c>
      <c r="I6" s="9">
        <f t="shared" si="0"/>
        <v>241250</v>
      </c>
    </row>
    <row r="7" spans="1:9">
      <c r="A7" s="18"/>
      <c r="B7" s="19" t="s">
        <v>11</v>
      </c>
      <c r="C7" s="21">
        <v>1018</v>
      </c>
      <c r="D7" s="22">
        <v>59359.91</v>
      </c>
      <c r="E7" s="43">
        <v>43440</v>
      </c>
      <c r="F7" s="23">
        <f t="shared" si="1"/>
        <v>711353.55</v>
      </c>
      <c r="G7" s="133" t="s">
        <v>65</v>
      </c>
      <c r="H7" s="9">
        <f t="shared" si="2"/>
        <v>253646.44999999998</v>
      </c>
      <c r="I7" s="9">
        <f t="shared" si="0"/>
        <v>321666.66666666669</v>
      </c>
    </row>
    <row r="8" spans="1:9">
      <c r="A8" s="24"/>
      <c r="B8" s="19" t="s">
        <v>11</v>
      </c>
      <c r="C8" s="21">
        <v>1118</v>
      </c>
      <c r="D8" s="22">
        <v>51189.58</v>
      </c>
      <c r="E8" s="43">
        <v>43468</v>
      </c>
      <c r="F8" s="23">
        <f t="shared" ref="F8:F15" si="3">IF(D8&lt;&gt;"",SUM(F7-D8),"")</f>
        <v>660163.97000000009</v>
      </c>
      <c r="G8" s="134" t="s">
        <v>66</v>
      </c>
      <c r="H8" s="9">
        <f t="shared" si="2"/>
        <v>304836.02999999997</v>
      </c>
      <c r="I8" s="9">
        <f t="shared" si="0"/>
        <v>402083.33333333337</v>
      </c>
    </row>
    <row r="9" spans="1:9">
      <c r="A9" s="24"/>
      <c r="B9" s="19" t="s">
        <v>11</v>
      </c>
      <c r="C9" s="21">
        <v>1218</v>
      </c>
      <c r="D9" s="22">
        <v>58398.92</v>
      </c>
      <c r="E9" s="43">
        <v>43496</v>
      </c>
      <c r="F9" s="23">
        <f t="shared" si="3"/>
        <v>601765.05000000005</v>
      </c>
      <c r="G9" s="129" t="s">
        <v>67</v>
      </c>
      <c r="H9" s="9">
        <f t="shared" si="2"/>
        <v>363234.94999999995</v>
      </c>
      <c r="I9" s="9">
        <f t="shared" si="0"/>
        <v>482500.00000000006</v>
      </c>
    </row>
    <row r="10" spans="1:9">
      <c r="A10" s="24"/>
      <c r="B10" s="19" t="s">
        <v>11</v>
      </c>
      <c r="C10" s="34" t="s">
        <v>69</v>
      </c>
      <c r="D10" s="179">
        <v>73063.62</v>
      </c>
      <c r="E10" s="160">
        <v>43538</v>
      </c>
      <c r="F10" s="23">
        <f t="shared" si="3"/>
        <v>528701.43000000005</v>
      </c>
      <c r="G10" s="129" t="s">
        <v>71</v>
      </c>
      <c r="H10" s="9">
        <f t="shared" si="2"/>
        <v>436298.56999999995</v>
      </c>
      <c r="I10" s="9">
        <f t="shared" si="0"/>
        <v>562916.66666666674</v>
      </c>
    </row>
    <row r="11" spans="1:9">
      <c r="A11" s="24"/>
      <c r="B11" s="19" t="s">
        <v>11</v>
      </c>
      <c r="C11" s="34" t="s">
        <v>70</v>
      </c>
      <c r="D11" s="22">
        <v>67091.100000000006</v>
      </c>
      <c r="E11" s="161">
        <v>43552</v>
      </c>
      <c r="F11" s="23">
        <f t="shared" si="3"/>
        <v>461610.33000000007</v>
      </c>
      <c r="G11" s="129" t="s">
        <v>72</v>
      </c>
      <c r="H11" s="9">
        <f t="shared" si="2"/>
        <v>503389.66999999993</v>
      </c>
      <c r="I11" s="9">
        <f t="shared" si="0"/>
        <v>643333.33333333337</v>
      </c>
    </row>
    <row r="12" spans="1:9">
      <c r="A12" s="24"/>
      <c r="B12" s="19" t="s">
        <v>11</v>
      </c>
      <c r="C12" s="34" t="s">
        <v>73</v>
      </c>
      <c r="D12" s="22">
        <v>60115.35</v>
      </c>
      <c r="E12" s="161">
        <v>43584</v>
      </c>
      <c r="F12" s="23">
        <f t="shared" si="3"/>
        <v>401494.9800000001</v>
      </c>
      <c r="G12" s="129" t="s">
        <v>74</v>
      </c>
      <c r="H12" s="9">
        <f t="shared" si="2"/>
        <v>563505.0199999999</v>
      </c>
      <c r="I12" s="9">
        <f t="shared" si="0"/>
        <v>723750</v>
      </c>
    </row>
    <row r="13" spans="1:9" ht="15" customHeight="1">
      <c r="A13" s="24"/>
      <c r="B13" s="19" t="s">
        <v>11</v>
      </c>
      <c r="C13" s="34" t="s">
        <v>75</v>
      </c>
      <c r="D13" s="22">
        <v>67263.63</v>
      </c>
      <c r="E13" s="20">
        <v>43608</v>
      </c>
      <c r="F13" s="23">
        <f t="shared" si="3"/>
        <v>334231.35000000009</v>
      </c>
      <c r="G13" s="129" t="s">
        <v>76</v>
      </c>
      <c r="H13" s="9">
        <f t="shared" si="2"/>
        <v>630768.64999999991</v>
      </c>
      <c r="I13" s="9">
        <f t="shared" si="0"/>
        <v>804166.66666666663</v>
      </c>
    </row>
    <row r="14" spans="1:9">
      <c r="A14" s="24"/>
      <c r="B14" s="19" t="s">
        <v>11</v>
      </c>
      <c r="C14" s="35" t="s">
        <v>77</v>
      </c>
      <c r="D14" s="22">
        <v>70044.7</v>
      </c>
      <c r="E14" s="20">
        <v>43637</v>
      </c>
      <c r="F14" s="23">
        <f t="shared" si="3"/>
        <v>264186.65000000008</v>
      </c>
      <c r="G14" s="129" t="s">
        <v>78</v>
      </c>
      <c r="H14" s="9">
        <f t="shared" si="2"/>
        <v>700813.34999999986</v>
      </c>
      <c r="I14" s="9">
        <f t="shared" ref="I14:I15" si="4">+$I$4+I13</f>
        <v>884583.33333333326</v>
      </c>
    </row>
    <row r="15" spans="1:9" ht="15.75" thickBot="1">
      <c r="A15" s="31" t="s">
        <v>20</v>
      </c>
      <c r="B15" s="19"/>
      <c r="C15" s="25"/>
      <c r="D15" s="22"/>
      <c r="E15" s="20"/>
      <c r="F15" s="23" t="str">
        <f t="shared" si="3"/>
        <v/>
      </c>
      <c r="G15" s="130"/>
      <c r="H15" s="9">
        <f t="shared" si="2"/>
        <v>700813.34999999986</v>
      </c>
      <c r="I15" s="9">
        <f t="shared" si="4"/>
        <v>964999.99999999988</v>
      </c>
    </row>
    <row r="16" spans="1:9">
      <c r="A16" s="26"/>
      <c r="B16" s="27"/>
      <c r="C16" s="29"/>
      <c r="D16" s="26"/>
      <c r="E16" s="28"/>
      <c r="F16" s="26"/>
      <c r="G16" s="30"/>
    </row>
    <row r="17" spans="1:4">
      <c r="A17" t="s">
        <v>12</v>
      </c>
      <c r="B17" s="9">
        <f>SUM(D4:D15)</f>
        <v>700813.34999999986</v>
      </c>
    </row>
    <row r="18" spans="1:4">
      <c r="A18" t="s">
        <v>13</v>
      </c>
      <c r="B18" s="13">
        <f>B17/A4</f>
        <v>0.72623145077720197</v>
      </c>
      <c r="C18" s="132"/>
      <c r="D18" s="32"/>
    </row>
    <row r="19" spans="1:4">
      <c r="A19" t="s">
        <v>15</v>
      </c>
      <c r="B19" s="13">
        <f>SUM(D19/12)</f>
        <v>0.91666666666666663</v>
      </c>
      <c r="C19" s="132" t="s">
        <v>14</v>
      </c>
      <c r="D19" s="173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7"/>
  <sheetViews>
    <sheetView zoomScale="115" zoomScaleNormal="115" workbookViewId="0">
      <selection activeCell="I23" sqref="I23"/>
    </sheetView>
  </sheetViews>
  <sheetFormatPr defaultColWidth="9.140625" defaultRowHeight="15"/>
  <cols>
    <col min="1" max="1" width="19" style="255" bestFit="1" customWidth="1"/>
    <col min="2" max="2" width="23.7109375" style="255" customWidth="1"/>
    <col min="3" max="3" width="11.5703125" style="255" bestFit="1" customWidth="1"/>
    <col min="4" max="4" width="17.140625" style="277" bestFit="1" customWidth="1"/>
    <col min="5" max="5" width="12.85546875" style="255" bestFit="1" customWidth="1"/>
    <col min="6" max="6" width="16" style="255" bestFit="1" customWidth="1"/>
    <col min="7" max="7" width="16.5703125" style="255" bestFit="1" customWidth="1"/>
    <col min="8" max="8" width="12.7109375" style="255" bestFit="1" customWidth="1"/>
    <col min="9" max="9" width="14.42578125" style="255" customWidth="1"/>
    <col min="10" max="16384" width="9.140625" style="255"/>
  </cols>
  <sheetData>
    <row r="1" spans="1:9" ht="24.75" customHeight="1" thickBot="1">
      <c r="A1" s="252" t="s">
        <v>0</v>
      </c>
      <c r="B1" s="253"/>
      <c r="C1" s="253"/>
      <c r="D1" s="253"/>
      <c r="E1" s="253"/>
      <c r="F1" s="253"/>
      <c r="G1" s="254"/>
    </row>
    <row r="2" spans="1:9" s="261" customFormat="1" ht="33" customHeight="1" thickBot="1">
      <c r="A2" s="256" t="s">
        <v>1</v>
      </c>
      <c r="B2" s="257"/>
      <c r="C2" s="258" t="s">
        <v>57</v>
      </c>
      <c r="D2" s="258" t="s">
        <v>58</v>
      </c>
      <c r="E2" s="259" t="s">
        <v>2</v>
      </c>
      <c r="F2" s="259" t="s">
        <v>3</v>
      </c>
      <c r="G2" s="260"/>
    </row>
    <row r="3" spans="1:9" s="269" customFormat="1" ht="24" customHeight="1" thickTop="1" thickBot="1">
      <c r="A3" s="262" t="s">
        <v>4</v>
      </c>
      <c r="B3" s="263" t="s">
        <v>5</v>
      </c>
      <c r="C3" s="264" t="s">
        <v>6</v>
      </c>
      <c r="D3" s="265" t="s">
        <v>7</v>
      </c>
      <c r="E3" s="266" t="s">
        <v>8</v>
      </c>
      <c r="F3" s="267" t="s">
        <v>9</v>
      </c>
      <c r="G3" s="268" t="s">
        <v>10</v>
      </c>
    </row>
    <row r="4" spans="1:9" ht="15" customHeight="1" thickTop="1">
      <c r="A4" s="270">
        <v>2212300</v>
      </c>
      <c r="B4" s="271" t="s">
        <v>11</v>
      </c>
      <c r="C4" s="272" t="s">
        <v>59</v>
      </c>
      <c r="D4" s="273">
        <v>147695.79999999999</v>
      </c>
      <c r="E4" s="274">
        <v>43339</v>
      </c>
      <c r="F4" s="275">
        <f>SUM(A4-D4)</f>
        <v>2064604.2</v>
      </c>
      <c r="G4" s="276" t="s">
        <v>60</v>
      </c>
      <c r="H4" s="277">
        <f>+D4</f>
        <v>147695.79999999999</v>
      </c>
      <c r="I4" s="277">
        <f>A4/12</f>
        <v>184358.33333333334</v>
      </c>
    </row>
    <row r="5" spans="1:9" ht="15" customHeight="1">
      <c r="A5" s="278"/>
      <c r="B5" s="279" t="s">
        <v>11</v>
      </c>
      <c r="C5" s="280" t="s">
        <v>61</v>
      </c>
      <c r="D5" s="281">
        <v>162568.35</v>
      </c>
      <c r="E5" s="282">
        <v>43368</v>
      </c>
      <c r="F5" s="283">
        <f>IF(D5&lt;&gt;"",SUM(F4-D5),"")</f>
        <v>1902035.8499999999</v>
      </c>
      <c r="G5" s="284" t="s">
        <v>62</v>
      </c>
      <c r="H5" s="277">
        <f>+D5+H4</f>
        <v>310264.15000000002</v>
      </c>
      <c r="I5" s="277">
        <f t="shared" ref="I5:I13" si="0">+$I$4+I4</f>
        <v>368716.66666666669</v>
      </c>
    </row>
    <row r="6" spans="1:9">
      <c r="A6" s="278"/>
      <c r="B6" s="279" t="s">
        <v>11</v>
      </c>
      <c r="C6" s="280" t="s">
        <v>63</v>
      </c>
      <c r="D6" s="281">
        <v>124882.79</v>
      </c>
      <c r="E6" s="282">
        <v>43406</v>
      </c>
      <c r="F6" s="283">
        <f t="shared" ref="F6:F15" si="1">IF(D6&lt;&gt;"",SUM(F5-D6),"")</f>
        <v>1777153.0599999998</v>
      </c>
      <c r="G6" s="285" t="s">
        <v>64</v>
      </c>
      <c r="H6" s="277">
        <f t="shared" ref="H6:H15" si="2">+D6+H5</f>
        <v>435146.94</v>
      </c>
      <c r="I6" s="277">
        <f t="shared" si="0"/>
        <v>553075</v>
      </c>
    </row>
    <row r="7" spans="1:9">
      <c r="A7" s="278"/>
      <c r="B7" s="279" t="s">
        <v>11</v>
      </c>
      <c r="C7" s="286">
        <v>1018</v>
      </c>
      <c r="D7" s="281">
        <v>133118.43</v>
      </c>
      <c r="E7" s="282">
        <v>43440</v>
      </c>
      <c r="F7" s="283">
        <f t="shared" si="1"/>
        <v>1644034.63</v>
      </c>
      <c r="G7" s="285" t="s">
        <v>65</v>
      </c>
      <c r="H7" s="277">
        <f t="shared" si="2"/>
        <v>568265.37</v>
      </c>
      <c r="I7" s="277">
        <f t="shared" si="0"/>
        <v>737433.33333333337</v>
      </c>
    </row>
    <row r="8" spans="1:9">
      <c r="A8" s="287"/>
      <c r="B8" s="279" t="s">
        <v>11</v>
      </c>
      <c r="C8" s="286">
        <v>1118</v>
      </c>
      <c r="D8" s="281">
        <v>128638.33</v>
      </c>
      <c r="E8" s="282">
        <v>43468</v>
      </c>
      <c r="F8" s="283">
        <f t="shared" si="1"/>
        <v>1515396.2999999998</v>
      </c>
      <c r="G8" s="288" t="s">
        <v>66</v>
      </c>
      <c r="H8" s="277">
        <f t="shared" si="2"/>
        <v>696903.7</v>
      </c>
      <c r="I8" s="277">
        <f t="shared" si="0"/>
        <v>921791.66666666674</v>
      </c>
    </row>
    <row r="9" spans="1:9">
      <c r="A9" s="287"/>
      <c r="B9" s="279" t="s">
        <v>11</v>
      </c>
      <c r="C9" s="286">
        <v>1218</v>
      </c>
      <c r="D9" s="281">
        <v>128067.32</v>
      </c>
      <c r="E9" s="282">
        <v>43496</v>
      </c>
      <c r="F9" s="283">
        <f t="shared" si="1"/>
        <v>1387328.9799999997</v>
      </c>
      <c r="G9" s="284" t="s">
        <v>67</v>
      </c>
      <c r="H9" s="277">
        <f t="shared" si="2"/>
        <v>824971.02</v>
      </c>
      <c r="I9" s="277">
        <f t="shared" si="0"/>
        <v>1106150</v>
      </c>
    </row>
    <row r="10" spans="1:9">
      <c r="A10" s="287"/>
      <c r="B10" s="279" t="s">
        <v>11</v>
      </c>
      <c r="C10" s="280" t="s">
        <v>69</v>
      </c>
      <c r="D10" s="289">
        <v>93198.68</v>
      </c>
      <c r="E10" s="290">
        <v>43538</v>
      </c>
      <c r="F10" s="283">
        <f t="shared" si="1"/>
        <v>1294130.2999999998</v>
      </c>
      <c r="G10" s="284" t="s">
        <v>71</v>
      </c>
      <c r="H10" s="277">
        <f t="shared" si="2"/>
        <v>918169.7</v>
      </c>
      <c r="I10" s="277">
        <f t="shared" si="0"/>
        <v>1290508.3333333333</v>
      </c>
    </row>
    <row r="11" spans="1:9">
      <c r="A11" s="287"/>
      <c r="B11" s="279" t="s">
        <v>11</v>
      </c>
      <c r="C11" s="280" t="s">
        <v>70</v>
      </c>
      <c r="D11" s="281">
        <v>196992.16</v>
      </c>
      <c r="E11" s="291">
        <v>43552</v>
      </c>
      <c r="F11" s="283">
        <f t="shared" si="1"/>
        <v>1097138.1399999999</v>
      </c>
      <c r="G11" s="284" t="s">
        <v>72</v>
      </c>
      <c r="H11" s="277">
        <f t="shared" si="2"/>
        <v>1115161.8599999999</v>
      </c>
      <c r="I11" s="277">
        <f t="shared" si="0"/>
        <v>1474866.6666666665</v>
      </c>
    </row>
    <row r="12" spans="1:9">
      <c r="A12" s="287"/>
      <c r="B12" s="279" t="s">
        <v>11</v>
      </c>
      <c r="C12" s="280" t="s">
        <v>73</v>
      </c>
      <c r="D12" s="281">
        <v>133874.94</v>
      </c>
      <c r="E12" s="291">
        <v>43584</v>
      </c>
      <c r="F12" s="283">
        <f t="shared" si="1"/>
        <v>963263.2</v>
      </c>
      <c r="G12" s="284" t="s">
        <v>74</v>
      </c>
      <c r="H12" s="277">
        <f t="shared" si="2"/>
        <v>1249036.7999999998</v>
      </c>
      <c r="I12" s="277">
        <f t="shared" si="0"/>
        <v>1659224.9999999998</v>
      </c>
    </row>
    <row r="13" spans="1:9" ht="15" customHeight="1">
      <c r="A13" s="287"/>
      <c r="B13" s="292" t="s">
        <v>11</v>
      </c>
      <c r="C13" s="293" t="s">
        <v>75</v>
      </c>
      <c r="D13" s="281">
        <v>167784.89</v>
      </c>
      <c r="E13" s="290">
        <v>43608</v>
      </c>
      <c r="F13" s="283">
        <f t="shared" si="1"/>
        <v>795478.30999999994</v>
      </c>
      <c r="G13" s="284" t="s">
        <v>76</v>
      </c>
      <c r="H13" s="277">
        <f t="shared" si="2"/>
        <v>1416821.69</v>
      </c>
      <c r="I13" s="277">
        <f t="shared" si="0"/>
        <v>1843583.333333333</v>
      </c>
    </row>
    <row r="14" spans="1:9">
      <c r="A14" s="278"/>
      <c r="B14" s="279" t="s">
        <v>11</v>
      </c>
      <c r="C14" s="294" t="s">
        <v>77</v>
      </c>
      <c r="D14" s="281">
        <v>155605.91</v>
      </c>
      <c r="E14" s="290">
        <v>43637</v>
      </c>
      <c r="F14" s="283">
        <f t="shared" si="1"/>
        <v>639872.39999999991</v>
      </c>
      <c r="G14" s="295" t="s">
        <v>78</v>
      </c>
      <c r="H14" s="277">
        <f t="shared" si="2"/>
        <v>1572427.5999999999</v>
      </c>
      <c r="I14" s="277">
        <f t="shared" ref="I14:I15" si="3">+$I$4+I13</f>
        <v>2027941.6666666663</v>
      </c>
    </row>
    <row r="15" spans="1:9" ht="15.75" thickBot="1">
      <c r="A15" s="287"/>
      <c r="B15" s="279"/>
      <c r="C15" s="296"/>
      <c r="D15" s="281"/>
      <c r="E15" s="290"/>
      <c r="F15" s="283" t="str">
        <f t="shared" si="1"/>
        <v/>
      </c>
      <c r="G15" s="297"/>
      <c r="H15" s="277">
        <f t="shared" si="2"/>
        <v>1572427.5999999999</v>
      </c>
      <c r="I15" s="277">
        <f t="shared" si="3"/>
        <v>2212299.9999999995</v>
      </c>
    </row>
    <row r="16" spans="1:9">
      <c r="A16" s="298"/>
      <c r="B16" s="299"/>
      <c r="C16" s="300"/>
      <c r="D16" s="298"/>
      <c r="E16" s="301"/>
      <c r="F16" s="298"/>
      <c r="G16" s="302"/>
    </row>
    <row r="17" spans="1:9">
      <c r="A17" s="255" t="s">
        <v>12</v>
      </c>
      <c r="B17" s="277">
        <f>SUM(D4:D15)</f>
        <v>1572427.5999999999</v>
      </c>
      <c r="C17" s="303"/>
    </row>
    <row r="18" spans="1:9">
      <c r="A18" s="255" t="s">
        <v>13</v>
      </c>
      <c r="B18" s="304">
        <f>+B17/A4</f>
        <v>0.71076599014600184</v>
      </c>
      <c r="C18" s="303"/>
      <c r="D18" s="305"/>
    </row>
    <row r="19" spans="1:9">
      <c r="A19" s="255" t="s">
        <v>15</v>
      </c>
      <c r="B19" s="304">
        <f>SUM(D19/12)</f>
        <v>0.91666666666666663</v>
      </c>
      <c r="C19" s="303" t="s">
        <v>14</v>
      </c>
      <c r="D19" s="306">
        <v>11</v>
      </c>
      <c r="F19" s="277"/>
    </row>
    <row r="20" spans="1:9">
      <c r="B20" s="304"/>
      <c r="C20" s="303"/>
      <c r="F20" s="277"/>
    </row>
    <row r="27" spans="1:9">
      <c r="I27" s="303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K11" sqref="K11"/>
    </sheetView>
  </sheetViews>
  <sheetFormatPr defaultColWidth="9.140625" defaultRowHeight="15"/>
  <cols>
    <col min="1" max="4" width="14" style="181" customWidth="1"/>
    <col min="5" max="6" width="9.140625" style="181"/>
    <col min="7" max="7" width="10.42578125" style="181" bestFit="1" customWidth="1"/>
    <col min="8" max="16384" width="9.140625" style="181"/>
  </cols>
  <sheetData>
    <row r="1" spans="1:7" ht="21.75" thickBot="1">
      <c r="A1" s="211" t="s">
        <v>21</v>
      </c>
      <c r="B1" s="212"/>
      <c r="C1" s="212"/>
      <c r="D1" s="212"/>
      <c r="E1" s="180" t="s">
        <v>22</v>
      </c>
      <c r="F1" s="180" t="s">
        <v>23</v>
      </c>
      <c r="G1" s="180" t="s">
        <v>24</v>
      </c>
    </row>
    <row r="2" spans="1:7">
      <c r="A2" s="232">
        <v>1</v>
      </c>
      <c r="B2" s="233"/>
      <c r="C2" s="226">
        <f>SUM('District 1'!B17)</f>
        <v>3151494.42</v>
      </c>
      <c r="D2" s="227"/>
      <c r="E2" s="182">
        <f>SUM('District 1'!B18)</f>
        <v>0.79332773316551286</v>
      </c>
      <c r="F2" s="183">
        <f>SUM('District 1'!B19)</f>
        <v>0.91666666666666663</v>
      </c>
      <c r="G2" s="182">
        <f>E2-F2</f>
        <v>-0.12333893350115377</v>
      </c>
    </row>
    <row r="3" spans="1:7">
      <c r="A3" s="234">
        <v>2</v>
      </c>
      <c r="B3" s="235"/>
      <c r="C3" s="228">
        <f>SUM('District 2'!B17)</f>
        <v>4485669.4399999995</v>
      </c>
      <c r="D3" s="229"/>
      <c r="E3" s="184">
        <f>SUM('District 2'!B18)</f>
        <v>0.87668948911386457</v>
      </c>
      <c r="F3" s="184">
        <f>SUM('District 2'!B19)</f>
        <v>0.91666666666666663</v>
      </c>
      <c r="G3" s="184">
        <f t="shared" ref="G3:G9" si="0">E3-F3</f>
        <v>-3.9977177552802057E-2</v>
      </c>
    </row>
    <row r="4" spans="1:7">
      <c r="A4" s="236">
        <v>3</v>
      </c>
      <c r="B4" s="237"/>
      <c r="C4" s="230">
        <f>SUM('District 3'!B17)</f>
        <v>1496341.3599999999</v>
      </c>
      <c r="D4" s="231"/>
      <c r="E4" s="183">
        <f>SUM('District 3'!B18)</f>
        <v>0.6785820869801823</v>
      </c>
      <c r="F4" s="183">
        <f>SUM('District 3'!B19)</f>
        <v>0.91666666666666663</v>
      </c>
      <c r="G4" s="183">
        <f t="shared" si="0"/>
        <v>-0.23808457968648433</v>
      </c>
    </row>
    <row r="5" spans="1:7">
      <c r="A5" s="234">
        <v>4</v>
      </c>
      <c r="B5" s="235"/>
      <c r="C5" s="228">
        <f>SUM('District 4'!B17)</f>
        <v>1168240.7899999998</v>
      </c>
      <c r="D5" s="229"/>
      <c r="E5" s="184">
        <f>SUM('District 4'!B18)</f>
        <v>0.66009763250084741</v>
      </c>
      <c r="F5" s="184">
        <f>SUM('District 4'!B19)</f>
        <v>0.91666666666666663</v>
      </c>
      <c r="G5" s="184">
        <f t="shared" si="0"/>
        <v>-0.25656903416581922</v>
      </c>
    </row>
    <row r="6" spans="1:7">
      <c r="A6" s="236">
        <v>5</v>
      </c>
      <c r="B6" s="237"/>
      <c r="C6" s="230">
        <f>SUM('District 5'!B17)</f>
        <v>2746885.1499999994</v>
      </c>
      <c r="D6" s="231"/>
      <c r="E6" s="183">
        <f>SUM('District 5'!B18)</f>
        <v>0.80679212559109448</v>
      </c>
      <c r="F6" s="183">
        <f>SUM('District 5'!B19)</f>
        <v>0.91666666666666663</v>
      </c>
      <c r="G6" s="183">
        <f t="shared" si="0"/>
        <v>-0.10987454107557215</v>
      </c>
    </row>
    <row r="7" spans="1:7">
      <c r="A7" s="234">
        <v>6</v>
      </c>
      <c r="B7" s="235"/>
      <c r="C7" s="228">
        <f>SUM('District 6'!B17)</f>
        <v>700813.34999999986</v>
      </c>
      <c r="D7" s="229"/>
      <c r="E7" s="184">
        <f>SUM('District 6'!B18)</f>
        <v>0.72623145077720197</v>
      </c>
      <c r="F7" s="184">
        <f>SUM('District 6'!B19)</f>
        <v>0.91666666666666663</v>
      </c>
      <c r="G7" s="184">
        <f t="shared" si="0"/>
        <v>-0.19043521588946466</v>
      </c>
    </row>
    <row r="8" spans="1:7" ht="15.75" thickBot="1">
      <c r="A8" s="238">
        <v>7</v>
      </c>
      <c r="B8" s="239"/>
      <c r="C8" s="242">
        <f>SUM('District 7'!B17)</f>
        <v>1572427.5999999999</v>
      </c>
      <c r="D8" s="243"/>
      <c r="E8" s="185">
        <f>SUM('District 7'!B18)</f>
        <v>0.71076599014600184</v>
      </c>
      <c r="F8" s="186">
        <f>SUM('District 7'!B19)</f>
        <v>0.91666666666666663</v>
      </c>
      <c r="G8" s="186">
        <f t="shared" si="0"/>
        <v>-0.20590067652066479</v>
      </c>
    </row>
    <row r="9" spans="1:7" ht="15.75" thickBot="1">
      <c r="A9" s="240" t="s">
        <v>25</v>
      </c>
      <c r="B9" s="241"/>
      <c r="C9" s="244">
        <f>SUM(C2:C8)</f>
        <v>15321872.109999996</v>
      </c>
      <c r="D9" s="245"/>
      <c r="E9" s="187">
        <f>+C9/('District 1'!A4+'District 2'!A4+'District 3'!A4+'District 4'!A4+'District 5'!A4+'District 6'!A4+'District 7'!A4)</f>
        <v>0.77989779649801461</v>
      </c>
      <c r="F9" s="188">
        <f>(F2+F3+F4+F5+F6+F7+F8)/7</f>
        <v>0.91666666666666674</v>
      </c>
      <c r="G9" s="189">
        <f t="shared" si="0"/>
        <v>-0.13676887016865213</v>
      </c>
    </row>
    <row r="10" spans="1:7" ht="16.5" thickTop="1" thickBot="1">
      <c r="A10" s="190"/>
      <c r="B10" s="190"/>
      <c r="C10" s="191"/>
      <c r="D10" s="191"/>
      <c r="E10" s="192"/>
      <c r="F10" s="192"/>
      <c r="G10" s="192"/>
    </row>
    <row r="11" spans="1:7" ht="21.75" thickBot="1">
      <c r="A11" s="211" t="s">
        <v>26</v>
      </c>
      <c r="B11" s="212"/>
      <c r="C11" s="212"/>
      <c r="D11" s="213"/>
    </row>
    <row r="12" spans="1:7" ht="15.75" thickBot="1">
      <c r="A12" s="214" t="s">
        <v>27</v>
      </c>
      <c r="B12" s="215"/>
      <c r="C12" s="216">
        <f>SUM('District 1'!A4+'District 2'!A4+'District 3'!A4+'District 4'!A4+'District 5'!A4+'District 6'!A4+'District 7'!A4)</f>
        <v>19646000</v>
      </c>
      <c r="D12" s="217"/>
      <c r="F12" s="209"/>
      <c r="G12" s="210"/>
    </row>
    <row r="13" spans="1:7">
      <c r="A13" s="224" t="s">
        <v>28</v>
      </c>
      <c r="B13" s="225"/>
      <c r="C13" s="222">
        <f>SUM(C9)</f>
        <v>15321872.109999996</v>
      </c>
      <c r="D13" s="223"/>
    </row>
    <row r="14" spans="1:7" ht="15.75" thickBot="1">
      <c r="A14" s="220" t="s">
        <v>29</v>
      </c>
      <c r="B14" s="221"/>
      <c r="C14" s="218">
        <f>SUM(C12-C9)</f>
        <v>4324127.8900000043</v>
      </c>
      <c r="D14" s="219"/>
    </row>
  </sheetData>
  <mergeCells count="25">
    <mergeCell ref="A6:B6"/>
    <mergeCell ref="A7:B7"/>
    <mergeCell ref="A8:B8"/>
    <mergeCell ref="A9:B9"/>
    <mergeCell ref="C6:D6"/>
    <mergeCell ref="C7:D7"/>
    <mergeCell ref="C8:D8"/>
    <mergeCell ref="C9:D9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F12:G12"/>
    <mergeCell ref="A11:D11"/>
    <mergeCell ref="A12:B12"/>
    <mergeCell ref="C12:D12"/>
    <mergeCell ref="C14:D14"/>
    <mergeCell ref="A14:B14"/>
    <mergeCell ref="C13:D13"/>
    <mergeCell ref="A13:B13"/>
  </mergeCells>
  <pageMargins left="0.25" right="0.25" top="0.75" bottom="0.75" header="0.3" footer="0.3"/>
  <pageSetup scale="85" orientation="landscape" verticalDpi="4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94"/>
  <sheetViews>
    <sheetView topLeftCell="A41" workbookViewId="0">
      <selection activeCell="J70" sqref="J70"/>
    </sheetView>
  </sheetViews>
  <sheetFormatPr defaultColWidth="9.140625" defaultRowHeight="15"/>
  <cols>
    <col min="1" max="1" width="8" style="152" bestFit="1" customWidth="1"/>
    <col min="2" max="2" width="17.42578125" style="164" bestFit="1" customWidth="1"/>
    <col min="3" max="3" width="10.85546875" style="172" customWidth="1"/>
    <col min="4" max="4" width="14" style="168" bestFit="1" customWidth="1"/>
    <col min="5" max="5" width="10.7109375" style="169" bestFit="1" customWidth="1"/>
    <col min="6" max="6" width="14.28515625" style="171" bestFit="1" customWidth="1"/>
    <col min="7" max="7" width="9.140625" style="135"/>
    <col min="8" max="8" width="16.85546875" style="135" customWidth="1"/>
    <col min="9" max="9" width="9.140625" style="135"/>
    <col min="10" max="10" width="16.5703125" style="136" customWidth="1"/>
    <col min="11" max="11" width="9.85546875" style="135" customWidth="1"/>
    <col min="12" max="16384" width="9.140625" style="135"/>
  </cols>
  <sheetData>
    <row r="1" spans="1:10">
      <c r="A1" s="246" t="s">
        <v>68</v>
      </c>
      <c r="B1" s="247"/>
      <c r="C1" s="247"/>
      <c r="D1" s="247"/>
      <c r="E1" s="247"/>
      <c r="F1" s="248"/>
    </row>
    <row r="2" spans="1:10" ht="9" customHeight="1">
      <c r="A2" s="249"/>
      <c r="B2" s="250"/>
      <c r="C2" s="250"/>
      <c r="D2" s="250"/>
      <c r="E2" s="250"/>
      <c r="F2" s="251"/>
    </row>
    <row r="3" spans="1:10" ht="29.25" thickBot="1">
      <c r="A3" s="137" t="s">
        <v>30</v>
      </c>
      <c r="B3" s="138" t="s">
        <v>31</v>
      </c>
      <c r="C3" s="139" t="s">
        <v>32</v>
      </c>
      <c r="D3" s="140" t="s">
        <v>33</v>
      </c>
      <c r="E3" s="141" t="s">
        <v>34</v>
      </c>
      <c r="F3" s="142" t="s">
        <v>10</v>
      </c>
      <c r="J3" s="143"/>
    </row>
    <row r="4" spans="1:10" ht="15.75" thickTop="1">
      <c r="A4" s="144" t="s">
        <v>35</v>
      </c>
      <c r="B4" s="145" t="s">
        <v>11</v>
      </c>
      <c r="C4" s="146" t="s">
        <v>59</v>
      </c>
      <c r="D4" s="147">
        <v>349333.13</v>
      </c>
      <c r="E4" s="148">
        <v>43339</v>
      </c>
      <c r="F4" s="178" t="s">
        <v>60</v>
      </c>
      <c r="H4" s="143"/>
    </row>
    <row r="5" spans="1:10">
      <c r="A5" s="149" t="s">
        <v>36</v>
      </c>
      <c r="B5" s="145" t="s">
        <v>11</v>
      </c>
      <c r="C5" s="146" t="s">
        <v>59</v>
      </c>
      <c r="D5" s="147">
        <v>409274.18</v>
      </c>
      <c r="E5" s="150">
        <v>43339</v>
      </c>
      <c r="F5" s="129" t="s">
        <v>60</v>
      </c>
    </row>
    <row r="6" spans="1:10">
      <c r="A6" s="149" t="s">
        <v>37</v>
      </c>
      <c r="B6" s="145" t="s">
        <v>11</v>
      </c>
      <c r="C6" s="146" t="s">
        <v>59</v>
      </c>
      <c r="D6" s="147">
        <v>140852.29</v>
      </c>
      <c r="E6" s="150">
        <v>43339</v>
      </c>
      <c r="F6" s="129" t="s">
        <v>60</v>
      </c>
    </row>
    <row r="7" spans="1:10">
      <c r="A7" s="149" t="s">
        <v>38</v>
      </c>
      <c r="B7" s="145" t="s">
        <v>11</v>
      </c>
      <c r="C7" s="146" t="s">
        <v>59</v>
      </c>
      <c r="D7" s="147">
        <v>102642.22</v>
      </c>
      <c r="E7" s="150">
        <v>43339</v>
      </c>
      <c r="F7" s="129" t="s">
        <v>60</v>
      </c>
    </row>
    <row r="8" spans="1:10">
      <c r="A8" s="149" t="s">
        <v>39</v>
      </c>
      <c r="B8" s="145" t="s">
        <v>11</v>
      </c>
      <c r="C8" s="146" t="s">
        <v>59</v>
      </c>
      <c r="D8" s="147">
        <v>225671.01</v>
      </c>
      <c r="E8" s="150">
        <v>43339</v>
      </c>
      <c r="F8" s="129" t="s">
        <v>60</v>
      </c>
    </row>
    <row r="9" spans="1:10">
      <c r="A9" s="152" t="s">
        <v>40</v>
      </c>
      <c r="B9" s="145" t="s">
        <v>11</v>
      </c>
      <c r="C9" s="146" t="s">
        <v>59</v>
      </c>
      <c r="D9" s="147">
        <v>64942.64</v>
      </c>
      <c r="E9" s="150">
        <v>43339</v>
      </c>
      <c r="F9" s="129" t="s">
        <v>60</v>
      </c>
    </row>
    <row r="10" spans="1:10">
      <c r="A10" s="152" t="s">
        <v>41</v>
      </c>
      <c r="B10" s="145" t="s">
        <v>11</v>
      </c>
      <c r="C10" s="146" t="s">
        <v>59</v>
      </c>
      <c r="D10" s="147">
        <v>147695.79999999999</v>
      </c>
      <c r="E10" s="150">
        <v>43339</v>
      </c>
      <c r="F10" s="129" t="s">
        <v>60</v>
      </c>
    </row>
    <row r="11" spans="1:10">
      <c r="A11" s="144" t="s">
        <v>35</v>
      </c>
      <c r="B11" s="145" t="s">
        <v>11</v>
      </c>
      <c r="C11" s="153" t="s">
        <v>61</v>
      </c>
      <c r="D11" s="147">
        <v>306701.53999999998</v>
      </c>
      <c r="E11" s="154">
        <v>43368</v>
      </c>
      <c r="F11" s="129" t="s">
        <v>62</v>
      </c>
      <c r="H11" s="143"/>
    </row>
    <row r="12" spans="1:10">
      <c r="A12" s="149" t="s">
        <v>36</v>
      </c>
      <c r="B12" s="145" t="s">
        <v>11</v>
      </c>
      <c r="C12" s="153" t="s">
        <v>61</v>
      </c>
      <c r="D12" s="147">
        <v>454808.78</v>
      </c>
      <c r="E12" s="154">
        <v>43368</v>
      </c>
      <c r="F12" s="129" t="s">
        <v>62</v>
      </c>
    </row>
    <row r="13" spans="1:10">
      <c r="A13" s="149" t="s">
        <v>37</v>
      </c>
      <c r="B13" s="145" t="s">
        <v>11</v>
      </c>
      <c r="C13" s="153" t="s">
        <v>61</v>
      </c>
      <c r="D13" s="147">
        <v>154908.51</v>
      </c>
      <c r="E13" s="154">
        <v>43368</v>
      </c>
      <c r="F13" s="129" t="s">
        <v>62</v>
      </c>
    </row>
    <row r="14" spans="1:10">
      <c r="A14" s="149" t="s">
        <v>38</v>
      </c>
      <c r="B14" s="145" t="s">
        <v>11</v>
      </c>
      <c r="C14" s="153" t="s">
        <v>61</v>
      </c>
      <c r="D14" s="147">
        <v>123672.42</v>
      </c>
      <c r="E14" s="154">
        <v>43368</v>
      </c>
      <c r="F14" s="129" t="s">
        <v>62</v>
      </c>
    </row>
    <row r="15" spans="1:10">
      <c r="A15" s="149" t="s">
        <v>39</v>
      </c>
      <c r="B15" s="145" t="s">
        <v>11</v>
      </c>
      <c r="C15" s="153" t="s">
        <v>61</v>
      </c>
      <c r="D15" s="147">
        <v>264207.86</v>
      </c>
      <c r="E15" s="154">
        <v>43368</v>
      </c>
      <c r="F15" s="129" t="s">
        <v>62</v>
      </c>
    </row>
    <row r="16" spans="1:10">
      <c r="A16" s="152" t="s">
        <v>40</v>
      </c>
      <c r="B16" s="145" t="s">
        <v>11</v>
      </c>
      <c r="C16" s="153" t="s">
        <v>61</v>
      </c>
      <c r="D16" s="147">
        <v>71741.95</v>
      </c>
      <c r="E16" s="154">
        <v>43368</v>
      </c>
      <c r="F16" s="129" t="s">
        <v>62</v>
      </c>
    </row>
    <row r="17" spans="1:8">
      <c r="A17" s="152" t="s">
        <v>41</v>
      </c>
      <c r="B17" s="145" t="s">
        <v>11</v>
      </c>
      <c r="C17" s="153" t="s">
        <v>61</v>
      </c>
      <c r="D17" s="147">
        <v>162568.35</v>
      </c>
      <c r="E17" s="154">
        <v>43368</v>
      </c>
      <c r="F17" s="129" t="s">
        <v>62</v>
      </c>
    </row>
    <row r="18" spans="1:8">
      <c r="A18" s="144" t="s">
        <v>35</v>
      </c>
      <c r="B18" s="145" t="s">
        <v>11</v>
      </c>
      <c r="C18" s="146" t="s">
        <v>63</v>
      </c>
      <c r="D18" s="147">
        <v>263886.06</v>
      </c>
      <c r="E18" s="154">
        <v>43403</v>
      </c>
      <c r="F18" s="155" t="s">
        <v>64</v>
      </c>
      <c r="H18" s="143"/>
    </row>
    <row r="19" spans="1:8">
      <c r="A19" s="149" t="s">
        <v>36</v>
      </c>
      <c r="B19" s="145" t="s">
        <v>11</v>
      </c>
      <c r="C19" s="146" t="s">
        <v>63</v>
      </c>
      <c r="D19" s="147">
        <v>361787.42</v>
      </c>
      <c r="E19" s="154">
        <v>43403</v>
      </c>
      <c r="F19" s="155" t="s">
        <v>64</v>
      </c>
    </row>
    <row r="20" spans="1:8">
      <c r="A20" s="149" t="s">
        <v>37</v>
      </c>
      <c r="B20" s="145" t="s">
        <v>11</v>
      </c>
      <c r="C20" s="146" t="s">
        <v>63</v>
      </c>
      <c r="D20" s="147">
        <v>125950.81</v>
      </c>
      <c r="E20" s="154">
        <v>43403</v>
      </c>
      <c r="F20" s="155" t="s">
        <v>64</v>
      </c>
    </row>
    <row r="21" spans="1:8">
      <c r="A21" s="149" t="s">
        <v>38</v>
      </c>
      <c r="B21" s="145" t="s">
        <v>11</v>
      </c>
      <c r="C21" s="146" t="s">
        <v>63</v>
      </c>
      <c r="D21" s="147">
        <v>114758.37</v>
      </c>
      <c r="E21" s="154">
        <v>43403</v>
      </c>
      <c r="F21" s="155" t="s">
        <v>64</v>
      </c>
    </row>
    <row r="22" spans="1:8">
      <c r="A22" s="149" t="s">
        <v>39</v>
      </c>
      <c r="B22" s="145" t="s">
        <v>11</v>
      </c>
      <c r="C22" s="146" t="s">
        <v>63</v>
      </c>
      <c r="D22" s="147">
        <v>220048.35</v>
      </c>
      <c r="E22" s="154">
        <v>43403</v>
      </c>
      <c r="F22" s="155" t="s">
        <v>64</v>
      </c>
    </row>
    <row r="23" spans="1:8">
      <c r="A23" s="152" t="s">
        <v>40</v>
      </c>
      <c r="B23" s="145" t="s">
        <v>11</v>
      </c>
      <c r="C23" s="146" t="s">
        <v>63</v>
      </c>
      <c r="D23" s="147">
        <v>57601.95</v>
      </c>
      <c r="E23" s="154">
        <v>43403</v>
      </c>
      <c r="F23" s="155" t="s">
        <v>64</v>
      </c>
    </row>
    <row r="24" spans="1:8">
      <c r="A24" s="152" t="s">
        <v>41</v>
      </c>
      <c r="B24" s="145" t="s">
        <v>11</v>
      </c>
      <c r="C24" s="146" t="s">
        <v>63</v>
      </c>
      <c r="D24" s="147">
        <v>124882.79</v>
      </c>
      <c r="E24" s="154">
        <v>43403</v>
      </c>
      <c r="F24" s="155" t="s">
        <v>64</v>
      </c>
    </row>
    <row r="25" spans="1:8">
      <c r="A25" s="144" t="s">
        <v>35</v>
      </c>
      <c r="B25" s="145" t="s">
        <v>11</v>
      </c>
      <c r="C25" s="156">
        <v>1018</v>
      </c>
      <c r="D25" s="147">
        <v>341452.85</v>
      </c>
      <c r="E25" s="154">
        <v>43438</v>
      </c>
      <c r="F25" s="155" t="s">
        <v>65</v>
      </c>
      <c r="H25" s="143"/>
    </row>
    <row r="26" spans="1:8">
      <c r="A26" s="149" t="s">
        <v>36</v>
      </c>
      <c r="B26" s="145" t="s">
        <v>11</v>
      </c>
      <c r="C26" s="156">
        <v>1018</v>
      </c>
      <c r="D26" s="147">
        <v>418648.13</v>
      </c>
      <c r="E26" s="157">
        <v>43438</v>
      </c>
      <c r="F26" s="155" t="s">
        <v>65</v>
      </c>
    </row>
    <row r="27" spans="1:8">
      <c r="A27" s="149" t="s">
        <v>37</v>
      </c>
      <c r="B27" s="145" t="s">
        <v>11</v>
      </c>
      <c r="C27" s="156">
        <v>1018</v>
      </c>
      <c r="D27" s="147">
        <v>109405.68</v>
      </c>
      <c r="E27" s="157">
        <v>43438</v>
      </c>
      <c r="F27" s="155" t="s">
        <v>65</v>
      </c>
    </row>
    <row r="28" spans="1:8">
      <c r="A28" s="149" t="s">
        <v>38</v>
      </c>
      <c r="B28" s="145" t="s">
        <v>11</v>
      </c>
      <c r="C28" s="156">
        <v>1018</v>
      </c>
      <c r="D28" s="147">
        <v>146611.1</v>
      </c>
      <c r="E28" s="157">
        <v>43438</v>
      </c>
      <c r="F28" s="155" t="s">
        <v>65</v>
      </c>
    </row>
    <row r="29" spans="1:8">
      <c r="A29" s="149" t="s">
        <v>39</v>
      </c>
      <c r="B29" s="145" t="s">
        <v>11</v>
      </c>
      <c r="C29" s="156">
        <v>1018</v>
      </c>
      <c r="D29" s="147">
        <v>267329.2</v>
      </c>
      <c r="E29" s="157">
        <v>43438</v>
      </c>
      <c r="F29" s="155" t="s">
        <v>65</v>
      </c>
    </row>
    <row r="30" spans="1:8">
      <c r="A30" s="152" t="s">
        <v>40</v>
      </c>
      <c r="B30" s="145" t="s">
        <v>11</v>
      </c>
      <c r="C30" s="156">
        <v>1018</v>
      </c>
      <c r="D30" s="147">
        <v>59359.91</v>
      </c>
      <c r="E30" s="157">
        <v>43438</v>
      </c>
      <c r="F30" s="155" t="s">
        <v>65</v>
      </c>
    </row>
    <row r="31" spans="1:8">
      <c r="A31" s="152" t="s">
        <v>41</v>
      </c>
      <c r="B31" s="145" t="s">
        <v>11</v>
      </c>
      <c r="C31" s="156">
        <v>1018</v>
      </c>
      <c r="D31" s="147">
        <v>133118.43</v>
      </c>
      <c r="E31" s="157">
        <v>43438</v>
      </c>
      <c r="F31" s="155" t="s">
        <v>65</v>
      </c>
    </row>
    <row r="32" spans="1:8">
      <c r="A32" s="144" t="s">
        <v>35</v>
      </c>
      <c r="B32" s="145" t="s">
        <v>11</v>
      </c>
      <c r="C32" s="156">
        <v>1118</v>
      </c>
      <c r="D32" s="147">
        <v>246556.73</v>
      </c>
      <c r="E32" s="154">
        <v>43468</v>
      </c>
      <c r="F32" s="158" t="s">
        <v>66</v>
      </c>
      <c r="H32" s="143"/>
    </row>
    <row r="33" spans="1:8">
      <c r="A33" s="149" t="s">
        <v>36</v>
      </c>
      <c r="B33" s="145" t="s">
        <v>11</v>
      </c>
      <c r="C33" s="156">
        <v>1118</v>
      </c>
      <c r="D33" s="147">
        <v>371777.3</v>
      </c>
      <c r="E33" s="154">
        <v>43468</v>
      </c>
      <c r="F33" s="158" t="s">
        <v>66</v>
      </c>
    </row>
    <row r="34" spans="1:8">
      <c r="A34" s="149" t="s">
        <v>37</v>
      </c>
      <c r="B34" s="145" t="s">
        <v>11</v>
      </c>
      <c r="C34" s="156">
        <v>1118</v>
      </c>
      <c r="D34" s="147">
        <v>119788.01</v>
      </c>
      <c r="E34" s="154">
        <v>43468</v>
      </c>
      <c r="F34" s="158" t="s">
        <v>66</v>
      </c>
    </row>
    <row r="35" spans="1:8">
      <c r="A35" s="149" t="s">
        <v>38</v>
      </c>
      <c r="B35" s="145" t="s">
        <v>11</v>
      </c>
      <c r="C35" s="156">
        <v>1118</v>
      </c>
      <c r="D35" s="147">
        <v>118812.82</v>
      </c>
      <c r="E35" s="154">
        <v>43468</v>
      </c>
      <c r="F35" s="158" t="s">
        <v>66</v>
      </c>
    </row>
    <row r="36" spans="1:8">
      <c r="A36" s="149" t="s">
        <v>39</v>
      </c>
      <c r="B36" s="145" t="s">
        <v>11</v>
      </c>
      <c r="C36" s="156">
        <v>1118</v>
      </c>
      <c r="D36" s="147">
        <v>208018.29</v>
      </c>
      <c r="E36" s="154">
        <v>43468</v>
      </c>
      <c r="F36" s="158" t="s">
        <v>66</v>
      </c>
    </row>
    <row r="37" spans="1:8">
      <c r="A37" s="152" t="s">
        <v>40</v>
      </c>
      <c r="B37" s="145" t="s">
        <v>11</v>
      </c>
      <c r="C37" s="156">
        <v>1118</v>
      </c>
      <c r="D37" s="147">
        <v>51189.58</v>
      </c>
      <c r="E37" s="154">
        <v>43468</v>
      </c>
      <c r="F37" s="158" t="s">
        <v>66</v>
      </c>
    </row>
    <row r="38" spans="1:8">
      <c r="A38" s="152" t="s">
        <v>41</v>
      </c>
      <c r="B38" s="145" t="s">
        <v>11</v>
      </c>
      <c r="C38" s="156">
        <v>1118</v>
      </c>
      <c r="D38" s="147">
        <v>128638.33</v>
      </c>
      <c r="E38" s="154">
        <v>43468</v>
      </c>
      <c r="F38" s="158" t="s">
        <v>66</v>
      </c>
    </row>
    <row r="39" spans="1:8">
      <c r="A39" s="144" t="s">
        <v>35</v>
      </c>
      <c r="B39" s="145" t="s">
        <v>11</v>
      </c>
      <c r="C39" s="156">
        <v>1218</v>
      </c>
      <c r="D39" s="159">
        <v>235434.23</v>
      </c>
      <c r="E39" s="154">
        <v>43496</v>
      </c>
      <c r="F39" s="155" t="s">
        <v>67</v>
      </c>
      <c r="H39" s="143"/>
    </row>
    <row r="40" spans="1:8">
      <c r="A40" s="149" t="s">
        <v>36</v>
      </c>
      <c r="B40" s="145" t="s">
        <v>11</v>
      </c>
      <c r="C40" s="156">
        <v>1218</v>
      </c>
      <c r="D40" s="147">
        <v>337907.99</v>
      </c>
      <c r="E40" s="154">
        <v>43496</v>
      </c>
      <c r="F40" s="155" t="s">
        <v>67</v>
      </c>
    </row>
    <row r="41" spans="1:8">
      <c r="A41" s="149" t="s">
        <v>37</v>
      </c>
      <c r="B41" s="145" t="s">
        <v>11</v>
      </c>
      <c r="C41" s="156">
        <v>1218</v>
      </c>
      <c r="D41" s="147">
        <v>103762.24000000001</v>
      </c>
      <c r="E41" s="154">
        <v>43496</v>
      </c>
      <c r="F41" s="155" t="s">
        <v>67</v>
      </c>
    </row>
    <row r="42" spans="1:8">
      <c r="A42" s="149" t="s">
        <v>38</v>
      </c>
      <c r="B42" s="145" t="s">
        <v>11</v>
      </c>
      <c r="C42" s="146">
        <v>1218</v>
      </c>
      <c r="D42" s="147">
        <v>93446.3</v>
      </c>
      <c r="E42" s="154">
        <v>43496</v>
      </c>
      <c r="F42" s="155" t="s">
        <v>67</v>
      </c>
    </row>
    <row r="43" spans="1:8">
      <c r="A43" s="149" t="s">
        <v>39</v>
      </c>
      <c r="B43" s="145" t="s">
        <v>11</v>
      </c>
      <c r="C43" s="146">
        <v>1218</v>
      </c>
      <c r="D43" s="147">
        <v>181153.66</v>
      </c>
      <c r="E43" s="154">
        <v>43496</v>
      </c>
      <c r="F43" s="155" t="s">
        <v>67</v>
      </c>
    </row>
    <row r="44" spans="1:8">
      <c r="A44" s="152" t="s">
        <v>40</v>
      </c>
      <c r="B44" s="145" t="s">
        <v>11</v>
      </c>
      <c r="C44" s="146">
        <v>1218</v>
      </c>
      <c r="D44" s="147">
        <v>58398.92</v>
      </c>
      <c r="E44" s="154">
        <v>43496</v>
      </c>
      <c r="F44" s="155" t="s">
        <v>67</v>
      </c>
    </row>
    <row r="45" spans="1:8">
      <c r="A45" s="152" t="s">
        <v>41</v>
      </c>
      <c r="B45" s="145" t="s">
        <v>11</v>
      </c>
      <c r="C45" s="146">
        <v>1218</v>
      </c>
      <c r="D45" s="147">
        <v>128067.32</v>
      </c>
      <c r="E45" s="154">
        <v>43496</v>
      </c>
      <c r="F45" s="155" t="s">
        <v>67</v>
      </c>
    </row>
    <row r="46" spans="1:8">
      <c r="A46" s="144" t="s">
        <v>35</v>
      </c>
      <c r="B46" s="145" t="s">
        <v>11</v>
      </c>
      <c r="C46" s="146" t="s">
        <v>69</v>
      </c>
      <c r="D46" s="147">
        <v>294138.8</v>
      </c>
      <c r="E46" s="160">
        <v>43538</v>
      </c>
      <c r="F46" s="129" t="s">
        <v>71</v>
      </c>
      <c r="H46" s="143"/>
    </row>
    <row r="47" spans="1:8">
      <c r="A47" s="149" t="s">
        <v>36</v>
      </c>
      <c r="B47" s="145" t="s">
        <v>11</v>
      </c>
      <c r="C47" s="146" t="s">
        <v>69</v>
      </c>
      <c r="D47" s="147">
        <v>427766.13</v>
      </c>
      <c r="E47" s="160">
        <v>43538</v>
      </c>
      <c r="F47" s="129" t="s">
        <v>71</v>
      </c>
    </row>
    <row r="48" spans="1:8">
      <c r="A48" s="149" t="s">
        <v>37</v>
      </c>
      <c r="B48" s="145" t="s">
        <v>11</v>
      </c>
      <c r="C48" s="146" t="s">
        <v>69</v>
      </c>
      <c r="D48" s="147">
        <v>136462.35999999999</v>
      </c>
      <c r="E48" s="160">
        <v>43538</v>
      </c>
      <c r="F48" s="129" t="s">
        <v>71</v>
      </c>
    </row>
    <row r="49" spans="1:10">
      <c r="A49" s="149" t="s">
        <v>38</v>
      </c>
      <c r="B49" s="145" t="s">
        <v>11</v>
      </c>
      <c r="C49" s="146" t="s">
        <v>69</v>
      </c>
      <c r="D49" s="147">
        <v>81521.14</v>
      </c>
      <c r="E49" s="160">
        <v>43538</v>
      </c>
      <c r="F49" s="129" t="s">
        <v>71</v>
      </c>
    </row>
    <row r="50" spans="1:10">
      <c r="A50" s="149" t="s">
        <v>39</v>
      </c>
      <c r="B50" s="145" t="s">
        <v>11</v>
      </c>
      <c r="C50" s="146" t="s">
        <v>69</v>
      </c>
      <c r="D50" s="147">
        <v>237016.64</v>
      </c>
      <c r="E50" s="160">
        <v>43538</v>
      </c>
      <c r="F50" s="129" t="s">
        <v>71</v>
      </c>
    </row>
    <row r="51" spans="1:10">
      <c r="A51" s="152" t="s">
        <v>40</v>
      </c>
      <c r="B51" s="145" t="s">
        <v>11</v>
      </c>
      <c r="C51" s="146" t="s">
        <v>69</v>
      </c>
      <c r="D51" s="147">
        <v>73063.62</v>
      </c>
      <c r="E51" s="160">
        <v>43538</v>
      </c>
      <c r="F51" s="129" t="s">
        <v>71</v>
      </c>
    </row>
    <row r="52" spans="1:10">
      <c r="A52" s="152" t="s">
        <v>41</v>
      </c>
      <c r="B52" s="145" t="s">
        <v>11</v>
      </c>
      <c r="C52" s="146" t="s">
        <v>69</v>
      </c>
      <c r="D52" s="147">
        <v>93198.68</v>
      </c>
      <c r="E52" s="160">
        <v>43538</v>
      </c>
      <c r="F52" s="129" t="s">
        <v>71</v>
      </c>
    </row>
    <row r="53" spans="1:10">
      <c r="A53" s="144" t="s">
        <v>35</v>
      </c>
      <c r="B53" s="145" t="s">
        <v>11</v>
      </c>
      <c r="C53" s="177" t="s">
        <v>70</v>
      </c>
      <c r="D53" s="147">
        <v>267213.12</v>
      </c>
      <c r="E53" s="161">
        <v>43552</v>
      </c>
      <c r="F53" s="129" t="s">
        <v>72</v>
      </c>
      <c r="H53" s="143"/>
      <c r="J53" s="162"/>
    </row>
    <row r="54" spans="1:10">
      <c r="A54" s="149" t="s">
        <v>36</v>
      </c>
      <c r="B54" s="145" t="s">
        <v>11</v>
      </c>
      <c r="C54" s="177" t="s">
        <v>70</v>
      </c>
      <c r="D54" s="147">
        <v>398468.51</v>
      </c>
      <c r="E54" s="161">
        <v>43552</v>
      </c>
      <c r="F54" s="129" t="s">
        <v>72</v>
      </c>
      <c r="J54" s="163"/>
    </row>
    <row r="55" spans="1:10">
      <c r="A55" s="149" t="s">
        <v>37</v>
      </c>
      <c r="B55" s="145" t="s">
        <v>11</v>
      </c>
      <c r="C55" s="177" t="s">
        <v>70</v>
      </c>
      <c r="D55" s="147">
        <v>120895.25</v>
      </c>
      <c r="E55" s="161">
        <v>43552</v>
      </c>
      <c r="F55" s="129" t="s">
        <v>72</v>
      </c>
      <c r="J55" s="162"/>
    </row>
    <row r="56" spans="1:10">
      <c r="A56" s="149" t="s">
        <v>38</v>
      </c>
      <c r="B56" s="145" t="s">
        <v>11</v>
      </c>
      <c r="C56" s="177" t="s">
        <v>70</v>
      </c>
      <c r="D56" s="147">
        <v>96883.41</v>
      </c>
      <c r="E56" s="161">
        <v>43552</v>
      </c>
      <c r="F56" s="129" t="s">
        <v>72</v>
      </c>
      <c r="J56" s="163"/>
    </row>
    <row r="57" spans="1:10">
      <c r="A57" s="149" t="s">
        <v>39</v>
      </c>
      <c r="B57" s="145" t="s">
        <v>11</v>
      </c>
      <c r="C57" s="177" t="s">
        <v>70</v>
      </c>
      <c r="D57" s="147">
        <v>243406.46</v>
      </c>
      <c r="E57" s="161">
        <v>43552</v>
      </c>
      <c r="F57" s="129" t="s">
        <v>72</v>
      </c>
      <c r="J57" s="162"/>
    </row>
    <row r="58" spans="1:10">
      <c r="A58" s="152" t="s">
        <v>40</v>
      </c>
      <c r="B58" s="145" t="s">
        <v>11</v>
      </c>
      <c r="C58" s="177" t="s">
        <v>70</v>
      </c>
      <c r="D58" s="147">
        <v>67091.100000000006</v>
      </c>
      <c r="E58" s="161">
        <v>43552</v>
      </c>
      <c r="F58" s="129" t="s">
        <v>72</v>
      </c>
      <c r="J58" s="163"/>
    </row>
    <row r="59" spans="1:10">
      <c r="A59" s="152" t="s">
        <v>41</v>
      </c>
      <c r="B59" s="145" t="s">
        <v>11</v>
      </c>
      <c r="C59" s="177" t="s">
        <v>70</v>
      </c>
      <c r="D59" s="147">
        <v>196992.16</v>
      </c>
      <c r="E59" s="161">
        <v>43552</v>
      </c>
      <c r="F59" s="129" t="s">
        <v>72</v>
      </c>
      <c r="J59" s="162"/>
    </row>
    <row r="60" spans="1:10">
      <c r="A60" s="144" t="s">
        <v>35</v>
      </c>
      <c r="B60" s="145" t="s">
        <v>11</v>
      </c>
      <c r="C60" s="177" t="s">
        <v>73</v>
      </c>
      <c r="D60" s="147">
        <v>266466.90999999997</v>
      </c>
      <c r="E60" s="161">
        <v>43584</v>
      </c>
      <c r="F60" s="129" t="s">
        <v>74</v>
      </c>
      <c r="H60" s="143"/>
      <c r="J60" s="162"/>
    </row>
    <row r="61" spans="1:10">
      <c r="A61" s="149" t="s">
        <v>36</v>
      </c>
      <c r="B61" s="145" t="s">
        <v>11</v>
      </c>
      <c r="C61" s="177" t="s">
        <v>73</v>
      </c>
      <c r="D61" s="147">
        <v>419269.56</v>
      </c>
      <c r="E61" s="161">
        <v>43584</v>
      </c>
      <c r="F61" s="129" t="s">
        <v>74</v>
      </c>
      <c r="J61" s="162"/>
    </row>
    <row r="62" spans="1:10">
      <c r="A62" s="149" t="s">
        <v>37</v>
      </c>
      <c r="B62" s="145" t="s">
        <v>11</v>
      </c>
      <c r="C62" s="177" t="s">
        <v>73</v>
      </c>
      <c r="D62" s="147">
        <v>139546.6</v>
      </c>
      <c r="E62" s="161">
        <v>43584</v>
      </c>
      <c r="F62" s="129" t="s">
        <v>74</v>
      </c>
      <c r="J62" s="162"/>
    </row>
    <row r="63" spans="1:10">
      <c r="A63" s="149" t="s">
        <v>38</v>
      </c>
      <c r="B63" s="145" t="s">
        <v>11</v>
      </c>
      <c r="C63" s="177" t="s">
        <v>73</v>
      </c>
      <c r="D63" s="147">
        <v>89193.75</v>
      </c>
      <c r="E63" s="161">
        <v>43584</v>
      </c>
      <c r="F63" s="129" t="s">
        <v>74</v>
      </c>
      <c r="J63" s="162"/>
    </row>
    <row r="64" spans="1:10">
      <c r="A64" s="149" t="s">
        <v>39</v>
      </c>
      <c r="B64" s="145" t="s">
        <v>11</v>
      </c>
      <c r="C64" s="177" t="s">
        <v>73</v>
      </c>
      <c r="D64" s="147">
        <v>256685.77</v>
      </c>
      <c r="E64" s="161">
        <v>43584</v>
      </c>
      <c r="F64" s="129" t="s">
        <v>74</v>
      </c>
      <c r="J64" s="162"/>
    </row>
    <row r="65" spans="1:10">
      <c r="A65" s="152" t="s">
        <v>40</v>
      </c>
      <c r="B65" s="145" t="s">
        <v>11</v>
      </c>
      <c r="C65" s="177" t="s">
        <v>73</v>
      </c>
      <c r="D65" s="147">
        <v>60115.35</v>
      </c>
      <c r="E65" s="161">
        <v>43584</v>
      </c>
      <c r="F65" s="129" t="s">
        <v>74</v>
      </c>
      <c r="J65" s="162"/>
    </row>
    <row r="66" spans="1:10">
      <c r="A66" s="152" t="s">
        <v>41</v>
      </c>
      <c r="B66" s="145" t="s">
        <v>11</v>
      </c>
      <c r="C66" s="177" t="s">
        <v>73</v>
      </c>
      <c r="D66" s="147">
        <v>133874.94</v>
      </c>
      <c r="E66" s="161">
        <v>43584</v>
      </c>
      <c r="F66" s="129" t="s">
        <v>74</v>
      </c>
      <c r="H66" s="143"/>
      <c r="J66" s="162"/>
    </row>
    <row r="67" spans="1:10">
      <c r="A67" s="144" t="s">
        <v>35</v>
      </c>
      <c r="B67" s="145" t="s">
        <v>11</v>
      </c>
      <c r="C67" s="177" t="s">
        <v>75</v>
      </c>
      <c r="D67" s="109">
        <v>281124.15000000002</v>
      </c>
      <c r="E67" s="161">
        <v>43608</v>
      </c>
      <c r="F67" s="129" t="s">
        <v>76</v>
      </c>
      <c r="J67" s="162"/>
    </row>
    <row r="68" spans="1:10">
      <c r="A68" s="149" t="s">
        <v>36</v>
      </c>
      <c r="B68" s="145" t="s">
        <v>11</v>
      </c>
      <c r="C68" s="177" t="s">
        <v>75</v>
      </c>
      <c r="D68" s="22">
        <v>461525.21</v>
      </c>
      <c r="E68" s="161">
        <v>43608</v>
      </c>
      <c r="F68" s="129" t="s">
        <v>76</v>
      </c>
      <c r="J68" s="162"/>
    </row>
    <row r="69" spans="1:10">
      <c r="A69" s="149" t="s">
        <v>37</v>
      </c>
      <c r="B69" s="145" t="s">
        <v>11</v>
      </c>
      <c r="C69" s="177" t="s">
        <v>75</v>
      </c>
      <c r="D69" s="22">
        <v>172805.48</v>
      </c>
      <c r="E69" s="161">
        <v>43608</v>
      </c>
      <c r="F69" s="129" t="s">
        <v>76</v>
      </c>
      <c r="J69" s="162"/>
    </row>
    <row r="70" spans="1:10">
      <c r="A70" s="149" t="s">
        <v>38</v>
      </c>
      <c r="B70" s="145" t="s">
        <v>11</v>
      </c>
      <c r="C70" s="177" t="s">
        <v>75</v>
      </c>
      <c r="D70" s="22">
        <v>96724.37</v>
      </c>
      <c r="E70" s="161">
        <v>43608</v>
      </c>
      <c r="F70" s="129" t="s">
        <v>76</v>
      </c>
      <c r="J70" s="162"/>
    </row>
    <row r="71" spans="1:10">
      <c r="A71" s="149" t="s">
        <v>39</v>
      </c>
      <c r="B71" s="145" t="s">
        <v>11</v>
      </c>
      <c r="C71" s="177" t="s">
        <v>75</v>
      </c>
      <c r="D71" s="70">
        <v>289901.34000000003</v>
      </c>
      <c r="E71" s="161">
        <v>43608</v>
      </c>
      <c r="F71" s="129" t="s">
        <v>76</v>
      </c>
      <c r="J71" s="162"/>
    </row>
    <row r="72" spans="1:10">
      <c r="A72" s="152" t="s">
        <v>40</v>
      </c>
      <c r="B72" s="145" t="s">
        <v>11</v>
      </c>
      <c r="C72" s="177" t="s">
        <v>75</v>
      </c>
      <c r="D72" s="22">
        <v>67263.63</v>
      </c>
      <c r="E72" s="161">
        <v>43608</v>
      </c>
      <c r="F72" s="129" t="s">
        <v>76</v>
      </c>
      <c r="J72" s="162"/>
    </row>
    <row r="73" spans="1:10">
      <c r="A73" s="152" t="s">
        <v>41</v>
      </c>
      <c r="B73" s="145" t="s">
        <v>11</v>
      </c>
      <c r="C73" s="177" t="s">
        <v>75</v>
      </c>
      <c r="D73" s="126">
        <v>167784.89</v>
      </c>
      <c r="E73" s="161">
        <v>43608</v>
      </c>
      <c r="F73" s="129" t="s">
        <v>76</v>
      </c>
      <c r="H73" s="143"/>
      <c r="J73" s="162"/>
    </row>
    <row r="74" spans="1:10">
      <c r="A74" s="144"/>
      <c r="B74" s="145"/>
      <c r="C74" s="146"/>
      <c r="D74" s="147"/>
      <c r="E74" s="161"/>
      <c r="F74" s="151"/>
      <c r="H74" s="143"/>
      <c r="J74" s="162"/>
    </row>
    <row r="75" spans="1:10">
      <c r="A75" s="149"/>
      <c r="B75" s="145"/>
      <c r="C75" s="146"/>
      <c r="D75" s="147"/>
      <c r="E75" s="161"/>
      <c r="F75" s="151"/>
      <c r="H75" s="143"/>
      <c r="J75" s="162"/>
    </row>
    <row r="76" spans="1:10">
      <c r="A76" s="149"/>
      <c r="B76" s="145"/>
      <c r="C76" s="146"/>
      <c r="D76" s="147"/>
      <c r="E76" s="161"/>
      <c r="F76" s="151"/>
      <c r="H76" s="143"/>
      <c r="J76" s="162"/>
    </row>
    <row r="77" spans="1:10">
      <c r="A77" s="149"/>
      <c r="B77" s="145"/>
      <c r="C77" s="146"/>
      <c r="D77" s="147"/>
      <c r="E77" s="161"/>
      <c r="F77" s="151"/>
      <c r="H77" s="143"/>
      <c r="J77" s="162"/>
    </row>
    <row r="78" spans="1:10">
      <c r="A78" s="149"/>
      <c r="B78" s="145"/>
      <c r="C78" s="146"/>
      <c r="D78" s="147"/>
      <c r="E78" s="161"/>
      <c r="F78" s="151"/>
      <c r="H78" s="143"/>
      <c r="J78" s="162"/>
    </row>
    <row r="79" spans="1:10">
      <c r="B79" s="145"/>
      <c r="C79" s="146"/>
      <c r="D79" s="147"/>
      <c r="E79" s="161"/>
      <c r="F79" s="151"/>
      <c r="H79" s="143"/>
      <c r="J79" s="162"/>
    </row>
    <row r="80" spans="1:10">
      <c r="B80" s="145"/>
      <c r="C80" s="146"/>
      <c r="D80" s="147"/>
      <c r="E80" s="161"/>
      <c r="F80" s="151"/>
      <c r="H80" s="143"/>
      <c r="J80" s="162"/>
    </row>
    <row r="81" spans="1:10">
      <c r="A81" s="144"/>
      <c r="B81" s="145"/>
      <c r="C81" s="146"/>
      <c r="D81" s="147"/>
      <c r="E81" s="161"/>
      <c r="F81" s="151"/>
      <c r="J81" s="162"/>
    </row>
    <row r="82" spans="1:10">
      <c r="A82" s="149"/>
      <c r="B82" s="145"/>
      <c r="C82" s="146"/>
      <c r="D82" s="147"/>
      <c r="E82" s="161"/>
      <c r="F82" s="151"/>
      <c r="J82" s="162"/>
    </row>
    <row r="83" spans="1:10">
      <c r="A83" s="149"/>
      <c r="B83" s="145"/>
      <c r="C83" s="146"/>
      <c r="D83" s="147"/>
      <c r="E83" s="161"/>
      <c r="F83" s="151"/>
      <c r="J83" s="162"/>
    </row>
    <row r="84" spans="1:10">
      <c r="A84" s="149"/>
      <c r="B84" s="145"/>
      <c r="C84" s="146"/>
      <c r="D84" s="147"/>
      <c r="E84" s="161"/>
      <c r="F84" s="151"/>
      <c r="J84" s="162"/>
    </row>
    <row r="85" spans="1:10">
      <c r="A85" s="149"/>
      <c r="B85" s="145"/>
      <c r="C85" s="146"/>
      <c r="D85" s="147"/>
      <c r="E85" s="161"/>
      <c r="F85" s="151"/>
    </row>
    <row r="86" spans="1:10">
      <c r="B86" s="145"/>
      <c r="C86" s="146"/>
      <c r="D86" s="147"/>
      <c r="E86" s="161"/>
      <c r="F86" s="151"/>
    </row>
    <row r="87" spans="1:10">
      <c r="B87" s="145"/>
      <c r="C87" s="146"/>
      <c r="D87" s="147"/>
      <c r="E87" s="161"/>
      <c r="F87" s="151"/>
    </row>
    <row r="88" spans="1:10" ht="15.75" thickBot="1">
      <c r="C88" s="165" t="s">
        <v>42</v>
      </c>
      <c r="D88" s="166">
        <f>+SUM(D4:D87)</f>
        <v>13743212.780000001</v>
      </c>
      <c r="E88" s="157"/>
      <c r="F88" s="167"/>
    </row>
    <row r="89" spans="1:10">
      <c r="C89" s="156"/>
      <c r="F89" s="170"/>
    </row>
    <row r="90" spans="1:10">
      <c r="C90" s="156"/>
    </row>
    <row r="94" spans="1:10">
      <c r="D94" s="168">
        <v>0</v>
      </c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650E5-A47D-4B44-A330-3E53B5CCEDB1}">
  <ds:schemaRefs>
    <ds:schemaRef ds:uri="10a76797-ff33-4ff4-90ec-e191bb31cf44"/>
    <ds:schemaRef ds:uri="http://schemas.microsoft.com/office/infopath/2007/PartnerControls"/>
    <ds:schemaRef ds:uri="http://purl.org/dc/elements/1.1/"/>
    <ds:schemaRef ds:uri="http://schemas.microsoft.com/office/2006/metadata/properties"/>
    <ds:schemaRef ds:uri="255eaeb6-e7c3-4905-a588-d484e91b0e05"/>
    <ds:schemaRef ds:uri="http://schemas.microsoft.com/office/2006/documentManagement/types"/>
    <ds:schemaRef ds:uri="eaf004cd-115c-4284-b911-60b48c4545f2"/>
    <ds:schemaRef ds:uri="http://purl.org/dc/dcmitype/"/>
    <ds:schemaRef ds:uri="http://schemas.openxmlformats.org/package/2006/metadata/core-properties"/>
    <ds:schemaRef ds:uri="a019fc34-91e4-4c6e-96cd-70fe13cce3a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2019-07-10T11:54:47Z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