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954kh\Desktop\"/>
    </mc:Choice>
  </mc:AlternateContent>
  <xr:revisionPtr revIDLastSave="0" documentId="8_{1026DC9A-DD26-4919-91DB-73BF33B192E8}" xr6:coauthVersionLast="45" xr6:coauthVersionMax="45" xr10:uidLastSave="{00000000-0000-0000-0000-000000000000}"/>
  <bookViews>
    <workbookView xWindow="-108" yWindow="-108" windowWidth="23256" windowHeight="12576" tabRatio="827" firstSheet="4" activeTab="7" xr2:uid="{00000000-000D-0000-FFFF-FFFF00000000}"/>
  </bookViews>
  <sheets>
    <sheet name="District 1" sheetId="1" r:id="rId1"/>
    <sheet name="District 2" sheetId="2" r:id="rId2"/>
    <sheet name="District 3" sheetId="3" r:id="rId3"/>
    <sheet name="District 4" sheetId="4" r:id="rId4"/>
    <sheet name="District 5" sheetId="5" r:id="rId5"/>
    <sheet name="District 6" sheetId="6" r:id="rId6"/>
    <sheet name="District 7" sheetId="7" r:id="rId7"/>
    <sheet name="District Totals" sheetId="8" r:id="rId8"/>
    <sheet name="Data" sheetId="9" r:id="rId9"/>
    <sheet name="Summary data" sheetId="11" r:id="rId10"/>
  </sheets>
  <definedNames>
    <definedName name="_xlnm.Print_Titles" localSheetId="8">Data!$3:$3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7" l="1"/>
  <c r="B19" i="6"/>
  <c r="B19" i="5"/>
  <c r="B19" i="4"/>
  <c r="B19" i="3"/>
  <c r="B19" i="1"/>
  <c r="B19" i="2"/>
  <c r="D88" i="9" l="1"/>
  <c r="I4" i="4" l="1"/>
  <c r="I4" i="3"/>
  <c r="I4" i="2"/>
  <c r="I4" i="1"/>
  <c r="I4" i="7"/>
  <c r="I4" i="6"/>
  <c r="I4" i="5"/>
  <c r="F15" i="7" l="1"/>
  <c r="F15" i="6"/>
  <c r="F15" i="4"/>
  <c r="F12" i="4"/>
  <c r="F13" i="4"/>
  <c r="F14" i="4"/>
  <c r="F12" i="3"/>
  <c r="F13" i="3"/>
  <c r="F14" i="3"/>
  <c r="F15" i="3"/>
  <c r="F12" i="2"/>
  <c r="F13" i="2"/>
  <c r="F14" i="2"/>
  <c r="F15" i="2"/>
  <c r="F15" i="1"/>
  <c r="F4" i="7"/>
  <c r="F5" i="7" s="1"/>
  <c r="F6" i="7" s="1"/>
  <c r="F7" i="7" s="1"/>
  <c r="F8" i="7" s="1"/>
  <c r="F9" i="7" s="1"/>
  <c r="F10" i="7" s="1"/>
  <c r="F11" i="7" s="1"/>
  <c r="F12" i="7" s="1"/>
  <c r="F13" i="7" s="1"/>
  <c r="F14" i="7" s="1"/>
  <c r="F4" i="6"/>
  <c r="F5" i="6" s="1"/>
  <c r="F4" i="5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4" i="4"/>
  <c r="F5" i="4" s="1"/>
  <c r="F6" i="4" s="1"/>
  <c r="F7" i="4" s="1"/>
  <c r="F8" i="4" s="1"/>
  <c r="F9" i="4" s="1"/>
  <c r="F10" i="4" s="1"/>
  <c r="F11" i="4" s="1"/>
  <c r="F4" i="3"/>
  <c r="F5" i="3" s="1"/>
  <c r="F6" i="3" s="1"/>
  <c r="F7" i="3" s="1"/>
  <c r="F8" i="3" s="1"/>
  <c r="F9" i="3" s="1"/>
  <c r="F10" i="3" s="1"/>
  <c r="F11" i="3" s="1"/>
  <c r="F4" i="2"/>
  <c r="F5" i="2" s="1"/>
  <c r="F6" i="2" s="1"/>
  <c r="F7" i="2" s="1"/>
  <c r="F8" i="2" s="1"/>
  <c r="F9" i="2" s="1"/>
  <c r="F10" i="2" s="1"/>
  <c r="F11" i="2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B17" i="7"/>
  <c r="B18" i="7" s="1"/>
  <c r="E8" i="8" s="1"/>
  <c r="B17" i="6"/>
  <c r="C7" i="8" s="1"/>
  <c r="B17" i="5"/>
  <c r="B18" i="5" s="1"/>
  <c r="E6" i="8" s="1"/>
  <c r="B17" i="4"/>
  <c r="B18" i="4" s="1"/>
  <c r="E5" i="8" s="1"/>
  <c r="B17" i="3"/>
  <c r="C4" i="8" s="1"/>
  <c r="B17" i="2"/>
  <c r="C3" i="8" s="1"/>
  <c r="B17" i="1"/>
  <c r="C2" i="8" s="1"/>
  <c r="F8" i="8"/>
  <c r="F7" i="8"/>
  <c r="F6" i="8"/>
  <c r="F5" i="8"/>
  <c r="F4" i="8"/>
  <c r="F3" i="8"/>
  <c r="F2" i="8"/>
  <c r="H4" i="7"/>
  <c r="H5" i="7" s="1"/>
  <c r="H6" i="7" s="1"/>
  <c r="H7" i="7" s="1"/>
  <c r="H8" i="7" s="1"/>
  <c r="H9" i="7" s="1"/>
  <c r="H10" i="7" s="1"/>
  <c r="H11" i="7" s="1"/>
  <c r="H12" i="7" s="1"/>
  <c r="H13" i="7" s="1"/>
  <c r="H14" i="7" s="1"/>
  <c r="H15" i="7" s="1"/>
  <c r="H4" i="6"/>
  <c r="H5" i="6" s="1"/>
  <c r="H6" i="6" s="1"/>
  <c r="H7" i="6" s="1"/>
  <c r="H8" i="6" s="1"/>
  <c r="H9" i="6" s="1"/>
  <c r="H10" i="6" s="1"/>
  <c r="H11" i="6" s="1"/>
  <c r="H12" i="6" s="1"/>
  <c r="H13" i="6" s="1"/>
  <c r="H14" i="6" s="1"/>
  <c r="H15" i="6" s="1"/>
  <c r="H4" i="5"/>
  <c r="H5" i="5" s="1"/>
  <c r="H6" i="5" s="1"/>
  <c r="H7" i="5" s="1"/>
  <c r="H8" i="5" s="1"/>
  <c r="H9" i="5" s="1"/>
  <c r="H10" i="5" s="1"/>
  <c r="H11" i="5" s="1"/>
  <c r="H12" i="5" s="1"/>
  <c r="H13" i="5" s="1"/>
  <c r="H14" i="5" s="1"/>
  <c r="H15" i="5" s="1"/>
  <c r="H4" i="4"/>
  <c r="H5" i="4" s="1"/>
  <c r="H6" i="4" s="1"/>
  <c r="H7" i="4" s="1"/>
  <c r="H8" i="4" s="1"/>
  <c r="H9" i="4" s="1"/>
  <c r="H10" i="4" s="1"/>
  <c r="H11" i="4" s="1"/>
  <c r="H12" i="4" s="1"/>
  <c r="H13" i="4" s="1"/>
  <c r="H14" i="4" s="1"/>
  <c r="H15" i="4" s="1"/>
  <c r="H4" i="3"/>
  <c r="H5" i="3" s="1"/>
  <c r="H6" i="3" s="1"/>
  <c r="H7" i="3" s="1"/>
  <c r="H8" i="3" s="1"/>
  <c r="H9" i="3" s="1"/>
  <c r="H10" i="3" s="1"/>
  <c r="H11" i="3" s="1"/>
  <c r="H12" i="3" s="1"/>
  <c r="H13" i="3" s="1"/>
  <c r="H14" i="3" s="1"/>
  <c r="H15" i="3" s="1"/>
  <c r="H4" i="2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D6" i="11"/>
  <c r="H4" i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5" i="6"/>
  <c r="I6" i="6" s="1"/>
  <c r="I7" i="6" s="1"/>
  <c r="I8" i="6" s="1"/>
  <c r="I9" i="6" s="1"/>
  <c r="I10" i="6" s="1"/>
  <c r="I11" i="6" s="1"/>
  <c r="I12" i="6" s="1"/>
  <c r="I13" i="6" s="1"/>
  <c r="I14" i="6" s="1"/>
  <c r="I15" i="6" s="1"/>
  <c r="I5" i="5"/>
  <c r="I6" i="5" s="1"/>
  <c r="I5" i="4"/>
  <c r="I6" i="4" s="1"/>
  <c r="I7" i="4" s="1"/>
  <c r="I8" i="4" s="1"/>
  <c r="I9" i="4" s="1"/>
  <c r="I10" i="4" s="1"/>
  <c r="I11" i="4" s="1"/>
  <c r="I12" i="4" s="1"/>
  <c r="I13" i="4" s="1"/>
  <c r="I14" i="4" s="1"/>
  <c r="I15" i="4" s="1"/>
  <c r="I5" i="3"/>
  <c r="I6" i="3" s="1"/>
  <c r="I7" i="3" s="1"/>
  <c r="I8" i="3" s="1"/>
  <c r="I9" i="3" s="1"/>
  <c r="I10" i="3" s="1"/>
  <c r="I11" i="3" s="1"/>
  <c r="I12" i="3" s="1"/>
  <c r="I13" i="3" s="1"/>
  <c r="I14" i="3" s="1"/>
  <c r="I15" i="3" s="1"/>
  <c r="I5" i="2"/>
  <c r="I6" i="2" s="1"/>
  <c r="I7" i="2" s="1"/>
  <c r="I8" i="2" s="1"/>
  <c r="I9" i="2" s="1"/>
  <c r="I10" i="2" s="1"/>
  <c r="I11" i="2" s="1"/>
  <c r="I12" i="2" s="1"/>
  <c r="I13" i="2" s="1"/>
  <c r="I14" i="2" s="1"/>
  <c r="I15" i="2" s="1"/>
  <c r="I5" i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F6" i="6" l="1"/>
  <c r="F7" i="6" s="1"/>
  <c r="F8" i="6" s="1"/>
  <c r="F9" i="6" s="1"/>
  <c r="F10" i="6" s="1"/>
  <c r="F11" i="6" s="1"/>
  <c r="F12" i="6" s="1"/>
  <c r="F13" i="6" s="1"/>
  <c r="F14" i="6" s="1"/>
  <c r="I7" i="5"/>
  <c r="D8" i="11"/>
  <c r="D7" i="11"/>
  <c r="C8" i="8"/>
  <c r="C6" i="8"/>
  <c r="C5" i="8"/>
  <c r="G5" i="8"/>
  <c r="B18" i="3"/>
  <c r="E4" i="8" s="1"/>
  <c r="G4" i="8" s="1"/>
  <c r="B18" i="2"/>
  <c r="E3" i="8" s="1"/>
  <c r="G3" i="8" s="1"/>
  <c r="C6" i="11"/>
  <c r="H5" i="1"/>
  <c r="H6" i="1" s="1"/>
  <c r="H7" i="1" s="1"/>
  <c r="H8" i="1" s="1"/>
  <c r="H9" i="1" s="1"/>
  <c r="G8" i="8"/>
  <c r="B18" i="6"/>
  <c r="E7" i="8" s="1"/>
  <c r="G7" i="8" s="1"/>
  <c r="G6" i="8"/>
  <c r="F9" i="8"/>
  <c r="B18" i="1"/>
  <c r="E2" i="8" s="1"/>
  <c r="G2" i="8" s="1"/>
  <c r="D9" i="11" l="1"/>
  <c r="I8" i="5"/>
  <c r="C9" i="8"/>
  <c r="C14" i="8" s="1"/>
  <c r="C10" i="11"/>
  <c r="C8" i="11"/>
  <c r="C9" i="11"/>
  <c r="C7" i="11"/>
  <c r="C11" i="11"/>
  <c r="H10" i="1"/>
  <c r="C13" i="8" l="1"/>
  <c r="I9" i="5"/>
  <c r="D10" i="11"/>
  <c r="E9" i="8"/>
  <c r="H11" i="1"/>
  <c r="C12" i="11"/>
  <c r="G9" i="8" l="1"/>
  <c r="H12" i="8"/>
  <c r="I10" i="5"/>
  <c r="D11" i="11"/>
  <c r="H12" i="1"/>
  <c r="C13" i="11"/>
  <c r="D12" i="11" l="1"/>
  <c r="I11" i="5"/>
  <c r="C14" i="11"/>
  <c r="H13" i="1"/>
  <c r="D13" i="11" l="1"/>
  <c r="I12" i="5"/>
  <c r="C15" i="11"/>
  <c r="H14" i="1"/>
  <c r="D14" i="11" l="1"/>
  <c r="I13" i="5"/>
  <c r="C16" i="11"/>
  <c r="H15" i="1"/>
  <c r="C17" i="11" s="1"/>
  <c r="I14" i="5" l="1"/>
  <c r="D15" i="11"/>
  <c r="D16" i="11" l="1"/>
  <c r="I15" i="5"/>
  <c r="D17" i="11" s="1"/>
</calcChain>
</file>

<file path=xl/sharedStrings.xml><?xml version="1.0" encoding="utf-8"?>
<sst xmlns="http://schemas.openxmlformats.org/spreadsheetml/2006/main" count="671" uniqueCount="81">
  <si>
    <t>DEPARTMENT OF CORRECTIONS EXPENDITURE TRACKING</t>
  </si>
  <si>
    <t>Journal Transfer #: 706021510017003160000</t>
  </si>
  <si>
    <t>Contract: BE797</t>
  </si>
  <si>
    <t>Contract Ends 06/30/20</t>
  </si>
  <si>
    <t>BF Object: 019000</t>
  </si>
  <si>
    <t>BF Category: 001903</t>
  </si>
  <si>
    <t>ALLOTMENT</t>
  </si>
  <si>
    <t>DESCRIPTION</t>
  </si>
  <si>
    <t>NUMBER</t>
  </si>
  <si>
    <t>AMOUNT</t>
  </si>
  <si>
    <t>PAID</t>
  </si>
  <si>
    <t>BALANCE</t>
  </si>
  <si>
    <t>State Wide Doc</t>
  </si>
  <si>
    <t>Contractual Services</t>
  </si>
  <si>
    <t>0719</t>
  </si>
  <si>
    <t>D0000114403</t>
  </si>
  <si>
    <t>0819</t>
  </si>
  <si>
    <t>D0000160820</t>
  </si>
  <si>
    <t>0919</t>
  </si>
  <si>
    <t>D0000223928</t>
  </si>
  <si>
    <t>D0000296921</t>
  </si>
  <si>
    <t>D0000355142</t>
  </si>
  <si>
    <t>0120</t>
  </si>
  <si>
    <t>D0000399832</t>
  </si>
  <si>
    <t>0220</t>
  </si>
  <si>
    <t>D0000448045</t>
  </si>
  <si>
    <t>0320</t>
  </si>
  <si>
    <t>D0000516757</t>
  </si>
  <si>
    <t>0420</t>
  </si>
  <si>
    <t>D0000545048</t>
  </si>
  <si>
    <t>0520</t>
  </si>
  <si>
    <t>D0000594443</t>
  </si>
  <si>
    <t>Total Expended:</t>
  </si>
  <si>
    <t>Percentage Used:</t>
  </si>
  <si>
    <t xml:space="preserve"> </t>
  </si>
  <si>
    <t>Percentage of Time:</t>
  </si>
  <si>
    <t>Months</t>
  </si>
  <si>
    <t xml:space="preserve">   </t>
  </si>
  <si>
    <t>.</t>
  </si>
  <si>
    <t>State Wide Doc.</t>
  </si>
  <si>
    <t>Niyanda Parhams</t>
  </si>
  <si>
    <t>Total Expenditures by District</t>
  </si>
  <si>
    <t>% Used</t>
  </si>
  <si>
    <t>% Time</t>
  </si>
  <si>
    <t>Difference</t>
  </si>
  <si>
    <t>Grand Total:</t>
  </si>
  <si>
    <t>Available Funds</t>
  </si>
  <si>
    <t>Total Encumbered:</t>
  </si>
  <si>
    <t>Percentage Remaining</t>
  </si>
  <si>
    <t>Total Funds Expended:</t>
  </si>
  <si>
    <t>Total Funds Remaining:</t>
  </si>
  <si>
    <t xml:space="preserve">Percentage </t>
  </si>
  <si>
    <t>DEPARTMENT OF CORRECTIONS  CONTRACT BE797</t>
  </si>
  <si>
    <t>District</t>
  </si>
  <si>
    <t>Description</t>
  </si>
  <si>
    <t>Inv Number</t>
  </si>
  <si>
    <t>Amount</t>
  </si>
  <si>
    <t>Paid</t>
  </si>
  <si>
    <t>1</t>
  </si>
  <si>
    <t>2</t>
  </si>
  <si>
    <t>3</t>
  </si>
  <si>
    <t>4</t>
  </si>
  <si>
    <t>5</t>
  </si>
  <si>
    <t>6</t>
  </si>
  <si>
    <t>7</t>
  </si>
  <si>
    <t>TOTAL</t>
  </si>
  <si>
    <t>UPDATED</t>
  </si>
  <si>
    <t>Actual</t>
  </si>
  <si>
    <t>Plan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</si>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</sst>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26">
    <font>
      <sz val="11"/>
      <color theme="1"/>
      <name val="Calibri"/>
      <family val="2"/>
      <scheme val="minor"/>
    </font>
    <font>
      <b/>
      <sz val="18"/>
      <name val="Arial MT"/>
    </font>
    <font>
      <b/>
      <sz val="12"/>
      <name val="Arial MT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5" fillId="0" borderId="0" xfId="0" applyFont="1"/>
    <xf numFmtId="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9" fontId="0" fillId="0" borderId="0" xfId="0" applyNumberFormat="1"/>
    <xf numFmtId="44" fontId="7" fillId="0" borderId="10" xfId="0" applyNumberFormat="1" applyFont="1" applyBorder="1" applyAlignment="1">
      <alignment horizontal="center"/>
    </xf>
    <xf numFmtId="5" fontId="7" fillId="0" borderId="11" xfId="0" applyNumberFormat="1" applyFont="1" applyBorder="1" applyAlignment="1">
      <alignment horizontal="center" wrapText="1"/>
    </xf>
    <xf numFmtId="4" fontId="7" fillId="0" borderId="11" xfId="0" applyNumberFormat="1" applyFont="1" applyBorder="1" applyAlignment="1">
      <alignment horizontal="center"/>
    </xf>
    <xf numFmtId="4" fontId="7" fillId="0" borderId="12" xfId="0" applyNumberFormat="1" applyFont="1" applyBorder="1" applyAlignment="1">
      <alignment horizontal="center"/>
    </xf>
    <xf numFmtId="4" fontId="7" fillId="0" borderId="13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14" fontId="7" fillId="0" borderId="14" xfId="0" applyNumberFormat="1" applyFont="1" applyBorder="1" applyAlignment="1">
      <alignment horizontal="center"/>
    </xf>
    <xf numFmtId="1" fontId="7" fillId="0" borderId="15" xfId="0" applyNumberFormat="1" applyFont="1" applyBorder="1" applyAlignment="1">
      <alignment horizontal="center"/>
    </xf>
    <xf numFmtId="4" fontId="7" fillId="0" borderId="14" xfId="0" applyNumberFormat="1" applyFont="1" applyBorder="1" applyAlignment="1">
      <alignment horizontal="center"/>
    </xf>
    <xf numFmtId="4" fontId="7" fillId="0" borderId="16" xfId="0" applyNumberFormat="1" applyFont="1" applyBorder="1" applyAlignment="1">
      <alignment horizontal="center"/>
    </xf>
    <xf numFmtId="4" fontId="7" fillId="0" borderId="17" xfId="0" applyNumberFormat="1" applyFont="1" applyBorder="1" applyAlignment="1">
      <alignment horizontal="center"/>
    </xf>
    <xf numFmtId="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14" fontId="7" fillId="0" borderId="0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" fontId="8" fillId="0" borderId="17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1" fontId="7" fillId="0" borderId="11" xfId="0" quotePrefix="1" applyNumberFormat="1" applyFont="1" applyBorder="1" applyAlignment="1" applyProtection="1">
      <alignment horizontal="center"/>
    </xf>
    <xf numFmtId="1" fontId="7" fillId="0" borderId="15" xfId="0" quotePrefix="1" applyNumberFormat="1" applyFont="1" applyBorder="1" applyAlignment="1">
      <alignment horizontal="center"/>
    </xf>
    <xf numFmtId="1" fontId="7" fillId="0" borderId="18" xfId="0" quotePrefix="1" applyNumberFormat="1" applyFont="1" applyBorder="1" applyAlignment="1">
      <alignment horizontal="center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0" fillId="0" borderId="0" xfId="0" applyBorder="1"/>
    <xf numFmtId="4" fontId="0" fillId="0" borderId="0" xfId="0" applyNumberFormat="1" applyBorder="1"/>
    <xf numFmtId="0" fontId="7" fillId="0" borderId="14" xfId="0" applyFont="1" applyBorder="1" applyAlignment="1">
      <alignment horizontal="center"/>
    </xf>
    <xf numFmtId="14" fontId="0" fillId="0" borderId="59" xfId="0" applyNumberFormat="1" applyBorder="1" applyAlignment="1">
      <alignment horizontal="center"/>
    </xf>
    <xf numFmtId="14" fontId="0" fillId="0" borderId="24" xfId="0" applyNumberForma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vertical="center" wrapText="1"/>
    </xf>
    <xf numFmtId="14" fontId="9" fillId="0" borderId="59" xfId="0" applyNumberFormat="1" applyFont="1" applyBorder="1" applyAlignment="1">
      <alignment horizontal="center"/>
    </xf>
    <xf numFmtId="4" fontId="9" fillId="0" borderId="0" xfId="0" applyNumberFormat="1" applyFont="1"/>
    <xf numFmtId="14" fontId="9" fillId="0" borderId="2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9" fontId="9" fillId="0" borderId="0" xfId="0" applyNumberFormat="1" applyFont="1"/>
    <xf numFmtId="3" fontId="9" fillId="0" borderId="0" xfId="0" applyNumberFormat="1" applyFont="1" applyAlignment="1">
      <alignment horizontal="center"/>
    </xf>
    <xf numFmtId="0" fontId="11" fillId="0" borderId="0" xfId="0" applyFont="1"/>
    <xf numFmtId="0" fontId="7" fillId="0" borderId="24" xfId="0" applyFont="1" applyBorder="1" applyAlignment="1">
      <alignment horizontal="center" wrapText="1"/>
    </xf>
    <xf numFmtId="0" fontId="7" fillId="0" borderId="14" xfId="0" quotePrefix="1" applyFont="1" applyBorder="1" applyAlignment="1">
      <alignment horizontal="center" wrapText="1"/>
    </xf>
    <xf numFmtId="0" fontId="4" fillId="0" borderId="0" xfId="0" applyFon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vertical="center" wrapText="1"/>
    </xf>
    <xf numFmtId="2" fontId="12" fillId="0" borderId="0" xfId="0" applyNumberFormat="1" applyFont="1"/>
    <xf numFmtId="0" fontId="12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vertical="center" wrapText="1"/>
    </xf>
    <xf numFmtId="4" fontId="14" fillId="0" borderId="0" xfId="0" applyNumberFormat="1" applyFont="1"/>
    <xf numFmtId="0" fontId="0" fillId="0" borderId="55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60" xfId="0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18" fillId="0" borderId="0" xfId="0" applyFont="1"/>
    <xf numFmtId="14" fontId="18" fillId="0" borderId="0" xfId="0" applyNumberFormat="1" applyFont="1"/>
    <xf numFmtId="49" fontId="19" fillId="0" borderId="22" xfId="0" applyNumberFormat="1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2" xfId="0" applyNumberFormat="1" applyFont="1" applyBorder="1" applyAlignment="1">
      <alignment horizontal="center" vertical="center" wrapText="1"/>
    </xf>
    <xf numFmtId="49" fontId="21" fillId="0" borderId="21" xfId="0" applyNumberFormat="1" applyFont="1" applyBorder="1" applyAlignment="1">
      <alignment horizontal="center"/>
    </xf>
    <xf numFmtId="5" fontId="21" fillId="0" borderId="21" xfId="0" applyNumberFormat="1" applyFont="1" applyBorder="1" applyAlignment="1">
      <alignment horizontal="center" wrapText="1"/>
    </xf>
    <xf numFmtId="49" fontId="21" fillId="0" borderId="14" xfId="0" applyNumberFormat="1" applyFont="1" applyBorder="1" applyAlignment="1">
      <alignment horizontal="center"/>
    </xf>
    <xf numFmtId="49" fontId="22" fillId="0" borderId="14" xfId="0" applyNumberFormat="1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164" fontId="23" fillId="0" borderId="14" xfId="0" applyNumberFormat="1" applyFont="1" applyBorder="1" applyAlignment="1">
      <alignment horizontal="center"/>
    </xf>
    <xf numFmtId="164" fontId="22" fillId="0" borderId="14" xfId="0" applyNumberFormat="1" applyFont="1" applyBorder="1" applyAlignment="1">
      <alignment horizontal="center"/>
    </xf>
    <xf numFmtId="14" fontId="22" fillId="0" borderId="14" xfId="0" applyNumberFormat="1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22" fillId="0" borderId="14" xfId="0" applyNumberFormat="1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0" fillId="0" borderId="14" xfId="0" quotePrefix="1" applyNumberFormat="1" applyFont="1" applyBorder="1" applyAlignment="1">
      <alignment horizontal="center"/>
    </xf>
    <xf numFmtId="1" fontId="7" fillId="0" borderId="14" xfId="0" quotePrefix="1" applyNumberFormat="1" applyFont="1" applyBorder="1" applyAlignment="1">
      <alignment horizontal="center"/>
    </xf>
    <xf numFmtId="0" fontId="25" fillId="0" borderId="0" xfId="0" applyFont="1"/>
    <xf numFmtId="164" fontId="22" fillId="0" borderId="21" xfId="0" applyNumberFormat="1" applyFont="1" applyBorder="1" applyAlignment="1">
      <alignment horizontal="center"/>
    </xf>
    <xf numFmtId="14" fontId="22" fillId="0" borderId="21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164" fontId="19" fillId="0" borderId="63" xfId="0" applyNumberFormat="1" applyFont="1" applyBorder="1" applyAlignment="1">
      <alignment horizontal="center" vertical="center" wrapText="1"/>
    </xf>
    <xf numFmtId="14" fontId="19" fillId="0" borderId="64" xfId="0" applyNumberFormat="1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4" xfId="0" quotePrefix="1" applyNumberFormat="1" applyFont="1" applyFill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0" fillId="0" borderId="0" xfId="0" applyFont="1"/>
    <xf numFmtId="0" fontId="0" fillId="4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164" fontId="9" fillId="0" borderId="14" xfId="0" applyNumberFormat="1" applyFont="1" applyBorder="1" applyAlignment="1">
      <alignment horizontal="center"/>
    </xf>
    <xf numFmtId="14" fontId="9" fillId="0" borderId="14" xfId="0" applyNumberFormat="1" applyFont="1" applyBorder="1" applyAlignment="1">
      <alignment horizontal="center"/>
    </xf>
    <xf numFmtId="4" fontId="9" fillId="0" borderId="14" xfId="0" applyNumberFormat="1" applyFont="1" applyBorder="1" applyAlignment="1">
      <alignment horizontal="center"/>
    </xf>
    <xf numFmtId="14" fontId="7" fillId="0" borderId="46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2" fontId="9" fillId="0" borderId="0" xfId="0" applyNumberFormat="1" applyFont="1"/>
    <xf numFmtId="4" fontId="7" fillId="0" borderId="58" xfId="0" applyNumberFormat="1" applyFont="1" applyBorder="1" applyAlignment="1">
      <alignment horizontal="center"/>
    </xf>
    <xf numFmtId="4" fontId="7" fillId="0" borderId="61" xfId="0" applyNumberFormat="1" applyFont="1" applyBorder="1" applyAlignment="1">
      <alignment horizontal="center"/>
    </xf>
    <xf numFmtId="4" fontId="7" fillId="0" borderId="62" xfId="0" applyNumberFormat="1" applyFont="1" applyBorder="1" applyAlignment="1">
      <alignment horizontal="center"/>
    </xf>
    <xf numFmtId="4" fontId="7" fillId="0" borderId="24" xfId="0" applyNumberFormat="1" applyFont="1" applyBorder="1" applyAlignment="1">
      <alignment horizontal="center"/>
    </xf>
    <xf numFmtId="14" fontId="7" fillId="0" borderId="21" xfId="0" quotePrefix="1" applyNumberFormat="1" applyFont="1" applyBorder="1" applyAlignment="1">
      <alignment horizontal="center"/>
    </xf>
    <xf numFmtId="14" fontId="7" fillId="0" borderId="14" xfId="0" quotePrefix="1" applyNumberFormat="1" applyFont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165" fontId="9" fillId="3" borderId="21" xfId="0" applyNumberFormat="1" applyFont="1" applyFill="1" applyBorder="1" applyAlignment="1">
      <alignment horizontal="center"/>
    </xf>
    <xf numFmtId="165" fontId="9" fillId="3" borderId="14" xfId="0" applyNumberFormat="1" applyFont="1" applyFill="1" applyBorder="1" applyAlignment="1">
      <alignment horizontal="center"/>
    </xf>
    <xf numFmtId="165" fontId="9" fillId="0" borderId="14" xfId="0" applyNumberFormat="1" applyFont="1" applyBorder="1" applyAlignment="1">
      <alignment horizontal="center"/>
    </xf>
    <xf numFmtId="165" fontId="9" fillId="3" borderId="22" xfId="0" applyNumberFormat="1" applyFont="1" applyFill="1" applyBorder="1" applyAlignment="1">
      <alignment horizontal="center"/>
    </xf>
    <xf numFmtId="165" fontId="9" fillId="3" borderId="23" xfId="0" applyNumberFormat="1" applyFont="1" applyFill="1" applyBorder="1" applyAlignment="1">
      <alignment horizontal="center"/>
    </xf>
    <xf numFmtId="165" fontId="9" fillId="0" borderId="19" xfId="0" applyNumberFormat="1" applyFont="1" applyBorder="1" applyAlignment="1">
      <alignment horizontal="center"/>
    </xf>
    <xf numFmtId="165" fontId="9" fillId="0" borderId="20" xfId="0" applyNumberFormat="1" applyFont="1" applyBorder="1" applyAlignment="1">
      <alignment horizontal="center"/>
    </xf>
    <xf numFmtId="165" fontId="9" fillId="0" borderId="23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8" fontId="9" fillId="0" borderId="0" xfId="0" applyNumberFormat="1" applyFont="1" applyBorder="1" applyAlignment="1">
      <alignment horizontal="center"/>
    </xf>
    <xf numFmtId="9" fontId="9" fillId="0" borderId="0" xfId="0" applyNumberFormat="1" applyFont="1" applyBorder="1" applyAlignment="1">
      <alignment horizontal="center"/>
    </xf>
    <xf numFmtId="165" fontId="9" fillId="0" borderId="0" xfId="0" applyNumberFormat="1" applyFont="1"/>
    <xf numFmtId="14" fontId="9" fillId="0" borderId="0" xfId="0" applyNumberFormat="1" applyFont="1"/>
    <xf numFmtId="164" fontId="9" fillId="0" borderId="0" xfId="0" applyNumberFormat="1" applyFont="1"/>
    <xf numFmtId="164" fontId="9" fillId="0" borderId="21" xfId="0" applyNumberFormat="1" applyFont="1" applyFill="1" applyBorder="1" applyAlignment="1">
      <alignment horizontal="center"/>
    </xf>
    <xf numFmtId="14" fontId="9" fillId="0" borderId="21" xfId="0" applyNumberFormat="1" applyFont="1" applyBorder="1" applyAlignment="1">
      <alignment horizontal="center"/>
    </xf>
    <xf numFmtId="164" fontId="9" fillId="0" borderId="14" xfId="0" applyNumberFormat="1" applyFont="1" applyFill="1" applyBorder="1" applyAlignment="1">
      <alignment horizontal="center"/>
    </xf>
    <xf numFmtId="0" fontId="9" fillId="0" borderId="14" xfId="0" applyNumberFormat="1" applyFont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14" fontId="9" fillId="4" borderId="0" xfId="0" applyNumberFormat="1" applyFont="1" applyFill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4" fillId="2" borderId="25" xfId="0" applyFont="1" applyFill="1" applyBorder="1" applyAlignment="1">
      <alignment horizontal="center"/>
    </xf>
    <xf numFmtId="0" fontId="24" fillId="2" borderId="26" xfId="0" applyFont="1" applyFill="1" applyBorder="1" applyAlignment="1">
      <alignment horizontal="center"/>
    </xf>
    <xf numFmtId="0" fontId="24" fillId="2" borderId="27" xfId="0" applyFont="1" applyFill="1" applyBorder="1" applyAlignment="1">
      <alignment horizontal="center"/>
    </xf>
    <xf numFmtId="0" fontId="9" fillId="3" borderId="29" xfId="0" applyFont="1" applyFill="1" applyBorder="1" applyAlignment="1">
      <alignment horizontal="right"/>
    </xf>
    <xf numFmtId="0" fontId="9" fillId="3" borderId="30" xfId="0" applyFont="1" applyFill="1" applyBorder="1" applyAlignment="1">
      <alignment horizontal="right"/>
    </xf>
    <xf numFmtId="164" fontId="9" fillId="3" borderId="30" xfId="0" applyNumberFormat="1" applyFont="1" applyFill="1" applyBorder="1" applyAlignment="1">
      <alignment horizontal="center"/>
    </xf>
    <xf numFmtId="164" fontId="9" fillId="3" borderId="31" xfId="0" applyNumberFormat="1" applyFont="1" applyFill="1" applyBorder="1" applyAlignment="1">
      <alignment horizontal="center"/>
    </xf>
    <xf numFmtId="8" fontId="9" fillId="3" borderId="22" xfId="0" applyNumberFormat="1" applyFont="1" applyFill="1" applyBorder="1" applyAlignment="1">
      <alignment horizontal="center"/>
    </xf>
    <xf numFmtId="8" fontId="9" fillId="3" borderId="32" xfId="0" applyNumberFormat="1" applyFont="1" applyFill="1" applyBorder="1" applyAlignment="1">
      <alignment horizontal="center"/>
    </xf>
    <xf numFmtId="0" fontId="9" fillId="3" borderId="33" xfId="0" applyFont="1" applyFill="1" applyBorder="1" applyAlignment="1">
      <alignment horizontal="right"/>
    </xf>
    <xf numFmtId="0" fontId="9" fillId="3" borderId="22" xfId="0" applyFont="1" applyFill="1" applyBorder="1" applyAlignment="1">
      <alignment horizontal="right"/>
    </xf>
    <xf numFmtId="8" fontId="9" fillId="0" borderId="14" xfId="0" applyNumberFormat="1" applyFont="1" applyBorder="1" applyAlignment="1">
      <alignment horizontal="center"/>
    </xf>
    <xf numFmtId="8" fontId="9" fillId="0" borderId="34" xfId="0" applyNumberFormat="1" applyFont="1" applyBorder="1" applyAlignment="1">
      <alignment horizontal="center"/>
    </xf>
    <xf numFmtId="0" fontId="9" fillId="0" borderId="35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8" fontId="9" fillId="3" borderId="36" xfId="0" applyNumberFormat="1" applyFont="1" applyFill="1" applyBorder="1" applyAlignment="1">
      <alignment horizontal="center"/>
    </xf>
    <xf numFmtId="8" fontId="9" fillId="3" borderId="37" xfId="0" applyNumberFormat="1" applyFont="1" applyFill="1" applyBorder="1" applyAlignment="1">
      <alignment horizontal="center"/>
    </xf>
    <xf numFmtId="8" fontId="9" fillId="0" borderId="38" xfId="0" applyNumberFormat="1" applyFont="1" applyBorder="1" applyAlignment="1">
      <alignment horizontal="center"/>
    </xf>
    <xf numFmtId="8" fontId="9" fillId="0" borderId="39" xfId="0" applyNumberFormat="1" applyFont="1" applyBorder="1" applyAlignment="1">
      <alignment horizontal="center"/>
    </xf>
    <xf numFmtId="8" fontId="9" fillId="3" borderId="38" xfId="0" applyNumberFormat="1" applyFont="1" applyFill="1" applyBorder="1" applyAlignment="1">
      <alignment horizontal="center"/>
    </xf>
    <xf numFmtId="8" fontId="9" fillId="3" borderId="39" xfId="0" applyNumberFormat="1" applyFont="1" applyFill="1" applyBorder="1" applyAlignment="1">
      <alignment horizontal="center"/>
    </xf>
    <xf numFmtId="0" fontId="9" fillId="3" borderId="36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3" borderId="38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41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8" fontId="9" fillId="3" borderId="41" xfId="0" applyNumberFormat="1" applyFont="1" applyFill="1" applyBorder="1" applyAlignment="1">
      <alignment horizontal="center"/>
    </xf>
    <xf numFmtId="8" fontId="9" fillId="3" borderId="45" xfId="0" applyNumberFormat="1" applyFont="1" applyFill="1" applyBorder="1" applyAlignment="1">
      <alignment horizontal="center"/>
    </xf>
    <xf numFmtId="8" fontId="9" fillId="0" borderId="43" xfId="0" applyNumberFormat="1" applyFont="1" applyBorder="1" applyAlignment="1">
      <alignment horizontal="center"/>
    </xf>
    <xf numFmtId="8" fontId="9" fillId="0" borderId="20" xfId="0" applyNumberFormat="1" applyFont="1" applyBorder="1" applyAlignment="1">
      <alignment horizontal="center"/>
    </xf>
    <xf numFmtId="49" fontId="17" fillId="0" borderId="47" xfId="0" applyNumberFormat="1" applyFont="1" applyBorder="1" applyAlignment="1">
      <alignment horizontal="center"/>
    </xf>
    <xf numFmtId="49" fontId="17" fillId="0" borderId="48" xfId="0" applyNumberFormat="1" applyFont="1" applyBorder="1" applyAlignment="1">
      <alignment horizontal="center"/>
    </xf>
    <xf numFmtId="49" fontId="17" fillId="0" borderId="49" xfId="0" applyNumberFormat="1" applyFont="1" applyBorder="1" applyAlignment="1">
      <alignment horizontal="center"/>
    </xf>
    <xf numFmtId="49" fontId="17" fillId="0" borderId="50" xfId="0" applyNumberFormat="1" applyFont="1" applyBorder="1" applyAlignment="1">
      <alignment horizontal="center"/>
    </xf>
    <xf numFmtId="49" fontId="17" fillId="0" borderId="51" xfId="0" applyNumberFormat="1" applyFont="1" applyBorder="1" applyAlignment="1">
      <alignment horizontal="center"/>
    </xf>
    <xf numFmtId="49" fontId="17" fillId="0" borderId="5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1'!$H$4:$H$15</c:f>
              <c:numCache>
                <c:formatCode>#,##0.00</c:formatCode>
                <c:ptCount val="12"/>
                <c:pt idx="0">
                  <c:v>283037.95</c:v>
                </c:pt>
                <c:pt idx="1">
                  <c:v>519616.34</c:v>
                </c:pt>
                <c:pt idx="2">
                  <c:v>775893.33000000007</c:v>
                </c:pt>
                <c:pt idx="3">
                  <c:v>1096106.53</c:v>
                </c:pt>
                <c:pt idx="4">
                  <c:v>1329994.73</c:v>
                </c:pt>
                <c:pt idx="5">
                  <c:v>1570872.17</c:v>
                </c:pt>
                <c:pt idx="6">
                  <c:v>1832209.68</c:v>
                </c:pt>
                <c:pt idx="7">
                  <c:v>2078633.29</c:v>
                </c:pt>
                <c:pt idx="8">
                  <c:v>2330179.19</c:v>
                </c:pt>
                <c:pt idx="9">
                  <c:v>2539757.7000000002</c:v>
                </c:pt>
                <c:pt idx="10">
                  <c:v>2760865.9000000004</c:v>
                </c:pt>
                <c:pt idx="11">
                  <c:v>2760865.9000000004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4-4733-9A77-44AE11AAE1C5}"/>
            </c:ext>
          </c:extLst>
        </c:ser>
        <c:ser>
          <c:idx val="1"/>
          <c:order val="1"/>
          <c:tx>
            <c:v>Plan</c:v>
          </c:tx>
          <c:val>
            <c:numRef>
              <c:f>'District 1'!$I$4:$I$15</c:f>
              <c:numCache>
                <c:formatCode>#,##0.00</c:formatCode>
                <c:ptCount val="12"/>
                <c:pt idx="0">
                  <c:v>319897.83333333331</c:v>
                </c:pt>
                <c:pt idx="1">
                  <c:v>639795.66666666663</c:v>
                </c:pt>
                <c:pt idx="2">
                  <c:v>959693.5</c:v>
                </c:pt>
                <c:pt idx="3">
                  <c:v>1279591.3333333333</c:v>
                </c:pt>
                <c:pt idx="4">
                  <c:v>1599489.1666666665</c:v>
                </c:pt>
                <c:pt idx="5">
                  <c:v>1919386.9999999998</c:v>
                </c:pt>
                <c:pt idx="6">
                  <c:v>2239284.833333333</c:v>
                </c:pt>
                <c:pt idx="7">
                  <c:v>2559182.6666666665</c:v>
                </c:pt>
                <c:pt idx="8">
                  <c:v>2879080.5</c:v>
                </c:pt>
                <c:pt idx="9">
                  <c:v>3198978.3333333335</c:v>
                </c:pt>
                <c:pt idx="10">
                  <c:v>3518876.166666667</c:v>
                </c:pt>
                <c:pt idx="11">
                  <c:v>3838774.0000000005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4-4733-9A77-44AE11AAE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28704"/>
        <c:axId val="320123216"/>
      </c:lineChart>
      <c:catAx>
        <c:axId val="320128704"/>
        <c:scaling>
          <c:orientation val="minMax"/>
        </c:scaling>
        <c:delete val="0"/>
        <c:axPos val="b"/>
        <c:majorTickMark val="none"/>
        <c:minorTickMark val="none"/>
        <c:tickLblPos val="nextTo"/>
        <c:crossAx val="320123216"/>
        <c:crosses val="autoZero"/>
        <c:auto val="1"/>
        <c:lblAlgn val="ctr"/>
        <c:lblOffset val="100"/>
        <c:noMultiLvlLbl val="0"/>
      </c:catAx>
      <c:valAx>
        <c:axId val="320123216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0128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44" l="0.70000000000000062" r="0.70000000000000062" t="0.750000000000010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2'!$H$4:$H$15</c:f>
              <c:numCache>
                <c:formatCode>#,##0.00</c:formatCode>
                <c:ptCount val="12"/>
                <c:pt idx="0">
                  <c:v>426184.42</c:v>
                </c:pt>
                <c:pt idx="1">
                  <c:v>817115.04</c:v>
                </c:pt>
                <c:pt idx="2">
                  <c:v>1118836.29</c:v>
                </c:pt>
                <c:pt idx="3">
                  <c:v>1534958.42</c:v>
                </c:pt>
                <c:pt idx="4">
                  <c:v>1840590.52</c:v>
                </c:pt>
                <c:pt idx="5">
                  <c:v>2143501.9</c:v>
                </c:pt>
                <c:pt idx="6">
                  <c:v>2534154.27</c:v>
                </c:pt>
                <c:pt idx="7">
                  <c:v>2899041.02</c:v>
                </c:pt>
                <c:pt idx="8">
                  <c:v>3276282.84</c:v>
                </c:pt>
                <c:pt idx="9">
                  <c:v>3687897.8899999997</c:v>
                </c:pt>
                <c:pt idx="10">
                  <c:v>4052993.1999999997</c:v>
                </c:pt>
                <c:pt idx="11">
                  <c:v>4052993.1999999997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B-40CE-9A8F-5A7ECBF5799B}"/>
            </c:ext>
          </c:extLst>
        </c:ser>
        <c:ser>
          <c:idx val="1"/>
          <c:order val="1"/>
          <c:tx>
            <c:v>Plan</c:v>
          </c:tx>
          <c:val>
            <c:numRef>
              <c:f>'District 2'!$I$4:$I$15</c:f>
              <c:numCache>
                <c:formatCode>#,##0.00</c:formatCode>
                <c:ptCount val="12"/>
                <c:pt idx="0">
                  <c:v>414550.91666666669</c:v>
                </c:pt>
                <c:pt idx="1">
                  <c:v>829101.83333333337</c:v>
                </c:pt>
                <c:pt idx="2">
                  <c:v>1243652.75</c:v>
                </c:pt>
                <c:pt idx="3">
                  <c:v>1658203.6666666667</c:v>
                </c:pt>
                <c:pt idx="4">
                  <c:v>2072754.5833333335</c:v>
                </c:pt>
                <c:pt idx="5">
                  <c:v>2487305.5</c:v>
                </c:pt>
                <c:pt idx="6">
                  <c:v>2901856.4166666665</c:v>
                </c:pt>
                <c:pt idx="7">
                  <c:v>3316407.333333333</c:v>
                </c:pt>
                <c:pt idx="8">
                  <c:v>3730958.2499999995</c:v>
                </c:pt>
                <c:pt idx="9">
                  <c:v>4145509.166666666</c:v>
                </c:pt>
                <c:pt idx="10">
                  <c:v>4560060.083333333</c:v>
                </c:pt>
                <c:pt idx="11">
                  <c:v>4974611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B-40CE-9A8F-5A7ECBF57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29880"/>
        <c:axId val="320129488"/>
      </c:lineChart>
      <c:catAx>
        <c:axId val="320129880"/>
        <c:scaling>
          <c:orientation val="minMax"/>
        </c:scaling>
        <c:delete val="0"/>
        <c:axPos val="b"/>
        <c:majorTickMark val="none"/>
        <c:minorTickMark val="none"/>
        <c:tickLblPos val="nextTo"/>
        <c:crossAx val="320129488"/>
        <c:crosses val="autoZero"/>
        <c:auto val="1"/>
        <c:lblAlgn val="ctr"/>
        <c:lblOffset val="100"/>
        <c:noMultiLvlLbl val="0"/>
      </c:catAx>
      <c:valAx>
        <c:axId val="320129488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0129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66" l="0.70000000000000062" r="0.70000000000000062" t="0.750000000000010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3'!$H$4:$H$15</c:f>
              <c:numCache>
                <c:formatCode>#,##0.00</c:formatCode>
                <c:ptCount val="12"/>
                <c:pt idx="0">
                  <c:v>152920.16</c:v>
                </c:pt>
                <c:pt idx="1">
                  <c:v>296389.86</c:v>
                </c:pt>
                <c:pt idx="2">
                  <c:v>433733.32999999996</c:v>
                </c:pt>
                <c:pt idx="3">
                  <c:v>601149.19999999995</c:v>
                </c:pt>
                <c:pt idx="4">
                  <c:v>726574.96</c:v>
                </c:pt>
                <c:pt idx="5">
                  <c:v>845655.45</c:v>
                </c:pt>
                <c:pt idx="6">
                  <c:v>983050.3899999999</c:v>
                </c:pt>
                <c:pt idx="7">
                  <c:v>1116032.3299999998</c:v>
                </c:pt>
                <c:pt idx="8">
                  <c:v>1195772.0799999998</c:v>
                </c:pt>
                <c:pt idx="9">
                  <c:v>1195772.0799999998</c:v>
                </c:pt>
                <c:pt idx="10">
                  <c:v>1195772.0799999998</c:v>
                </c:pt>
                <c:pt idx="11">
                  <c:v>1195772.0799999998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8-4B8D-AA77-8F18D3DB5B87}"/>
            </c:ext>
          </c:extLst>
        </c:ser>
        <c:ser>
          <c:idx val="1"/>
          <c:order val="1"/>
          <c:tx>
            <c:v>Plan</c:v>
          </c:tx>
          <c:val>
            <c:numRef>
              <c:f>'District 3'!$I$4:$I$15</c:f>
              <c:numCache>
                <c:formatCode>#,##0.00</c:formatCode>
                <c:ptCount val="12"/>
                <c:pt idx="0">
                  <c:v>163430.25</c:v>
                </c:pt>
                <c:pt idx="1">
                  <c:v>326860.5</c:v>
                </c:pt>
                <c:pt idx="2">
                  <c:v>490290.75</c:v>
                </c:pt>
                <c:pt idx="3">
                  <c:v>653721</c:v>
                </c:pt>
                <c:pt idx="4">
                  <c:v>817151.25</c:v>
                </c:pt>
                <c:pt idx="5">
                  <c:v>980581.5</c:v>
                </c:pt>
                <c:pt idx="6">
                  <c:v>1144011.75</c:v>
                </c:pt>
                <c:pt idx="7">
                  <c:v>1307442</c:v>
                </c:pt>
                <c:pt idx="8">
                  <c:v>1470872.25</c:v>
                </c:pt>
                <c:pt idx="9">
                  <c:v>1634302.5</c:v>
                </c:pt>
                <c:pt idx="10">
                  <c:v>1797732.75</c:v>
                </c:pt>
                <c:pt idx="11">
                  <c:v>1961163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8-4B8D-AA77-8F18D3DB5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30272"/>
        <c:axId val="320124784"/>
      </c:lineChart>
      <c:catAx>
        <c:axId val="320130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320124784"/>
        <c:crosses val="autoZero"/>
        <c:auto val="1"/>
        <c:lblAlgn val="ctr"/>
        <c:lblOffset val="100"/>
        <c:noMultiLvlLbl val="0"/>
      </c:catAx>
      <c:valAx>
        <c:axId val="320124784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0130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4'!$H$4:$H$15</c:f>
              <c:numCache>
                <c:formatCode>#,##0.00</c:formatCode>
                <c:ptCount val="12"/>
                <c:pt idx="0">
                  <c:v>89791.57</c:v>
                </c:pt>
                <c:pt idx="1">
                  <c:v>209419.83000000002</c:v>
                </c:pt>
                <c:pt idx="2">
                  <c:v>313879.29000000004</c:v>
                </c:pt>
                <c:pt idx="3">
                  <c:v>453685.04000000004</c:v>
                </c:pt>
                <c:pt idx="4">
                  <c:v>563078.29</c:v>
                </c:pt>
                <c:pt idx="5">
                  <c:v>668517.55000000005</c:v>
                </c:pt>
                <c:pt idx="6">
                  <c:v>789184.54</c:v>
                </c:pt>
                <c:pt idx="7">
                  <c:v>904369.97</c:v>
                </c:pt>
                <c:pt idx="8">
                  <c:v>979613.64</c:v>
                </c:pt>
                <c:pt idx="9">
                  <c:v>1023698.96</c:v>
                </c:pt>
                <c:pt idx="10">
                  <c:v>1055306.03</c:v>
                </c:pt>
                <c:pt idx="11">
                  <c:v>1055306.03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E-46B9-9423-7B7493440EC3}"/>
            </c:ext>
          </c:extLst>
        </c:ser>
        <c:ser>
          <c:idx val="1"/>
          <c:order val="1"/>
          <c:tx>
            <c:v>Plan</c:v>
          </c:tx>
          <c:val>
            <c:numRef>
              <c:f>'District 4'!$I$4:$I$15</c:f>
              <c:numCache>
                <c:formatCode>#,##0.00</c:formatCode>
                <c:ptCount val="12"/>
                <c:pt idx="0">
                  <c:v>135000</c:v>
                </c:pt>
                <c:pt idx="1">
                  <c:v>270000</c:v>
                </c:pt>
                <c:pt idx="2">
                  <c:v>405000</c:v>
                </c:pt>
                <c:pt idx="3">
                  <c:v>540000</c:v>
                </c:pt>
                <c:pt idx="4">
                  <c:v>675000</c:v>
                </c:pt>
                <c:pt idx="5">
                  <c:v>810000</c:v>
                </c:pt>
                <c:pt idx="6">
                  <c:v>945000</c:v>
                </c:pt>
                <c:pt idx="7">
                  <c:v>1080000</c:v>
                </c:pt>
                <c:pt idx="8">
                  <c:v>1215000</c:v>
                </c:pt>
                <c:pt idx="9">
                  <c:v>1350000</c:v>
                </c:pt>
                <c:pt idx="10">
                  <c:v>1485000</c:v>
                </c:pt>
                <c:pt idx="11">
                  <c:v>1620000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E-46B9-9423-7B7493440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244728"/>
        <c:axId val="321871296"/>
      </c:lineChart>
      <c:catAx>
        <c:axId val="270244728"/>
        <c:scaling>
          <c:orientation val="minMax"/>
        </c:scaling>
        <c:delete val="0"/>
        <c:axPos val="b"/>
        <c:majorTickMark val="none"/>
        <c:minorTickMark val="none"/>
        <c:tickLblPos val="nextTo"/>
        <c:crossAx val="321871296"/>
        <c:crosses val="autoZero"/>
        <c:auto val="1"/>
        <c:lblAlgn val="ctr"/>
        <c:lblOffset val="100"/>
        <c:noMultiLvlLbl val="0"/>
      </c:catAx>
      <c:valAx>
        <c:axId val="321871296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270244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5'!$H$4:$H$15</c:f>
              <c:numCache>
                <c:formatCode>#,##0.00</c:formatCode>
                <c:ptCount val="12"/>
                <c:pt idx="0">
                  <c:v>244369.04</c:v>
                </c:pt>
                <c:pt idx="1">
                  <c:v>487948.56</c:v>
                </c:pt>
                <c:pt idx="2">
                  <c:v>676367.65</c:v>
                </c:pt>
                <c:pt idx="3">
                  <c:v>956886.88</c:v>
                </c:pt>
                <c:pt idx="4">
                  <c:v>1161719.22</c:v>
                </c:pt>
                <c:pt idx="5">
                  <c:v>1369452.0899999999</c:v>
                </c:pt>
                <c:pt idx="6">
                  <c:v>1616060.2999999998</c:v>
                </c:pt>
                <c:pt idx="7">
                  <c:v>1865754.88</c:v>
                </c:pt>
                <c:pt idx="8">
                  <c:v>2104792.8899999997</c:v>
                </c:pt>
                <c:pt idx="9">
                  <c:v>2333346.86</c:v>
                </c:pt>
                <c:pt idx="10">
                  <c:v>2505236.7999999998</c:v>
                </c:pt>
                <c:pt idx="11">
                  <c:v>2505236.7999999998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B-45EB-8ED6-C24270B52F63}"/>
            </c:ext>
          </c:extLst>
        </c:ser>
        <c:ser>
          <c:idx val="1"/>
          <c:order val="1"/>
          <c:tx>
            <c:v>Plan</c:v>
          </c:tx>
          <c:val>
            <c:numRef>
              <c:f>'District 5'!$I$4:$I$15</c:f>
              <c:numCache>
                <c:formatCode>#,##0.00</c:formatCode>
                <c:ptCount val="12"/>
                <c:pt idx="0">
                  <c:v>264583.33333333331</c:v>
                </c:pt>
                <c:pt idx="1">
                  <c:v>529166.66666666663</c:v>
                </c:pt>
                <c:pt idx="2">
                  <c:v>793750</c:v>
                </c:pt>
                <c:pt idx="3">
                  <c:v>1058333.3333333333</c:v>
                </c:pt>
                <c:pt idx="4">
                  <c:v>1322916.6666666665</c:v>
                </c:pt>
                <c:pt idx="5">
                  <c:v>1587499.9999999998</c:v>
                </c:pt>
                <c:pt idx="6">
                  <c:v>1852083.333333333</c:v>
                </c:pt>
                <c:pt idx="7">
                  <c:v>2116666.6666666665</c:v>
                </c:pt>
                <c:pt idx="8">
                  <c:v>2381250</c:v>
                </c:pt>
                <c:pt idx="9">
                  <c:v>2645833.3333333335</c:v>
                </c:pt>
                <c:pt idx="10">
                  <c:v>2910416.666666667</c:v>
                </c:pt>
                <c:pt idx="11">
                  <c:v>3175000.0000000005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B-45EB-8ED6-C24270B52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868944"/>
        <c:axId val="321873256"/>
      </c:lineChart>
      <c:catAx>
        <c:axId val="321868944"/>
        <c:scaling>
          <c:orientation val="minMax"/>
        </c:scaling>
        <c:delete val="0"/>
        <c:axPos val="b"/>
        <c:majorTickMark val="none"/>
        <c:minorTickMark val="none"/>
        <c:tickLblPos val="nextTo"/>
        <c:crossAx val="321873256"/>
        <c:crosses val="autoZero"/>
        <c:auto val="1"/>
        <c:lblAlgn val="ctr"/>
        <c:lblOffset val="100"/>
        <c:noMultiLvlLbl val="0"/>
      </c:catAx>
      <c:valAx>
        <c:axId val="321873256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1868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6'!$H$4:$H$15</c:f>
              <c:numCache>
                <c:formatCode>#,##0.00</c:formatCode>
                <c:ptCount val="12"/>
                <c:pt idx="0">
                  <c:v>64373.22</c:v>
                </c:pt>
                <c:pt idx="1">
                  <c:v>118688.93</c:v>
                </c:pt>
                <c:pt idx="2">
                  <c:v>173425.66999999998</c:v>
                </c:pt>
                <c:pt idx="3">
                  <c:v>237660.78999999998</c:v>
                </c:pt>
                <c:pt idx="4">
                  <c:v>289095.31999999995</c:v>
                </c:pt>
                <c:pt idx="5">
                  <c:v>335714.27999999997</c:v>
                </c:pt>
                <c:pt idx="6">
                  <c:v>382979.33999999997</c:v>
                </c:pt>
                <c:pt idx="7">
                  <c:v>434728.75999999995</c:v>
                </c:pt>
                <c:pt idx="8">
                  <c:v>483907.61999999994</c:v>
                </c:pt>
                <c:pt idx="9">
                  <c:v>528871.56999999995</c:v>
                </c:pt>
                <c:pt idx="10">
                  <c:v>567025.19999999995</c:v>
                </c:pt>
                <c:pt idx="11">
                  <c:v>567025.19999999995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2-4C87-B813-9E49C8997752}"/>
            </c:ext>
          </c:extLst>
        </c:ser>
        <c:ser>
          <c:idx val="1"/>
          <c:order val="1"/>
          <c:tx>
            <c:v>Plan</c:v>
          </c:tx>
          <c:val>
            <c:numRef>
              <c:f>'District 6'!$I$4:$I$15</c:f>
              <c:numCache>
                <c:formatCode>#,##0.00</c:formatCode>
                <c:ptCount val="12"/>
                <c:pt idx="0">
                  <c:v>77062.5</c:v>
                </c:pt>
                <c:pt idx="1">
                  <c:v>154125</c:v>
                </c:pt>
                <c:pt idx="2">
                  <c:v>231187.5</c:v>
                </c:pt>
                <c:pt idx="3">
                  <c:v>308250</c:v>
                </c:pt>
                <c:pt idx="4">
                  <c:v>385312.5</c:v>
                </c:pt>
                <c:pt idx="5">
                  <c:v>462375</c:v>
                </c:pt>
                <c:pt idx="6">
                  <c:v>539437.5</c:v>
                </c:pt>
                <c:pt idx="7">
                  <c:v>616500</c:v>
                </c:pt>
                <c:pt idx="8">
                  <c:v>693562.5</c:v>
                </c:pt>
                <c:pt idx="9">
                  <c:v>770625</c:v>
                </c:pt>
                <c:pt idx="10">
                  <c:v>847687.5</c:v>
                </c:pt>
                <c:pt idx="11">
                  <c:v>924750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2-4C87-B813-9E49C8997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866984"/>
        <c:axId val="321867376"/>
      </c:lineChart>
      <c:catAx>
        <c:axId val="321866984"/>
        <c:scaling>
          <c:orientation val="minMax"/>
        </c:scaling>
        <c:delete val="0"/>
        <c:axPos val="b"/>
        <c:majorTickMark val="none"/>
        <c:minorTickMark val="none"/>
        <c:tickLblPos val="nextTo"/>
        <c:crossAx val="321867376"/>
        <c:crosses val="autoZero"/>
        <c:auto val="1"/>
        <c:lblAlgn val="ctr"/>
        <c:lblOffset val="100"/>
        <c:noMultiLvlLbl val="0"/>
      </c:catAx>
      <c:valAx>
        <c:axId val="321867376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18669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7'!$H$4:$H$15</c:f>
              <c:numCache>
                <c:formatCode>#,##0.00</c:formatCode>
                <c:ptCount val="12"/>
                <c:pt idx="0">
                  <c:v>151843.09</c:v>
                </c:pt>
                <c:pt idx="1">
                  <c:v>313708.89</c:v>
                </c:pt>
                <c:pt idx="2">
                  <c:v>431997.55000000005</c:v>
                </c:pt>
                <c:pt idx="3">
                  <c:v>604749.25</c:v>
                </c:pt>
                <c:pt idx="4">
                  <c:v>717699.96</c:v>
                </c:pt>
                <c:pt idx="5">
                  <c:v>843866.07</c:v>
                </c:pt>
                <c:pt idx="6">
                  <c:v>995339.96</c:v>
                </c:pt>
                <c:pt idx="7">
                  <c:v>1140665.96</c:v>
                </c:pt>
                <c:pt idx="8">
                  <c:v>1291377.31</c:v>
                </c:pt>
                <c:pt idx="9">
                  <c:v>1415921.4300000002</c:v>
                </c:pt>
                <c:pt idx="10">
                  <c:v>1504367.9100000001</c:v>
                </c:pt>
                <c:pt idx="11">
                  <c:v>1504367.9100000001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1-41E6-A4C1-5B4F7863E570}"/>
            </c:ext>
          </c:extLst>
        </c:ser>
        <c:ser>
          <c:idx val="1"/>
          <c:order val="1"/>
          <c:tx>
            <c:v>Plan</c:v>
          </c:tx>
          <c:val>
            <c:numRef>
              <c:f>'District 7'!$I$4:$I$15</c:f>
              <c:numCache>
                <c:formatCode>#,##0.00</c:formatCode>
                <c:ptCount val="12"/>
                <c:pt idx="0">
                  <c:v>171454.66666666666</c:v>
                </c:pt>
                <c:pt idx="1">
                  <c:v>342909.33333333331</c:v>
                </c:pt>
                <c:pt idx="2">
                  <c:v>514364</c:v>
                </c:pt>
                <c:pt idx="3">
                  <c:v>685818.66666666663</c:v>
                </c:pt>
                <c:pt idx="4">
                  <c:v>857273.33333333326</c:v>
                </c:pt>
                <c:pt idx="5">
                  <c:v>1028727.9999999999</c:v>
                </c:pt>
                <c:pt idx="6">
                  <c:v>1200182.6666666665</c:v>
                </c:pt>
                <c:pt idx="7">
                  <c:v>1371637.3333333333</c:v>
                </c:pt>
                <c:pt idx="8">
                  <c:v>1543092</c:v>
                </c:pt>
                <c:pt idx="9">
                  <c:v>1714546.6666666667</c:v>
                </c:pt>
                <c:pt idx="10">
                  <c:v>1886001.3333333335</c:v>
                </c:pt>
                <c:pt idx="11">
                  <c:v>2057456.0000000002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1-41E6-A4C1-5B4F7863E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867768"/>
        <c:axId val="321872472"/>
      </c:lineChart>
      <c:catAx>
        <c:axId val="321867768"/>
        <c:scaling>
          <c:orientation val="minMax"/>
        </c:scaling>
        <c:delete val="0"/>
        <c:axPos val="b"/>
        <c:majorTickMark val="none"/>
        <c:minorTickMark val="none"/>
        <c:tickLblPos val="nextTo"/>
        <c:crossAx val="321872472"/>
        <c:crosses val="autoZero"/>
        <c:auto val="1"/>
        <c:lblAlgn val="ctr"/>
        <c:lblOffset val="100"/>
        <c:noMultiLvlLbl val="0"/>
      </c:catAx>
      <c:valAx>
        <c:axId val="321872472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1867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99481660269871"/>
          <c:y val="3.1903799417096451E-2"/>
          <c:w val="0.71122119785278093"/>
          <c:h val="0.87476035721792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data'!$C$5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strRef>
              <c:f>'Summary data'!$B$6:$B$17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'Summary data'!$C$6:$C$17</c:f>
              <c:numCache>
                <c:formatCode>#,##0.00</c:formatCode>
                <c:ptCount val="12"/>
                <c:pt idx="0">
                  <c:v>1412519.4500000002</c:v>
                </c:pt>
                <c:pt idx="1">
                  <c:v>2762887.4500000007</c:v>
                </c:pt>
                <c:pt idx="2">
                  <c:v>3924133.1100000003</c:v>
                </c:pt>
                <c:pt idx="3">
                  <c:v>5485196.1100000003</c:v>
                </c:pt>
                <c:pt idx="4">
                  <c:v>6628753</c:v>
                </c:pt>
                <c:pt idx="5">
                  <c:v>7777579.5099999998</c:v>
                </c:pt>
                <c:pt idx="6">
                  <c:v>9132978.4800000004</c:v>
                </c:pt>
                <c:pt idx="7">
                  <c:v>10439226.210000001</c:v>
                </c:pt>
                <c:pt idx="8">
                  <c:v>11661925.569999998</c:v>
                </c:pt>
                <c:pt idx="9">
                  <c:v>12725266.489999998</c:v>
                </c:pt>
                <c:pt idx="10">
                  <c:v>13641567.119999997</c:v>
                </c:pt>
                <c:pt idx="11">
                  <c:v>13641567.119999997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E-4C1C-A082-7D5A6F8F21D7}"/>
            </c:ext>
          </c:extLst>
        </c:ser>
        <c:ser>
          <c:idx val="1"/>
          <c:order val="1"/>
          <c:tx>
            <c:strRef>
              <c:f>'Summary data'!$D$5</c:f>
              <c:strCache>
                <c:ptCount val="1"/>
                <c:pt idx="0">
                  <c:v>Plan</c:v>
                </c:pt>
              </c:strCache>
            </c:strRef>
          </c:tx>
          <c:invertIfNegative val="0"/>
          <c:cat>
            <c:strRef>
              <c:f>'Summary data'!$B$6:$B$17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'Summary data'!$D$6:$D$17</c:f>
              <c:numCache>
                <c:formatCode>#,##0.00</c:formatCode>
                <c:ptCount val="12"/>
                <c:pt idx="0">
                  <c:v>1545979.5</c:v>
                </c:pt>
                <c:pt idx="1">
                  <c:v>3091959</c:v>
                </c:pt>
                <c:pt idx="2">
                  <c:v>4637938.5</c:v>
                </c:pt>
                <c:pt idx="3">
                  <c:v>6183918</c:v>
                </c:pt>
                <c:pt idx="4">
                  <c:v>7729897.4999999991</c:v>
                </c:pt>
                <c:pt idx="5">
                  <c:v>9275877</c:v>
                </c:pt>
                <c:pt idx="6">
                  <c:v>10821856.499999998</c:v>
                </c:pt>
                <c:pt idx="7">
                  <c:v>12367836</c:v>
                </c:pt>
                <c:pt idx="8">
                  <c:v>13913815.5</c:v>
                </c:pt>
                <c:pt idx="9">
                  <c:v>15459795</c:v>
                </c:pt>
                <c:pt idx="10">
                  <c:v>17005774.5</c:v>
                </c:pt>
                <c:pt idx="11">
                  <c:v>18551754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BE-4C1C-A082-7D5A6F8F2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870904"/>
        <c:axId val="321868160"/>
      </c:barChart>
      <c:catAx>
        <c:axId val="321870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21868160"/>
        <c:crosses val="autoZero"/>
        <c:auto val="0"/>
        <c:lblAlgn val="ctr"/>
        <c:lblOffset val="100"/>
        <c:noMultiLvlLbl val="0"/>
      </c:catAx>
      <c:valAx>
        <c:axId val="321868160"/>
        <c:scaling>
          <c:orientation val="minMax"/>
          <c:min val="10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Dollars in Millions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321870904"/>
        <c:crosses val="autoZero"/>
        <c:crossBetween val="between"/>
        <c:dispUnits>
          <c:builtInUnit val="millions"/>
          <c:dispUnitsLbl/>
        </c:dispUnits>
      </c:valAx>
    </c:plotArea>
    <c:legend>
      <c:legendPos val="r"/>
      <c:layout>
        <c:manualLayout>
          <c:xMode val="edge"/>
          <c:yMode val="edge"/>
          <c:x val="0.89338051020688758"/>
          <c:y val="0.4480374803234411"/>
          <c:w val="9.7306334961913224E-2"/>
          <c:h val="0.1326604517740184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1" l="0.70000000000000062" r="0.70000000000000062" t="0.750000000000011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19</xdr:row>
      <xdr:rowOff>104774</xdr:rowOff>
    </xdr:from>
    <xdr:to>
      <xdr:col>5</xdr:col>
      <xdr:colOff>1042147</xdr:colOff>
      <xdr:row>40</xdr:row>
      <xdr:rowOff>156881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19</xdr:row>
      <xdr:rowOff>161925</xdr:rowOff>
    </xdr:from>
    <xdr:to>
      <xdr:col>5</xdr:col>
      <xdr:colOff>476250</xdr:colOff>
      <xdr:row>38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1114425</xdr:colOff>
      <xdr:row>19</xdr:row>
      <xdr:rowOff>85725</xdr:rowOff>
    </xdr:from>
    <xdr:to>
      <xdr:col>6</xdr:col>
      <xdr:colOff>333375</xdr:colOff>
      <xdr:row>37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6</xdr:col>
      <xdr:colOff>885825</xdr:colOff>
      <xdr:row>40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971551</xdr:colOff>
      <xdr:row>20</xdr:row>
      <xdr:rowOff>0</xdr:rowOff>
    </xdr:from>
    <xdr:to>
      <xdr:col>6</xdr:col>
      <xdr:colOff>809626</xdr:colOff>
      <xdr:row>40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1028701</xdr:colOff>
      <xdr:row>20</xdr:row>
      <xdr:rowOff>0</xdr:rowOff>
    </xdr:from>
    <xdr:to>
      <xdr:col>6</xdr:col>
      <xdr:colOff>828676</xdr:colOff>
      <xdr:row>39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1243854</xdr:colOff>
      <xdr:row>20</xdr:row>
      <xdr:rowOff>22411</xdr:rowOff>
    </xdr:from>
    <xdr:to>
      <xdr:col>6</xdr:col>
      <xdr:colOff>1098177</xdr:colOff>
      <xdr:row>42</xdr:row>
      <xdr:rowOff>56029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95250</xdr:rowOff>
    </xdr:from>
    <xdr:to>
      <xdr:col>13</xdr:col>
      <xdr:colOff>428625</xdr:colOff>
      <xdr:row>38</xdr:row>
      <xdr:rowOff>9525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3300"/>
  </sheetPr>
  <dimension ref="A1:I28"/>
  <sheetViews>
    <sheetView topLeftCell="B1" zoomScale="115" zoomScaleNormal="115" workbookViewId="0">
      <selection activeCell="D14" sqref="D14"/>
    </sheetView>
  </sheetViews>
  <sheetFormatPr defaultColWidth="9.109375" defaultRowHeight="14.4"/>
  <cols>
    <col min="1" max="1" width="19" style="55" bestFit="1" customWidth="1"/>
    <col min="2" max="2" width="19.109375" style="55" bestFit="1" customWidth="1"/>
    <col min="3" max="3" width="11.5546875" style="55" bestFit="1" customWidth="1"/>
    <col min="4" max="4" width="17.109375" style="58" bestFit="1" customWidth="1"/>
    <col min="5" max="5" width="12.88671875" style="55" bestFit="1" customWidth="1"/>
    <col min="6" max="6" width="16" style="55" bestFit="1" customWidth="1"/>
    <col min="7" max="7" width="16.5546875" style="59" bestFit="1" customWidth="1"/>
    <col min="8" max="8" width="16.6640625" style="55" customWidth="1"/>
    <col min="9" max="9" width="14.5546875" style="55" customWidth="1"/>
    <col min="10" max="16384" width="9.109375" style="55"/>
  </cols>
  <sheetData>
    <row r="1" spans="1:9" ht="24.75" customHeight="1" thickBot="1">
      <c r="A1" s="146" t="s">
        <v>0</v>
      </c>
      <c r="B1" s="147"/>
      <c r="C1" s="147"/>
      <c r="D1" s="147"/>
      <c r="E1" s="147"/>
      <c r="F1" s="147"/>
      <c r="G1" s="148"/>
      <c r="H1" s="42"/>
      <c r="I1" s="42"/>
    </row>
    <row r="2" spans="1:9" s="56" customFormat="1" ht="33" customHeight="1" thickBot="1">
      <c r="A2" s="149" t="s">
        <v>1</v>
      </c>
      <c r="B2" s="150"/>
      <c r="C2" s="104" t="s">
        <v>2</v>
      </c>
      <c r="D2" s="99" t="s">
        <v>3</v>
      </c>
      <c r="E2" s="10" t="s">
        <v>4</v>
      </c>
      <c r="F2" s="10" t="s">
        <v>5</v>
      </c>
      <c r="G2" s="105"/>
      <c r="H2" s="1"/>
      <c r="I2" s="1"/>
    </row>
    <row r="3" spans="1:9" s="57" customFormat="1" ht="24" customHeight="1" thickTop="1" thickBot="1">
      <c r="A3" s="2" t="s">
        <v>6</v>
      </c>
      <c r="B3" s="3" t="s">
        <v>7</v>
      </c>
      <c r="C3" s="4" t="s">
        <v>8</v>
      </c>
      <c r="D3" s="106" t="s">
        <v>9</v>
      </c>
      <c r="E3" s="6" t="s">
        <v>10</v>
      </c>
      <c r="F3" s="7" t="s">
        <v>11</v>
      </c>
      <c r="G3" s="35" t="s">
        <v>12</v>
      </c>
      <c r="H3" s="44"/>
      <c r="I3" s="44"/>
    </row>
    <row r="4" spans="1:9" ht="15" customHeight="1" thickTop="1">
      <c r="A4" s="14">
        <v>3838774</v>
      </c>
      <c r="B4" s="15" t="s">
        <v>13</v>
      </c>
      <c r="C4" s="32" t="s">
        <v>14</v>
      </c>
      <c r="D4" s="16">
        <v>283037.95</v>
      </c>
      <c r="E4" s="45">
        <v>43714</v>
      </c>
      <c r="F4" s="17">
        <f>SUM(A4-D4)</f>
        <v>3555736.05</v>
      </c>
      <c r="G4" s="64" t="s">
        <v>15</v>
      </c>
      <c r="H4" s="46">
        <f>+D4</f>
        <v>283037.95</v>
      </c>
      <c r="I4" s="46">
        <f>SUM(A4/12)</f>
        <v>319897.83333333331</v>
      </c>
    </row>
    <row r="5" spans="1:9" ht="15" customHeight="1">
      <c r="A5" s="18"/>
      <c r="B5" s="19" t="s">
        <v>13</v>
      </c>
      <c r="C5" s="33" t="s">
        <v>16</v>
      </c>
      <c r="D5" s="22">
        <v>236578.39</v>
      </c>
      <c r="E5" s="47">
        <v>43740</v>
      </c>
      <c r="F5" s="17">
        <f>IF(D5&lt;&gt;"",SUM(F4-D5),"")</f>
        <v>3319157.6599999997</v>
      </c>
      <c r="G5" s="65" t="s">
        <v>17</v>
      </c>
      <c r="H5" s="46">
        <f>+D5+H4</f>
        <v>519616.34</v>
      </c>
      <c r="I5" s="46">
        <f t="shared" ref="I5:I15" si="0">+$I$4+I4</f>
        <v>639795.66666666663</v>
      </c>
    </row>
    <row r="6" spans="1:9">
      <c r="A6" s="18"/>
      <c r="B6" s="19" t="s">
        <v>13</v>
      </c>
      <c r="C6" s="33" t="s">
        <v>18</v>
      </c>
      <c r="D6" s="107">
        <v>256276.99</v>
      </c>
      <c r="E6" s="108">
        <v>43776</v>
      </c>
      <c r="F6" s="17">
        <f t="shared" ref="F6:F15" si="1">IF(D6&lt;&gt;"",SUM(F5-D6),"")</f>
        <v>3062880.67</v>
      </c>
      <c r="G6" s="68" t="s">
        <v>19</v>
      </c>
      <c r="H6" s="46">
        <f t="shared" ref="H6:H15" si="2">+D6+H5</f>
        <v>775893.33000000007</v>
      </c>
      <c r="I6" s="46">
        <f t="shared" si="0"/>
        <v>959693.5</v>
      </c>
    </row>
    <row r="7" spans="1:9">
      <c r="A7" s="18"/>
      <c r="B7" s="19" t="s">
        <v>13</v>
      </c>
      <c r="C7" s="21">
        <v>1019</v>
      </c>
      <c r="D7" s="109">
        <v>320213.2</v>
      </c>
      <c r="E7" s="108">
        <v>43822</v>
      </c>
      <c r="F7" s="17">
        <f t="shared" si="1"/>
        <v>2742667.4699999997</v>
      </c>
      <c r="G7" s="68" t="s">
        <v>20</v>
      </c>
      <c r="H7" s="46">
        <f t="shared" si="2"/>
        <v>1096106.53</v>
      </c>
      <c r="I7" s="46">
        <f t="shared" si="0"/>
        <v>1279591.3333333333</v>
      </c>
    </row>
    <row r="8" spans="1:9">
      <c r="A8" s="24"/>
      <c r="B8" s="19" t="s">
        <v>13</v>
      </c>
      <c r="C8" s="21">
        <v>1119</v>
      </c>
      <c r="D8" s="22">
        <v>233888.2</v>
      </c>
      <c r="E8" s="47">
        <v>43853</v>
      </c>
      <c r="F8" s="17">
        <f t="shared" si="1"/>
        <v>2508779.2699999996</v>
      </c>
      <c r="G8" s="69" t="s">
        <v>20</v>
      </c>
      <c r="H8" s="46">
        <f t="shared" si="2"/>
        <v>1329994.73</v>
      </c>
      <c r="I8" s="46">
        <f t="shared" si="0"/>
        <v>1599489.1666666665</v>
      </c>
    </row>
    <row r="9" spans="1:9">
      <c r="A9" s="24"/>
      <c r="B9" s="19" t="s">
        <v>13</v>
      </c>
      <c r="C9" s="21">
        <v>1219</v>
      </c>
      <c r="D9" s="22">
        <v>240877.44</v>
      </c>
      <c r="E9" s="47">
        <v>43861</v>
      </c>
      <c r="F9" s="17">
        <f t="shared" si="1"/>
        <v>2267901.8299999996</v>
      </c>
      <c r="G9" s="65" t="s">
        <v>21</v>
      </c>
      <c r="H9" s="46">
        <f t="shared" si="2"/>
        <v>1570872.17</v>
      </c>
      <c r="I9" s="46">
        <f t="shared" si="0"/>
        <v>1919386.9999999998</v>
      </c>
    </row>
    <row r="10" spans="1:9">
      <c r="A10" s="24"/>
      <c r="B10" s="19" t="s">
        <v>13</v>
      </c>
      <c r="C10" s="33" t="s">
        <v>22</v>
      </c>
      <c r="D10" s="109">
        <v>261337.51</v>
      </c>
      <c r="E10" s="20">
        <v>43887</v>
      </c>
      <c r="F10" s="17">
        <f t="shared" si="1"/>
        <v>2006564.3199999996</v>
      </c>
      <c r="G10" s="94" t="s">
        <v>23</v>
      </c>
      <c r="H10" s="46">
        <f t="shared" si="2"/>
        <v>1832209.68</v>
      </c>
      <c r="I10" s="46">
        <f t="shared" si="0"/>
        <v>2239284.833333333</v>
      </c>
    </row>
    <row r="11" spans="1:9">
      <c r="A11" s="24"/>
      <c r="B11" s="19" t="s">
        <v>13</v>
      </c>
      <c r="C11" s="33" t="s">
        <v>24</v>
      </c>
      <c r="D11" s="22">
        <v>246423.61</v>
      </c>
      <c r="E11" s="110">
        <v>43915</v>
      </c>
      <c r="F11" s="17">
        <f t="shared" si="1"/>
        <v>1760140.7099999995</v>
      </c>
      <c r="G11" s="68" t="s">
        <v>25</v>
      </c>
      <c r="H11" s="46">
        <f t="shared" si="2"/>
        <v>2078633.29</v>
      </c>
      <c r="I11" s="46">
        <f t="shared" si="0"/>
        <v>2559182.6666666665</v>
      </c>
    </row>
    <row r="12" spans="1:9">
      <c r="A12" s="24"/>
      <c r="B12" s="19" t="s">
        <v>13</v>
      </c>
      <c r="C12" s="33" t="s">
        <v>26</v>
      </c>
      <c r="D12" s="22">
        <v>251545.9</v>
      </c>
      <c r="E12" s="110">
        <v>43959</v>
      </c>
      <c r="F12" s="17">
        <f t="shared" si="1"/>
        <v>1508594.8099999996</v>
      </c>
      <c r="G12" s="94" t="s">
        <v>27</v>
      </c>
      <c r="H12" s="46">
        <f t="shared" si="2"/>
        <v>2330179.19</v>
      </c>
      <c r="I12" s="46">
        <f t="shared" si="0"/>
        <v>2879080.5</v>
      </c>
    </row>
    <row r="13" spans="1:9" ht="15" customHeight="1">
      <c r="A13" s="24"/>
      <c r="B13" s="19" t="s">
        <v>13</v>
      </c>
      <c r="C13" s="33" t="s">
        <v>28</v>
      </c>
      <c r="D13" s="22">
        <v>209578.51</v>
      </c>
      <c r="E13" s="20">
        <v>43979</v>
      </c>
      <c r="F13" s="17">
        <f t="shared" si="1"/>
        <v>1299016.2999999996</v>
      </c>
      <c r="G13" s="94" t="s">
        <v>29</v>
      </c>
      <c r="H13" s="46">
        <f t="shared" si="2"/>
        <v>2539757.7000000002</v>
      </c>
      <c r="I13" s="46">
        <f t="shared" si="0"/>
        <v>3198978.3333333335</v>
      </c>
    </row>
    <row r="14" spans="1:9">
      <c r="A14" s="24"/>
      <c r="B14" s="19" t="s">
        <v>13</v>
      </c>
      <c r="C14" s="34" t="s">
        <v>30</v>
      </c>
      <c r="D14" s="22">
        <v>221108.2</v>
      </c>
      <c r="E14" s="20">
        <v>44008</v>
      </c>
      <c r="F14" s="17">
        <f t="shared" si="1"/>
        <v>1077908.0999999996</v>
      </c>
      <c r="G14" s="94" t="s">
        <v>31</v>
      </c>
      <c r="H14" s="46">
        <f t="shared" si="2"/>
        <v>2760865.9000000004</v>
      </c>
      <c r="I14" s="46">
        <f t="shared" si="0"/>
        <v>3518876.166666667</v>
      </c>
    </row>
    <row r="15" spans="1:9">
      <c r="A15" s="24"/>
      <c r="B15" s="19"/>
      <c r="C15" s="90"/>
      <c r="D15" s="22"/>
      <c r="E15" s="20"/>
      <c r="F15" s="17" t="str">
        <f t="shared" si="1"/>
        <v/>
      </c>
      <c r="G15" s="94"/>
      <c r="H15" s="46">
        <f t="shared" si="2"/>
        <v>2760865.9000000004</v>
      </c>
      <c r="I15" s="46">
        <f t="shared" si="0"/>
        <v>3838774.0000000005</v>
      </c>
    </row>
    <row r="16" spans="1:9">
      <c r="A16" s="25"/>
      <c r="B16" s="26"/>
      <c r="C16" s="28"/>
      <c r="D16" s="111"/>
      <c r="E16" s="27"/>
      <c r="F16" s="25"/>
      <c r="G16" s="29"/>
      <c r="H16" s="42"/>
      <c r="I16" s="42"/>
    </row>
    <row r="17" spans="1:9">
      <c r="A17" s="42" t="s">
        <v>32</v>
      </c>
      <c r="B17" s="46">
        <f>SUM(D4:D15)</f>
        <v>2760865.9000000004</v>
      </c>
      <c r="C17" s="42"/>
      <c r="D17" s="112"/>
      <c r="E17" s="42"/>
      <c r="F17" s="42"/>
      <c r="G17" s="48"/>
      <c r="H17" s="42"/>
      <c r="I17" s="42"/>
    </row>
    <row r="18" spans="1:9">
      <c r="A18" s="42" t="s">
        <v>33</v>
      </c>
      <c r="B18" s="49">
        <f>B17/A4</f>
        <v>0.71920511600839232</v>
      </c>
      <c r="C18" s="86" t="s">
        <v>34</v>
      </c>
      <c r="D18" s="87" t="s">
        <v>34</v>
      </c>
      <c r="E18" s="42"/>
      <c r="F18" s="42"/>
      <c r="G18" s="48"/>
      <c r="H18" s="42"/>
      <c r="I18" s="42"/>
    </row>
    <row r="19" spans="1:9">
      <c r="A19" s="42" t="s">
        <v>35</v>
      </c>
      <c r="B19" s="49">
        <f>SUM(D19/12)</f>
        <v>0.91666666666666663</v>
      </c>
      <c r="C19" s="86" t="s">
        <v>36</v>
      </c>
      <c r="D19" s="88">
        <v>11</v>
      </c>
      <c r="E19" s="42"/>
      <c r="F19" s="42"/>
      <c r="G19" s="48"/>
      <c r="H19" s="42"/>
      <c r="I19" s="42"/>
    </row>
    <row r="23" spans="1:9">
      <c r="A23" s="42"/>
      <c r="B23" s="42"/>
      <c r="C23" s="42"/>
      <c r="D23" s="112"/>
      <c r="E23" s="42"/>
      <c r="F23" s="42"/>
      <c r="G23" s="48" t="s">
        <v>34</v>
      </c>
      <c r="H23" s="42"/>
      <c r="I23" s="42"/>
    </row>
    <row r="27" spans="1:9">
      <c r="A27" s="42"/>
      <c r="B27" s="42"/>
      <c r="C27" s="42"/>
      <c r="D27" s="112"/>
      <c r="E27" s="42"/>
      <c r="F27" s="42"/>
      <c r="G27" s="48" t="s">
        <v>34</v>
      </c>
      <c r="H27" s="42"/>
      <c r="I27" s="42"/>
    </row>
    <row r="28" spans="1:9">
      <c r="A28" s="42"/>
      <c r="B28" s="42"/>
      <c r="C28" s="42"/>
      <c r="D28" s="112"/>
      <c r="E28" s="42"/>
      <c r="F28" s="42"/>
      <c r="G28" s="48"/>
      <c r="H28" s="42"/>
      <c r="I28" s="42" t="s">
        <v>37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5:D19"/>
  <sheetViews>
    <sheetView workbookViewId="0">
      <selection activeCell="C6" sqref="C6"/>
    </sheetView>
  </sheetViews>
  <sheetFormatPr defaultRowHeight="14.4"/>
  <cols>
    <col min="3" max="4" width="12.6640625" bestFit="1" customWidth="1"/>
  </cols>
  <sheetData>
    <row r="5" spans="2:4">
      <c r="C5" t="s">
        <v>67</v>
      </c>
      <c r="D5" t="s">
        <v>68</v>
      </c>
    </row>
    <row r="6" spans="2:4">
      <c r="B6" t="s">
        <v>69</v>
      </c>
      <c r="C6" s="9">
        <f>+'District 1'!H4+'District 2'!H4+'District 3'!H4+'District 4'!H4+'District 5'!H4+'District 6'!H4+'District 7'!H4</f>
        <v>1412519.4500000002</v>
      </c>
      <c r="D6" s="9">
        <f>+'District 1'!I4+'District 2'!I4+'District 3'!I4+'District 4'!I4+'District 5'!I4+'District 6'!I4+'District 7'!I4</f>
        <v>1545979.5</v>
      </c>
    </row>
    <row r="7" spans="2:4">
      <c r="B7" t="s">
        <v>70</v>
      </c>
      <c r="C7" s="9">
        <f>+'District 1'!H5+'District 2'!H5+'District 3'!H5+'District 4'!H5+'District 5'!H5+'District 6'!H5+'District 7'!H5</f>
        <v>2762887.4500000007</v>
      </c>
      <c r="D7" s="9">
        <f>+'District 1'!I5+'District 2'!I5+'District 3'!I5+'District 4'!I5+'District 5'!I5+'District 6'!I5+'District 7'!I5</f>
        <v>3091959</v>
      </c>
    </row>
    <row r="8" spans="2:4">
      <c r="B8" t="s">
        <v>71</v>
      </c>
      <c r="C8" s="9">
        <f>+'District 1'!H6+'District 2'!H6+'District 3'!H6+'District 4'!H6+'District 5'!H6+'District 6'!H6+'District 7'!H6</f>
        <v>3924133.1100000003</v>
      </c>
      <c r="D8" s="9">
        <f>+'District 1'!I6+'District 2'!I6+'District 3'!I6+'District 4'!I6+'District 5'!I6+'District 6'!I6+'District 7'!I6</f>
        <v>4637938.5</v>
      </c>
    </row>
    <row r="9" spans="2:4">
      <c r="B9" t="s">
        <v>72</v>
      </c>
      <c r="C9" s="9">
        <f>+'District 1'!H7+'District 2'!H7+'District 3'!H7+'District 4'!H7+'District 5'!H7+'District 6'!H7+'District 7'!H7</f>
        <v>5485196.1100000003</v>
      </c>
      <c r="D9" s="9">
        <f>+'District 1'!I7+'District 2'!I7+'District 3'!I7+'District 4'!I7+'District 5'!I7+'District 6'!I7+'District 7'!I7</f>
        <v>6183918</v>
      </c>
    </row>
    <row r="10" spans="2:4">
      <c r="B10" t="s">
        <v>73</v>
      </c>
      <c r="C10" s="9">
        <f>+'District 1'!H8+'District 2'!H8+'District 3'!H8+'District 4'!H8+'District 5'!H8+'District 6'!H8+'District 7'!H8</f>
        <v>6628753</v>
      </c>
      <c r="D10" s="9">
        <f>+'District 1'!I8+'District 2'!I8+'District 3'!I8+'District 4'!I8+'District 5'!I8+'District 6'!I8+'District 7'!I8</f>
        <v>7729897.4999999991</v>
      </c>
    </row>
    <row r="11" spans="2:4">
      <c r="B11" t="s">
        <v>74</v>
      </c>
      <c r="C11" s="9">
        <f>+'District 1'!H9+'District 2'!H9+'District 3'!H9+'District 4'!H9+'District 5'!H9+'District 6'!H9+'District 7'!H9</f>
        <v>7777579.5099999998</v>
      </c>
      <c r="D11" s="9">
        <f>+'District 1'!I9+'District 2'!I9+'District 3'!I9+'District 4'!I9+'District 5'!I9+'District 6'!I9+'District 7'!I9</f>
        <v>9275877</v>
      </c>
    </row>
    <row r="12" spans="2:4">
      <c r="B12" t="s">
        <v>75</v>
      </c>
      <c r="C12" s="9">
        <f>+'District 1'!H10+'District 2'!H10+'District 3'!H10+'District 4'!H10+'District 5'!H10+'District 6'!H10+'District 7'!H10</f>
        <v>9132978.4800000004</v>
      </c>
      <c r="D12" s="9">
        <f>+'District 1'!I10+'District 2'!I10+'District 3'!I10+'District 4'!I10+'District 5'!I10+'District 6'!I10+'District 7'!I10</f>
        <v>10821856.499999998</v>
      </c>
    </row>
    <row r="13" spans="2:4">
      <c r="B13" t="s">
        <v>76</v>
      </c>
      <c r="C13" s="9">
        <f>+'District 1'!H11+'District 2'!H11+'District 3'!H11+'District 4'!H11+'District 5'!H11+'District 6'!H11+'District 7'!H11</f>
        <v>10439226.210000001</v>
      </c>
      <c r="D13" s="9">
        <f>+'District 1'!I11+'District 2'!I11+'District 3'!I11+'District 4'!I11+'District 5'!I11+'District 6'!I11+'District 7'!I11</f>
        <v>12367836</v>
      </c>
    </row>
    <row r="14" spans="2:4">
      <c r="B14" t="s">
        <v>77</v>
      </c>
      <c r="C14" s="9">
        <f>+'District 1'!H12+'District 2'!H12+'District 3'!H12+'District 4'!H12+'District 5'!H12+'District 6'!H12+'District 7'!H12</f>
        <v>11661925.569999998</v>
      </c>
      <c r="D14" s="9">
        <f>+'District 1'!I12+'District 2'!I12+'District 3'!I12+'District 4'!I12+'District 5'!I12+'District 6'!I12+'District 7'!I12</f>
        <v>13913815.5</v>
      </c>
    </row>
    <row r="15" spans="2:4">
      <c r="B15" t="s">
        <v>78</v>
      </c>
      <c r="C15" s="9">
        <f>+'District 1'!H13+'District 2'!H13+'District 3'!H13+'District 4'!H13+'District 5'!H13+'District 6'!H13+'District 7'!H13</f>
        <v>12725266.489999998</v>
      </c>
      <c r="D15" s="9">
        <f>+'District 1'!I13+'District 2'!I13+'District 3'!I13+'District 4'!I13+'District 5'!I13+'District 6'!I13+'District 7'!I13</f>
        <v>15459795</v>
      </c>
    </row>
    <row r="16" spans="2:4">
      <c r="B16" t="s">
        <v>79</v>
      </c>
      <c r="C16" s="9">
        <f>+'District 1'!H14+'District 2'!H14+'District 3'!H14+'District 4'!H14+'District 5'!H14+'District 6'!H14+'District 7'!H14</f>
        <v>13641567.119999997</v>
      </c>
      <c r="D16" s="9">
        <f>+'District 1'!I14+'District 2'!I14+'District 3'!I14+'District 4'!I14+'District 5'!I14+'District 6'!I14+'District 7'!I14</f>
        <v>17005774.5</v>
      </c>
    </row>
    <row r="17" spans="2:4">
      <c r="B17" t="s">
        <v>80</v>
      </c>
      <c r="C17" s="9">
        <f>+'District 1'!H15+'District 2'!H15+'District 3'!H15+'District 4'!H15+'District 5'!H15+'District 6'!H15+'District 7'!H15</f>
        <v>13641567.119999997</v>
      </c>
      <c r="D17" s="9">
        <f>+'District 1'!I15+'District 2'!I15+'District 3'!I15+'District 4'!I15+'District 5'!I15+'District 6'!I15+'District 7'!I15</f>
        <v>18551754</v>
      </c>
    </row>
    <row r="19" spans="2:4">
      <c r="C19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19"/>
  <sheetViews>
    <sheetView topLeftCell="B1" zoomScale="115" zoomScaleNormal="115" workbookViewId="0">
      <selection activeCell="D14" sqref="D14"/>
    </sheetView>
  </sheetViews>
  <sheetFormatPr defaultRowHeight="14.4"/>
  <cols>
    <col min="1" max="1" width="19" bestFit="1" customWidth="1"/>
    <col min="2" max="2" width="26.44140625" customWidth="1"/>
    <col min="3" max="3" width="11.5546875" bestFit="1" customWidth="1"/>
    <col min="4" max="4" width="17.109375" style="9" bestFit="1" customWidth="1"/>
    <col min="5" max="5" width="12.88671875" bestFit="1" customWidth="1"/>
    <col min="6" max="6" width="16" bestFit="1" customWidth="1"/>
    <col min="7" max="7" width="20.33203125" customWidth="1"/>
    <col min="8" max="8" width="12.88671875" customWidth="1"/>
    <col min="9" max="9" width="14" customWidth="1"/>
  </cols>
  <sheetData>
    <row r="1" spans="1:9" ht="24.75" customHeight="1" thickBot="1">
      <c r="A1" s="146" t="s">
        <v>0</v>
      </c>
      <c r="B1" s="147"/>
      <c r="C1" s="147"/>
      <c r="D1" s="147"/>
      <c r="E1" s="147"/>
      <c r="F1" s="147"/>
      <c r="G1" s="148"/>
    </row>
    <row r="2" spans="1:9" s="1" customFormat="1" ht="35.1" customHeight="1" thickBot="1">
      <c r="A2" s="149" t="s">
        <v>1</v>
      </c>
      <c r="B2" s="150"/>
      <c r="C2" s="104" t="s">
        <v>2</v>
      </c>
      <c r="D2" s="104" t="s">
        <v>3</v>
      </c>
      <c r="E2" s="10" t="s">
        <v>4</v>
      </c>
      <c r="F2" s="10" t="s">
        <v>5</v>
      </c>
      <c r="G2" s="11"/>
    </row>
    <row r="3" spans="1:9" s="8" customFormat="1" ht="24" customHeight="1" thickTop="1" thickBot="1">
      <c r="A3" s="2" t="s">
        <v>6</v>
      </c>
      <c r="B3" s="3" t="s">
        <v>7</v>
      </c>
      <c r="C3" s="4" t="s">
        <v>8</v>
      </c>
      <c r="D3" s="5" t="s">
        <v>9</v>
      </c>
      <c r="E3" s="6" t="s">
        <v>10</v>
      </c>
      <c r="F3" s="7" t="s">
        <v>11</v>
      </c>
      <c r="G3" s="35" t="s">
        <v>12</v>
      </c>
    </row>
    <row r="4" spans="1:9" ht="15" customHeight="1" thickTop="1">
      <c r="A4" s="14">
        <v>4974611</v>
      </c>
      <c r="B4" s="15" t="s">
        <v>13</v>
      </c>
      <c r="C4" s="32" t="s">
        <v>14</v>
      </c>
      <c r="D4" s="16">
        <v>426184.42</v>
      </c>
      <c r="E4" s="40">
        <v>43714</v>
      </c>
      <c r="F4" s="17">
        <f>SUM(A4-D4)</f>
        <v>4548426.58</v>
      </c>
      <c r="G4" s="64" t="s">
        <v>15</v>
      </c>
      <c r="H4" s="9">
        <f>+D4</f>
        <v>426184.42</v>
      </c>
      <c r="I4" s="9">
        <f>A4/12</f>
        <v>414550.91666666669</v>
      </c>
    </row>
    <row r="5" spans="1:9" ht="15" customHeight="1">
      <c r="A5" s="18"/>
      <c r="B5" s="19" t="s">
        <v>13</v>
      </c>
      <c r="C5" s="33" t="s">
        <v>16</v>
      </c>
      <c r="D5" s="22">
        <v>390930.62</v>
      </c>
      <c r="E5" s="41">
        <v>43740</v>
      </c>
      <c r="F5" s="23">
        <f>IF(D5&lt;&gt;"",SUM(F4-D5),"")</f>
        <v>4157495.96</v>
      </c>
      <c r="G5" s="65" t="s">
        <v>17</v>
      </c>
      <c r="H5" s="9">
        <f>+D5+H4</f>
        <v>817115.04</v>
      </c>
      <c r="I5" s="9">
        <f t="shared" ref="I5:I13" si="0">+$I$4+I4</f>
        <v>829101.83333333337</v>
      </c>
    </row>
    <row r="6" spans="1:9">
      <c r="A6" s="18"/>
      <c r="B6" s="19" t="s">
        <v>13</v>
      </c>
      <c r="C6" s="33" t="s">
        <v>18</v>
      </c>
      <c r="D6" s="107">
        <v>301721.25</v>
      </c>
      <c r="E6" s="108">
        <v>43776</v>
      </c>
      <c r="F6" s="23">
        <f t="shared" ref="F6:F15" si="1">IF(D6&lt;&gt;"",SUM(F5-D6),"")</f>
        <v>3855774.71</v>
      </c>
      <c r="G6" s="68" t="s">
        <v>19</v>
      </c>
      <c r="H6" s="9">
        <f t="shared" ref="H6:H15" si="2">+D6+H5</f>
        <v>1118836.29</v>
      </c>
      <c r="I6" s="9">
        <f t="shared" si="0"/>
        <v>1243652.75</v>
      </c>
    </row>
    <row r="7" spans="1:9">
      <c r="A7" s="18"/>
      <c r="B7" s="19" t="s">
        <v>13</v>
      </c>
      <c r="C7" s="21">
        <v>1019</v>
      </c>
      <c r="D7" s="22">
        <v>416122.13</v>
      </c>
      <c r="E7" s="108">
        <v>43822</v>
      </c>
      <c r="F7" s="23">
        <f t="shared" si="1"/>
        <v>3439652.58</v>
      </c>
      <c r="G7" s="68" t="s">
        <v>20</v>
      </c>
      <c r="H7" s="9">
        <f t="shared" si="2"/>
        <v>1534958.42</v>
      </c>
      <c r="I7" s="9">
        <f t="shared" si="0"/>
        <v>1658203.6666666667</v>
      </c>
    </row>
    <row r="8" spans="1:9">
      <c r="A8" s="24"/>
      <c r="B8" s="19" t="s">
        <v>13</v>
      </c>
      <c r="C8" s="21">
        <v>1119</v>
      </c>
      <c r="D8" s="22">
        <v>305632.09999999998</v>
      </c>
      <c r="E8" s="41">
        <v>43853</v>
      </c>
      <c r="F8" s="23">
        <f t="shared" si="1"/>
        <v>3134020.48</v>
      </c>
      <c r="G8" s="69" t="s">
        <v>20</v>
      </c>
      <c r="H8" s="9">
        <f t="shared" si="2"/>
        <v>1840590.52</v>
      </c>
      <c r="I8" s="9">
        <f t="shared" si="0"/>
        <v>2072754.5833333335</v>
      </c>
    </row>
    <row r="9" spans="1:9">
      <c r="A9" s="24"/>
      <c r="B9" s="19" t="s">
        <v>13</v>
      </c>
      <c r="C9" s="21">
        <v>1219</v>
      </c>
      <c r="D9" s="22">
        <v>302911.38</v>
      </c>
      <c r="E9" s="47">
        <v>43861</v>
      </c>
      <c r="F9" s="23">
        <f t="shared" si="1"/>
        <v>2831109.1</v>
      </c>
      <c r="G9" s="65" t="s">
        <v>21</v>
      </c>
      <c r="H9" s="9">
        <f t="shared" si="2"/>
        <v>2143501.9</v>
      </c>
      <c r="I9" s="9">
        <f t="shared" si="0"/>
        <v>2487305.5</v>
      </c>
    </row>
    <row r="10" spans="1:9">
      <c r="A10" s="24"/>
      <c r="B10" s="19" t="s">
        <v>13</v>
      </c>
      <c r="C10" s="33" t="s">
        <v>22</v>
      </c>
      <c r="D10" s="109">
        <v>390652.37</v>
      </c>
      <c r="E10" s="20">
        <v>43887</v>
      </c>
      <c r="F10" s="23">
        <f t="shared" si="1"/>
        <v>2440456.73</v>
      </c>
      <c r="G10" s="94" t="s">
        <v>23</v>
      </c>
      <c r="H10" s="9">
        <f t="shared" si="2"/>
        <v>2534154.27</v>
      </c>
      <c r="I10" s="9">
        <f t="shared" si="0"/>
        <v>2901856.4166666665</v>
      </c>
    </row>
    <row r="11" spans="1:9">
      <c r="A11" s="24"/>
      <c r="B11" s="19" t="s">
        <v>13</v>
      </c>
      <c r="C11" s="33" t="s">
        <v>24</v>
      </c>
      <c r="D11" s="22">
        <v>364886.75</v>
      </c>
      <c r="E11" s="110">
        <v>43915</v>
      </c>
      <c r="F11" s="23">
        <f t="shared" si="1"/>
        <v>2075569.98</v>
      </c>
      <c r="G11" s="65" t="s">
        <v>25</v>
      </c>
      <c r="H11" s="9">
        <f t="shared" si="2"/>
        <v>2899041.02</v>
      </c>
      <c r="I11" s="9">
        <f t="shared" si="0"/>
        <v>3316407.333333333</v>
      </c>
    </row>
    <row r="12" spans="1:9">
      <c r="A12" s="24"/>
      <c r="B12" s="19" t="s">
        <v>13</v>
      </c>
      <c r="C12" s="33" t="s">
        <v>26</v>
      </c>
      <c r="D12" s="22">
        <v>377241.82</v>
      </c>
      <c r="E12" s="110">
        <v>43959</v>
      </c>
      <c r="F12" s="23">
        <f t="shared" si="1"/>
        <v>1698328.16</v>
      </c>
      <c r="G12" s="65" t="s">
        <v>27</v>
      </c>
      <c r="H12" s="9">
        <f t="shared" si="2"/>
        <v>3276282.84</v>
      </c>
      <c r="I12" s="9">
        <f t="shared" si="0"/>
        <v>3730958.2499999995</v>
      </c>
    </row>
    <row r="13" spans="1:9" ht="15" customHeight="1">
      <c r="A13" s="24"/>
      <c r="B13" s="19" t="s">
        <v>13</v>
      </c>
      <c r="C13" s="33" t="s">
        <v>28</v>
      </c>
      <c r="D13" s="22">
        <v>411615.05</v>
      </c>
      <c r="E13" s="20">
        <v>43979</v>
      </c>
      <c r="F13" s="23">
        <f t="shared" si="1"/>
        <v>1286713.1099999999</v>
      </c>
      <c r="G13" s="65" t="s">
        <v>29</v>
      </c>
      <c r="H13" s="9">
        <f t="shared" si="2"/>
        <v>3687897.8899999997</v>
      </c>
      <c r="I13" s="9">
        <f t="shared" si="0"/>
        <v>4145509.166666666</v>
      </c>
    </row>
    <row r="14" spans="1:9" ht="15" customHeight="1">
      <c r="A14" s="24"/>
      <c r="B14" s="19" t="s">
        <v>13</v>
      </c>
      <c r="C14" s="34" t="s">
        <v>30</v>
      </c>
      <c r="D14" s="22">
        <v>365095.31</v>
      </c>
      <c r="E14" s="20">
        <v>44008</v>
      </c>
      <c r="F14" s="23">
        <f t="shared" si="1"/>
        <v>921617.79999999981</v>
      </c>
      <c r="G14" s="94" t="s">
        <v>31</v>
      </c>
      <c r="H14" s="9">
        <f t="shared" si="2"/>
        <v>4052993.1999999997</v>
      </c>
      <c r="I14" s="9">
        <f t="shared" ref="I14:I15" si="3">+$I$4+I13</f>
        <v>4560060.083333333</v>
      </c>
    </row>
    <row r="15" spans="1:9" ht="15" thickBot="1">
      <c r="A15" s="24"/>
      <c r="B15" s="19"/>
      <c r="C15" s="90"/>
      <c r="D15" s="22"/>
      <c r="E15" s="20"/>
      <c r="F15" s="23" t="str">
        <f t="shared" si="1"/>
        <v/>
      </c>
      <c r="G15" s="66"/>
      <c r="H15" s="9">
        <f t="shared" si="2"/>
        <v>4052993.1999999997</v>
      </c>
      <c r="I15" s="9">
        <f t="shared" si="3"/>
        <v>4974611</v>
      </c>
    </row>
    <row r="16" spans="1:9">
      <c r="A16" s="25"/>
      <c r="B16" s="26"/>
      <c r="C16" s="28"/>
      <c r="D16" s="25"/>
      <c r="E16" s="27"/>
      <c r="F16" s="25"/>
      <c r="G16" s="29"/>
    </row>
    <row r="17" spans="1:4">
      <c r="A17" t="s">
        <v>32</v>
      </c>
      <c r="B17" s="9">
        <f>SUM(D4:D15)</f>
        <v>4052993.1999999997</v>
      </c>
    </row>
    <row r="18" spans="1:4">
      <c r="A18" t="s">
        <v>33</v>
      </c>
      <c r="B18" s="13">
        <f>B17/A4</f>
        <v>0.81473570496265935</v>
      </c>
      <c r="C18" s="67"/>
      <c r="D18" s="31"/>
    </row>
    <row r="19" spans="1:4">
      <c r="A19" t="s">
        <v>35</v>
      </c>
      <c r="B19" s="13">
        <f>SUM(D19/12)</f>
        <v>0.91666666666666663</v>
      </c>
      <c r="C19" s="67" t="s">
        <v>36</v>
      </c>
      <c r="D19" s="85">
        <v>11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19"/>
  <sheetViews>
    <sheetView topLeftCell="B1" zoomScale="115" zoomScaleNormal="115" workbookViewId="0">
      <selection activeCell="D14" sqref="D14"/>
    </sheetView>
  </sheetViews>
  <sheetFormatPr defaultRowHeight="14.4"/>
  <cols>
    <col min="1" max="1" width="19" bestFit="1" customWidth="1"/>
    <col min="2" max="2" width="25.44140625" customWidth="1"/>
    <col min="3" max="3" width="11.5546875" bestFit="1" customWidth="1"/>
    <col min="4" max="4" width="18.109375" style="9" customWidth="1"/>
    <col min="5" max="5" width="12.88671875" bestFit="1" customWidth="1"/>
    <col min="6" max="6" width="16" bestFit="1" customWidth="1"/>
    <col min="7" max="7" width="16.5546875" style="54" bestFit="1" customWidth="1"/>
    <col min="8" max="8" width="15.33203125" customWidth="1"/>
    <col min="9" max="9" width="13.6640625" customWidth="1"/>
  </cols>
  <sheetData>
    <row r="1" spans="1:9" ht="24.75" customHeight="1" thickBot="1">
      <c r="A1" s="146" t="s">
        <v>0</v>
      </c>
      <c r="B1" s="147"/>
      <c r="C1" s="147"/>
      <c r="D1" s="147"/>
      <c r="E1" s="147"/>
      <c r="F1" s="147"/>
      <c r="G1" s="148"/>
    </row>
    <row r="2" spans="1:9" s="1" customFormat="1" ht="33" customHeight="1" thickBot="1">
      <c r="A2" s="149" t="s">
        <v>1</v>
      </c>
      <c r="B2" s="150"/>
      <c r="C2" s="104" t="s">
        <v>2</v>
      </c>
      <c r="D2" s="104" t="s">
        <v>3</v>
      </c>
      <c r="E2" s="10" t="s">
        <v>4</v>
      </c>
      <c r="F2" s="10" t="s">
        <v>5</v>
      </c>
      <c r="G2" s="11"/>
    </row>
    <row r="3" spans="1:9" s="8" customFormat="1" ht="24" customHeight="1" thickTop="1" thickBot="1">
      <c r="A3" s="2" t="s">
        <v>6</v>
      </c>
      <c r="B3" s="3" t="s">
        <v>7</v>
      </c>
      <c r="C3" s="4" t="s">
        <v>8</v>
      </c>
      <c r="D3" s="5" t="s">
        <v>9</v>
      </c>
      <c r="E3" s="6" t="s">
        <v>10</v>
      </c>
      <c r="F3" s="7" t="s">
        <v>11</v>
      </c>
      <c r="G3" s="12" t="s">
        <v>12</v>
      </c>
    </row>
    <row r="4" spans="1:9" ht="15" customHeight="1" thickTop="1">
      <c r="A4" s="14">
        <v>1961163</v>
      </c>
      <c r="B4" s="15" t="s">
        <v>13</v>
      </c>
      <c r="C4" s="32" t="s">
        <v>14</v>
      </c>
      <c r="D4" s="16">
        <v>152920.16</v>
      </c>
      <c r="E4" s="40">
        <v>43714</v>
      </c>
      <c r="F4" s="17">
        <f>SUM(A4-D4)</f>
        <v>1808242.84</v>
      </c>
      <c r="G4" s="64" t="s">
        <v>15</v>
      </c>
      <c r="H4" s="9">
        <f>+D4</f>
        <v>152920.16</v>
      </c>
      <c r="I4" s="9">
        <f>A4/12</f>
        <v>163430.25</v>
      </c>
    </row>
    <row r="5" spans="1:9" ht="15" customHeight="1">
      <c r="A5" s="18"/>
      <c r="B5" s="19" t="s">
        <v>13</v>
      </c>
      <c r="C5" s="33" t="s">
        <v>16</v>
      </c>
      <c r="D5" s="22">
        <v>143469.70000000001</v>
      </c>
      <c r="E5" s="41">
        <v>43740</v>
      </c>
      <c r="F5" s="23">
        <f>IF(D5&lt;&gt;"",SUM(F4-D5),"")</f>
        <v>1664773.1400000001</v>
      </c>
      <c r="G5" s="65" t="s">
        <v>17</v>
      </c>
      <c r="H5" s="9">
        <f>+D5+H4</f>
        <v>296389.86</v>
      </c>
      <c r="I5" s="9">
        <f t="shared" ref="I5:I13" si="0">+$I$4+I4</f>
        <v>326860.5</v>
      </c>
    </row>
    <row r="6" spans="1:9">
      <c r="A6" s="18"/>
      <c r="B6" s="19" t="s">
        <v>13</v>
      </c>
      <c r="C6" s="33" t="s">
        <v>18</v>
      </c>
      <c r="D6" s="107">
        <v>137343.47</v>
      </c>
      <c r="E6" s="108">
        <v>43776</v>
      </c>
      <c r="F6" s="23">
        <f t="shared" ref="F6:F15" si="1">IF(D6&lt;&gt;"",SUM(F5-D6),"")</f>
        <v>1527429.6700000002</v>
      </c>
      <c r="G6" s="68" t="s">
        <v>19</v>
      </c>
      <c r="H6" s="9">
        <f t="shared" ref="H6:H15" si="2">+D6+H5</f>
        <v>433733.32999999996</v>
      </c>
      <c r="I6" s="9">
        <f t="shared" si="0"/>
        <v>490290.75</v>
      </c>
    </row>
    <row r="7" spans="1:9">
      <c r="A7" s="18"/>
      <c r="B7" s="19" t="s">
        <v>13</v>
      </c>
      <c r="C7" s="21">
        <v>1019</v>
      </c>
      <c r="D7" s="22">
        <v>167415.87</v>
      </c>
      <c r="E7" s="108">
        <v>43822</v>
      </c>
      <c r="F7" s="23">
        <f t="shared" si="1"/>
        <v>1360013.8000000003</v>
      </c>
      <c r="G7" s="68" t="s">
        <v>20</v>
      </c>
      <c r="H7" s="9">
        <f t="shared" si="2"/>
        <v>601149.19999999995</v>
      </c>
      <c r="I7" s="9">
        <f t="shared" si="0"/>
        <v>653721</v>
      </c>
    </row>
    <row r="8" spans="1:9">
      <c r="A8" s="24"/>
      <c r="B8" s="19" t="s">
        <v>13</v>
      </c>
      <c r="C8" s="21">
        <v>1119</v>
      </c>
      <c r="D8" s="22">
        <v>125425.76</v>
      </c>
      <c r="E8" s="41">
        <v>43853</v>
      </c>
      <c r="F8" s="23">
        <f t="shared" si="1"/>
        <v>1234588.0400000003</v>
      </c>
      <c r="G8" s="69" t="s">
        <v>20</v>
      </c>
      <c r="H8" s="9">
        <f t="shared" si="2"/>
        <v>726574.96</v>
      </c>
      <c r="I8" s="9">
        <f t="shared" si="0"/>
        <v>817151.25</v>
      </c>
    </row>
    <row r="9" spans="1:9">
      <c r="A9" s="24"/>
      <c r="B9" s="19" t="s">
        <v>13</v>
      </c>
      <c r="C9" s="21">
        <v>1219</v>
      </c>
      <c r="D9" s="22">
        <v>119080.49</v>
      </c>
      <c r="E9" s="47">
        <v>43861</v>
      </c>
      <c r="F9" s="23">
        <f t="shared" si="1"/>
        <v>1115507.5500000003</v>
      </c>
      <c r="G9" s="65" t="s">
        <v>21</v>
      </c>
      <c r="H9" s="9">
        <f t="shared" si="2"/>
        <v>845655.45</v>
      </c>
      <c r="I9" s="9">
        <f t="shared" si="0"/>
        <v>980581.5</v>
      </c>
    </row>
    <row r="10" spans="1:9">
      <c r="A10" s="24"/>
      <c r="B10" s="19" t="s">
        <v>13</v>
      </c>
      <c r="C10" s="33" t="s">
        <v>22</v>
      </c>
      <c r="D10" s="109">
        <v>137394.94</v>
      </c>
      <c r="E10" s="20">
        <v>43887</v>
      </c>
      <c r="F10" s="23">
        <f t="shared" si="1"/>
        <v>978112.61000000034</v>
      </c>
      <c r="G10" s="65" t="s">
        <v>23</v>
      </c>
      <c r="H10" s="9">
        <f t="shared" si="2"/>
        <v>983050.3899999999</v>
      </c>
      <c r="I10" s="9">
        <f t="shared" si="0"/>
        <v>1144011.75</v>
      </c>
    </row>
    <row r="11" spans="1:9">
      <c r="A11" s="24"/>
      <c r="B11" s="19" t="s">
        <v>13</v>
      </c>
      <c r="C11" s="33" t="s">
        <v>24</v>
      </c>
      <c r="D11" s="22">
        <v>132981.94</v>
      </c>
      <c r="E11" s="110">
        <v>43915</v>
      </c>
      <c r="F11" s="23">
        <f t="shared" si="1"/>
        <v>845130.67000000039</v>
      </c>
      <c r="G11" s="65" t="s">
        <v>25</v>
      </c>
      <c r="H11" s="9">
        <f t="shared" si="2"/>
        <v>1116032.3299999998</v>
      </c>
      <c r="I11" s="9">
        <f t="shared" si="0"/>
        <v>1307442</v>
      </c>
    </row>
    <row r="12" spans="1:9">
      <c r="A12" s="24"/>
      <c r="B12" s="19" t="s">
        <v>13</v>
      </c>
      <c r="C12" s="33" t="s">
        <v>26</v>
      </c>
      <c r="D12" s="22">
        <v>79739.75</v>
      </c>
      <c r="E12" s="110">
        <v>43959</v>
      </c>
      <c r="F12" s="23">
        <f t="shared" si="1"/>
        <v>765390.92000000039</v>
      </c>
      <c r="G12" s="65" t="s">
        <v>27</v>
      </c>
      <c r="H12" s="9">
        <f t="shared" si="2"/>
        <v>1195772.0799999998</v>
      </c>
      <c r="I12" s="9">
        <f t="shared" si="0"/>
        <v>1470872.25</v>
      </c>
    </row>
    <row r="13" spans="1:9" ht="15" customHeight="1">
      <c r="A13" s="24"/>
      <c r="B13" s="19" t="s">
        <v>13</v>
      </c>
      <c r="C13" s="33" t="s">
        <v>28</v>
      </c>
      <c r="D13" s="22">
        <v>0</v>
      </c>
      <c r="E13" s="20">
        <v>43979</v>
      </c>
      <c r="F13" s="23">
        <f t="shared" si="1"/>
        <v>765390.92000000039</v>
      </c>
      <c r="G13" s="65" t="s">
        <v>29</v>
      </c>
      <c r="H13" s="9">
        <f t="shared" si="2"/>
        <v>1195772.0799999998</v>
      </c>
      <c r="I13" s="9">
        <f t="shared" si="0"/>
        <v>1634302.5</v>
      </c>
    </row>
    <row r="14" spans="1:9">
      <c r="A14" s="24"/>
      <c r="B14" s="39" t="s">
        <v>13</v>
      </c>
      <c r="C14" s="34" t="s">
        <v>30</v>
      </c>
      <c r="D14" s="22">
        <v>0</v>
      </c>
      <c r="E14" s="20">
        <v>44008</v>
      </c>
      <c r="F14" s="23">
        <f t="shared" si="1"/>
        <v>765390.92000000039</v>
      </c>
      <c r="G14" s="94" t="s">
        <v>31</v>
      </c>
      <c r="H14" s="9">
        <f t="shared" si="2"/>
        <v>1195772.0799999998</v>
      </c>
      <c r="I14" s="9">
        <f t="shared" ref="I14:I15" si="3">+$I$4+I13</f>
        <v>1797732.75</v>
      </c>
    </row>
    <row r="15" spans="1:9" ht="15" thickBot="1">
      <c r="A15" s="24"/>
      <c r="B15" s="19"/>
      <c r="C15" s="90"/>
      <c r="D15" s="22"/>
      <c r="E15" s="20"/>
      <c r="F15" s="23" t="str">
        <f t="shared" si="1"/>
        <v/>
      </c>
      <c r="G15" s="66"/>
      <c r="H15" s="9">
        <f t="shared" si="2"/>
        <v>1195772.0799999998</v>
      </c>
      <c r="I15" s="9">
        <f t="shared" si="3"/>
        <v>1961163</v>
      </c>
    </row>
    <row r="16" spans="1:9">
      <c r="A16" s="25"/>
      <c r="B16" s="26"/>
      <c r="C16" s="28"/>
      <c r="D16" s="25"/>
      <c r="E16" s="27"/>
      <c r="F16" s="25"/>
      <c r="G16" s="29"/>
    </row>
    <row r="17" spans="1:4">
      <c r="A17" t="s">
        <v>32</v>
      </c>
      <c r="B17" s="9">
        <f>SUM(D4:D15)</f>
        <v>1195772.0799999998</v>
      </c>
    </row>
    <row r="18" spans="1:4">
      <c r="A18" t="s">
        <v>33</v>
      </c>
      <c r="B18" s="13">
        <f>B17/A4</f>
        <v>0.60972600441676694</v>
      </c>
      <c r="C18" s="67"/>
      <c r="D18" s="31"/>
    </row>
    <row r="19" spans="1:4">
      <c r="A19" t="s">
        <v>35</v>
      </c>
      <c r="B19" s="13">
        <f>SUM(D19/12)</f>
        <v>0.91666666666666663</v>
      </c>
      <c r="C19" s="67" t="s">
        <v>36</v>
      </c>
      <c r="D19" s="85">
        <v>11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</sheetPr>
  <dimension ref="A1:I23"/>
  <sheetViews>
    <sheetView topLeftCell="B1" zoomScale="115" zoomScaleNormal="115" workbookViewId="0">
      <selection activeCell="D14" sqref="D14"/>
    </sheetView>
  </sheetViews>
  <sheetFormatPr defaultRowHeight="14.4"/>
  <cols>
    <col min="1" max="1" width="19" bestFit="1" customWidth="1"/>
    <col min="2" max="2" width="27.44140625" customWidth="1"/>
    <col min="3" max="3" width="11.5546875" bestFit="1" customWidth="1"/>
    <col min="4" max="4" width="17.109375" style="9" bestFit="1" customWidth="1"/>
    <col min="5" max="5" width="12.88671875" bestFit="1" customWidth="1"/>
    <col min="6" max="6" width="16" bestFit="1" customWidth="1"/>
    <col min="7" max="7" width="16.5546875" bestFit="1" customWidth="1"/>
    <col min="8" max="8" width="12.6640625" bestFit="1" customWidth="1"/>
    <col min="9" max="9" width="15.44140625" customWidth="1"/>
  </cols>
  <sheetData>
    <row r="1" spans="1:9" ht="24.75" customHeight="1" thickBot="1">
      <c r="A1" s="146" t="s">
        <v>0</v>
      </c>
      <c r="B1" s="147"/>
      <c r="C1" s="147"/>
      <c r="D1" s="147"/>
      <c r="E1" s="147"/>
      <c r="F1" s="147"/>
      <c r="G1" s="148"/>
    </row>
    <row r="2" spans="1:9" s="1" customFormat="1" ht="33" customHeight="1" thickBot="1">
      <c r="A2" s="149" t="s">
        <v>1</v>
      </c>
      <c r="B2" s="150"/>
      <c r="C2" s="104" t="s">
        <v>2</v>
      </c>
      <c r="D2" s="104" t="s">
        <v>3</v>
      </c>
      <c r="E2" s="10" t="s">
        <v>4</v>
      </c>
      <c r="F2" s="10" t="s">
        <v>5</v>
      </c>
      <c r="G2" s="11"/>
    </row>
    <row r="3" spans="1:9" s="8" customFormat="1" ht="24" customHeight="1" thickTop="1" thickBot="1">
      <c r="A3" s="2" t="s">
        <v>6</v>
      </c>
      <c r="B3" s="3" t="s">
        <v>7</v>
      </c>
      <c r="C3" s="4" t="s">
        <v>8</v>
      </c>
      <c r="D3" s="5" t="s">
        <v>9</v>
      </c>
      <c r="E3" s="6" t="s">
        <v>10</v>
      </c>
      <c r="F3" s="7" t="s">
        <v>11</v>
      </c>
      <c r="G3" s="36" t="s">
        <v>12</v>
      </c>
    </row>
    <row r="4" spans="1:9" s="37" customFormat="1" ht="15" customHeight="1" thickTop="1">
      <c r="A4" s="14">
        <v>1620000</v>
      </c>
      <c r="B4" s="15" t="s">
        <v>13</v>
      </c>
      <c r="C4" s="32" t="s">
        <v>14</v>
      </c>
      <c r="D4" s="16">
        <v>89791.57</v>
      </c>
      <c r="E4" s="40">
        <v>43714</v>
      </c>
      <c r="F4" s="17">
        <f>SUM(A4-D4)</f>
        <v>1530208.43</v>
      </c>
      <c r="G4" s="64" t="s">
        <v>15</v>
      </c>
      <c r="H4" s="38">
        <f>+D4</f>
        <v>89791.57</v>
      </c>
      <c r="I4" s="38">
        <f>A4/12</f>
        <v>135000</v>
      </c>
    </row>
    <row r="5" spans="1:9" s="37" customFormat="1" ht="15" customHeight="1">
      <c r="A5" s="18"/>
      <c r="B5" s="19" t="s">
        <v>13</v>
      </c>
      <c r="C5" s="33" t="s">
        <v>16</v>
      </c>
      <c r="D5" s="22">
        <v>119628.26</v>
      </c>
      <c r="E5" s="41">
        <v>43740</v>
      </c>
      <c r="F5" s="23">
        <f>IF(D5&lt;&gt;"",SUM(F4-D5),"")</f>
        <v>1410580.17</v>
      </c>
      <c r="G5" s="65" t="s">
        <v>17</v>
      </c>
      <c r="H5" s="38">
        <f>+D5+H4</f>
        <v>209419.83000000002</v>
      </c>
      <c r="I5" s="38">
        <f t="shared" ref="I5:I13" si="0">+$I$4+I4</f>
        <v>270000</v>
      </c>
    </row>
    <row r="6" spans="1:9">
      <c r="A6" s="18"/>
      <c r="B6" s="19" t="s">
        <v>13</v>
      </c>
      <c r="C6" s="33" t="s">
        <v>18</v>
      </c>
      <c r="D6" s="107">
        <v>104459.46</v>
      </c>
      <c r="E6" s="108">
        <v>43776</v>
      </c>
      <c r="F6" s="23">
        <f t="shared" ref="F6:F15" si="1">IF(D6&lt;&gt;"",SUM(F5-D6),"")</f>
        <v>1306120.71</v>
      </c>
      <c r="G6" s="68" t="s">
        <v>19</v>
      </c>
      <c r="H6" s="9">
        <f t="shared" ref="H6:H15" si="2">+D6+H5</f>
        <v>313879.29000000004</v>
      </c>
      <c r="I6" s="9">
        <f t="shared" si="0"/>
        <v>405000</v>
      </c>
    </row>
    <row r="7" spans="1:9">
      <c r="A7" s="18"/>
      <c r="B7" s="19" t="s">
        <v>13</v>
      </c>
      <c r="C7" s="21">
        <v>1019</v>
      </c>
      <c r="D7" s="22">
        <v>139805.75</v>
      </c>
      <c r="E7" s="108">
        <v>43822</v>
      </c>
      <c r="F7" s="23">
        <f t="shared" si="1"/>
        <v>1166314.96</v>
      </c>
      <c r="G7" s="68" t="s">
        <v>20</v>
      </c>
      <c r="H7" s="9">
        <f t="shared" si="2"/>
        <v>453685.04000000004</v>
      </c>
      <c r="I7" s="9">
        <f t="shared" si="0"/>
        <v>540000</v>
      </c>
    </row>
    <row r="8" spans="1:9">
      <c r="A8" s="24"/>
      <c r="B8" s="19" t="s">
        <v>13</v>
      </c>
      <c r="C8" s="21">
        <v>1119</v>
      </c>
      <c r="D8" s="22">
        <v>109393.25</v>
      </c>
      <c r="E8" s="41">
        <v>43853</v>
      </c>
      <c r="F8" s="23">
        <f t="shared" si="1"/>
        <v>1056921.71</v>
      </c>
      <c r="G8" s="69" t="s">
        <v>20</v>
      </c>
      <c r="H8" s="9">
        <f t="shared" si="2"/>
        <v>563078.29</v>
      </c>
      <c r="I8" s="9">
        <f t="shared" si="0"/>
        <v>675000</v>
      </c>
    </row>
    <row r="9" spans="1:9">
      <c r="A9" s="24"/>
      <c r="B9" s="19" t="s">
        <v>13</v>
      </c>
      <c r="C9" s="21">
        <v>1219</v>
      </c>
      <c r="D9" s="22">
        <v>105439.26</v>
      </c>
      <c r="E9" s="47">
        <v>43861</v>
      </c>
      <c r="F9" s="23">
        <f t="shared" si="1"/>
        <v>951482.45</v>
      </c>
      <c r="G9" s="65" t="s">
        <v>21</v>
      </c>
      <c r="H9" s="9">
        <f t="shared" si="2"/>
        <v>668517.55000000005</v>
      </c>
      <c r="I9" s="9">
        <f t="shared" si="0"/>
        <v>810000</v>
      </c>
    </row>
    <row r="10" spans="1:9">
      <c r="A10" s="24"/>
      <c r="B10" s="19" t="s">
        <v>13</v>
      </c>
      <c r="C10" s="33" t="s">
        <v>22</v>
      </c>
      <c r="D10" s="109">
        <v>120666.99</v>
      </c>
      <c r="E10" s="20">
        <v>43887</v>
      </c>
      <c r="F10" s="23">
        <f t="shared" si="1"/>
        <v>830815.46</v>
      </c>
      <c r="G10" s="65" t="s">
        <v>23</v>
      </c>
      <c r="H10" s="9">
        <f t="shared" si="2"/>
        <v>789184.54</v>
      </c>
      <c r="I10" s="9">
        <f t="shared" si="0"/>
        <v>945000</v>
      </c>
    </row>
    <row r="11" spans="1:9">
      <c r="A11" s="24"/>
      <c r="B11" s="19" t="s">
        <v>13</v>
      </c>
      <c r="C11" s="33" t="s">
        <v>24</v>
      </c>
      <c r="D11" s="22">
        <v>115185.43</v>
      </c>
      <c r="E11" s="110">
        <v>43915</v>
      </c>
      <c r="F11" s="23">
        <f t="shared" si="1"/>
        <v>715630.03</v>
      </c>
      <c r="G11" s="65" t="s">
        <v>25</v>
      </c>
      <c r="H11" s="9">
        <f t="shared" si="2"/>
        <v>904369.97</v>
      </c>
      <c r="I11" s="9">
        <f t="shared" si="0"/>
        <v>1080000</v>
      </c>
    </row>
    <row r="12" spans="1:9">
      <c r="A12" s="24"/>
      <c r="B12" s="19" t="s">
        <v>13</v>
      </c>
      <c r="C12" s="33" t="s">
        <v>26</v>
      </c>
      <c r="D12" s="22">
        <v>75243.67</v>
      </c>
      <c r="E12" s="110">
        <v>43959</v>
      </c>
      <c r="F12" s="23">
        <f t="shared" si="1"/>
        <v>640386.36</v>
      </c>
      <c r="G12" s="65" t="s">
        <v>27</v>
      </c>
      <c r="H12" s="9">
        <f t="shared" si="2"/>
        <v>979613.64</v>
      </c>
      <c r="I12" s="9">
        <f t="shared" si="0"/>
        <v>1215000</v>
      </c>
    </row>
    <row r="13" spans="1:9" ht="15" customHeight="1">
      <c r="A13" s="24"/>
      <c r="B13" s="19" t="s">
        <v>13</v>
      </c>
      <c r="C13" s="33" t="s">
        <v>28</v>
      </c>
      <c r="D13" s="22">
        <v>44085.32</v>
      </c>
      <c r="E13" s="20">
        <v>43979</v>
      </c>
      <c r="F13" s="23">
        <f t="shared" si="1"/>
        <v>596301.04</v>
      </c>
      <c r="G13" s="65" t="s">
        <v>29</v>
      </c>
      <c r="H13" s="9">
        <f t="shared" si="2"/>
        <v>1023698.96</v>
      </c>
      <c r="I13" s="9">
        <f t="shared" si="0"/>
        <v>1350000</v>
      </c>
    </row>
    <row r="14" spans="1:9">
      <c r="A14" s="24"/>
      <c r="B14" s="19" t="s">
        <v>13</v>
      </c>
      <c r="C14" s="34" t="s">
        <v>30</v>
      </c>
      <c r="D14" s="22">
        <v>31607.07</v>
      </c>
      <c r="E14" s="20">
        <v>44008</v>
      </c>
      <c r="F14" s="23">
        <f t="shared" si="1"/>
        <v>564693.97000000009</v>
      </c>
      <c r="G14" s="94" t="s">
        <v>31</v>
      </c>
      <c r="H14" s="9">
        <f t="shared" si="2"/>
        <v>1055306.03</v>
      </c>
      <c r="I14" s="9">
        <f t="shared" ref="I14:I15" si="3">+$I$4+I13</f>
        <v>1485000</v>
      </c>
    </row>
    <row r="15" spans="1:9" ht="15" thickBot="1">
      <c r="A15" s="24"/>
      <c r="B15" s="19"/>
      <c r="C15" s="90"/>
      <c r="D15" s="22"/>
      <c r="E15" s="20"/>
      <c r="F15" s="23" t="str">
        <f t="shared" si="1"/>
        <v/>
      </c>
      <c r="G15" s="66"/>
      <c r="H15" s="9">
        <f t="shared" si="2"/>
        <v>1055306.03</v>
      </c>
      <c r="I15" s="9">
        <f t="shared" si="3"/>
        <v>1620000</v>
      </c>
    </row>
    <row r="16" spans="1:9">
      <c r="A16" s="25"/>
      <c r="B16" s="26"/>
      <c r="C16" s="28"/>
      <c r="D16" s="25"/>
      <c r="E16" s="27"/>
      <c r="F16" s="25"/>
      <c r="G16" s="29"/>
    </row>
    <row r="17" spans="1:9">
      <c r="A17" t="s">
        <v>32</v>
      </c>
      <c r="B17" s="9">
        <f>SUM(D4:D15)</f>
        <v>1055306.03</v>
      </c>
    </row>
    <row r="18" spans="1:9">
      <c r="A18" t="s">
        <v>33</v>
      </c>
      <c r="B18" s="13">
        <f>B17/A4</f>
        <v>0.65142347530864197</v>
      </c>
      <c r="C18" s="67"/>
      <c r="D18" s="31"/>
    </row>
    <row r="19" spans="1:9">
      <c r="A19" t="s">
        <v>35</v>
      </c>
      <c r="B19" s="13">
        <f>SUM(D19/12)</f>
        <v>0.91666666666666663</v>
      </c>
      <c r="C19" s="67" t="s">
        <v>36</v>
      </c>
      <c r="D19" s="85">
        <v>11</v>
      </c>
    </row>
    <row r="23" spans="1:9">
      <c r="I23" t="s">
        <v>38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I21"/>
  <sheetViews>
    <sheetView zoomScale="115" zoomScaleNormal="115" workbookViewId="0">
      <selection activeCell="D14" sqref="D14"/>
    </sheetView>
  </sheetViews>
  <sheetFormatPr defaultColWidth="9.109375" defaultRowHeight="14.4"/>
  <cols>
    <col min="1" max="1" width="19" style="42" bestFit="1" customWidth="1"/>
    <col min="2" max="2" width="26.33203125" style="42" customWidth="1"/>
    <col min="3" max="3" width="11.5546875" style="48" bestFit="1" customWidth="1"/>
    <col min="4" max="4" width="18.44140625" style="46" customWidth="1"/>
    <col min="5" max="5" width="12.88671875" style="42" bestFit="1" customWidth="1"/>
    <col min="6" max="6" width="16" style="42" bestFit="1" customWidth="1"/>
    <col min="7" max="7" width="16.5546875" style="42" bestFit="1" customWidth="1"/>
    <col min="8" max="8" width="12.6640625" style="42" bestFit="1" customWidth="1"/>
    <col min="9" max="9" width="14.33203125" style="42" customWidth="1"/>
    <col min="10" max="16384" width="9.109375" style="42"/>
  </cols>
  <sheetData>
    <row r="1" spans="1:9" ht="24.75" customHeight="1" thickBot="1">
      <c r="A1" s="146" t="s">
        <v>0</v>
      </c>
      <c r="B1" s="147"/>
      <c r="C1" s="147"/>
      <c r="D1" s="147"/>
      <c r="E1" s="147"/>
      <c r="F1" s="147"/>
      <c r="G1" s="148"/>
    </row>
    <row r="2" spans="1:9" s="43" customFormat="1" ht="33" customHeight="1" thickBot="1">
      <c r="A2" s="149" t="s">
        <v>1</v>
      </c>
      <c r="B2" s="150"/>
      <c r="C2" s="104" t="s">
        <v>2</v>
      </c>
      <c r="D2" s="104" t="s">
        <v>3</v>
      </c>
      <c r="E2" s="10" t="s">
        <v>4</v>
      </c>
      <c r="F2" s="10" t="s">
        <v>5</v>
      </c>
      <c r="G2" s="11"/>
      <c r="H2" s="1"/>
      <c r="I2" s="1"/>
    </row>
    <row r="3" spans="1:9" s="44" customFormat="1" ht="24" customHeight="1" thickTop="1" thickBot="1">
      <c r="A3" s="2" t="s">
        <v>6</v>
      </c>
      <c r="B3" s="3" t="s">
        <v>7</v>
      </c>
      <c r="C3" s="4" t="s">
        <v>8</v>
      </c>
      <c r="D3" s="5" t="s">
        <v>9</v>
      </c>
      <c r="E3" s="6" t="s">
        <v>10</v>
      </c>
      <c r="F3" s="7" t="s">
        <v>11</v>
      </c>
      <c r="G3" s="35" t="s">
        <v>12</v>
      </c>
    </row>
    <row r="4" spans="1:9" ht="15" thickTop="1">
      <c r="A4" s="14">
        <v>3175000</v>
      </c>
      <c r="B4" s="15" t="s">
        <v>13</v>
      </c>
      <c r="C4" s="32" t="s">
        <v>14</v>
      </c>
      <c r="D4" s="16">
        <v>244369.04</v>
      </c>
      <c r="E4" s="45">
        <v>43714</v>
      </c>
      <c r="F4" s="113">
        <f>SUM(A4-D4)</f>
        <v>2930630.96</v>
      </c>
      <c r="G4" s="64" t="s">
        <v>15</v>
      </c>
      <c r="H4" s="46">
        <f>+D4</f>
        <v>244369.04</v>
      </c>
      <c r="I4" s="46">
        <f>A4/12</f>
        <v>264583.33333333331</v>
      </c>
    </row>
    <row r="5" spans="1:9">
      <c r="A5" s="18"/>
      <c r="B5" s="19" t="s">
        <v>13</v>
      </c>
      <c r="C5" s="33" t="s">
        <v>16</v>
      </c>
      <c r="D5" s="22">
        <v>243579.51999999999</v>
      </c>
      <c r="E5" s="47">
        <v>43740</v>
      </c>
      <c r="F5" s="23">
        <f>IF(D5&lt;&gt;"",SUM(F4-D5),"")</f>
        <v>2687051.44</v>
      </c>
      <c r="G5" s="65" t="s">
        <v>17</v>
      </c>
      <c r="H5" s="46">
        <f>+D5+H4</f>
        <v>487948.56</v>
      </c>
      <c r="I5" s="46">
        <f t="shared" ref="I5:I13" si="0">+$I$4+I4</f>
        <v>529166.66666666663</v>
      </c>
    </row>
    <row r="6" spans="1:9">
      <c r="A6" s="18"/>
      <c r="B6" s="19" t="s">
        <v>13</v>
      </c>
      <c r="C6" s="33" t="s">
        <v>18</v>
      </c>
      <c r="D6" s="107">
        <v>188419.09</v>
      </c>
      <c r="E6" s="108">
        <v>43776</v>
      </c>
      <c r="F6" s="23">
        <f t="shared" ref="F6:F15" si="1">IF(D6&lt;&gt;"",SUM(F5-D6),"")</f>
        <v>2498632.35</v>
      </c>
      <c r="G6" s="68" t="s">
        <v>19</v>
      </c>
      <c r="H6" s="46">
        <f t="shared" ref="H6:H15" si="2">+D6+H5</f>
        <v>676367.65</v>
      </c>
      <c r="I6" s="46">
        <f t="shared" si="0"/>
        <v>793750</v>
      </c>
    </row>
    <row r="7" spans="1:9">
      <c r="A7" s="18"/>
      <c r="B7" s="19" t="s">
        <v>13</v>
      </c>
      <c r="C7" s="21">
        <v>1019</v>
      </c>
      <c r="D7" s="22">
        <v>280519.23</v>
      </c>
      <c r="E7" s="108">
        <v>43822</v>
      </c>
      <c r="F7" s="23">
        <f t="shared" si="1"/>
        <v>2218113.12</v>
      </c>
      <c r="G7" s="68" t="s">
        <v>20</v>
      </c>
      <c r="H7" s="46">
        <f t="shared" si="2"/>
        <v>956886.88</v>
      </c>
      <c r="I7" s="46">
        <f t="shared" si="0"/>
        <v>1058333.3333333333</v>
      </c>
    </row>
    <row r="8" spans="1:9">
      <c r="A8" s="24"/>
      <c r="B8" s="19" t="s">
        <v>13</v>
      </c>
      <c r="C8" s="21">
        <v>1119</v>
      </c>
      <c r="D8" s="22">
        <v>204832.34</v>
      </c>
      <c r="E8" s="41">
        <v>43853</v>
      </c>
      <c r="F8" s="23">
        <f t="shared" si="1"/>
        <v>2013280.78</v>
      </c>
      <c r="G8" s="69" t="s">
        <v>20</v>
      </c>
      <c r="H8" s="46">
        <f t="shared" si="2"/>
        <v>1161719.22</v>
      </c>
      <c r="I8" s="46">
        <f t="shared" si="0"/>
        <v>1322916.6666666665</v>
      </c>
    </row>
    <row r="9" spans="1:9">
      <c r="A9" s="24"/>
      <c r="B9" s="19" t="s">
        <v>13</v>
      </c>
      <c r="C9" s="21">
        <v>1219</v>
      </c>
      <c r="D9" s="22">
        <v>207732.87</v>
      </c>
      <c r="E9" s="47">
        <v>43861</v>
      </c>
      <c r="F9" s="23">
        <f t="shared" si="1"/>
        <v>1805547.9100000001</v>
      </c>
      <c r="G9" s="65" t="s">
        <v>21</v>
      </c>
      <c r="H9" s="46">
        <f t="shared" si="2"/>
        <v>1369452.0899999999</v>
      </c>
      <c r="I9" s="46">
        <f t="shared" si="0"/>
        <v>1587499.9999999998</v>
      </c>
    </row>
    <row r="10" spans="1:9">
      <c r="A10" s="24"/>
      <c r="B10" s="19" t="s">
        <v>13</v>
      </c>
      <c r="C10" s="33" t="s">
        <v>22</v>
      </c>
      <c r="D10" s="109">
        <v>246608.21</v>
      </c>
      <c r="E10" s="20">
        <v>43887</v>
      </c>
      <c r="F10" s="23">
        <f t="shared" si="1"/>
        <v>1558939.7000000002</v>
      </c>
      <c r="G10" s="65" t="s">
        <v>23</v>
      </c>
      <c r="H10" s="46">
        <f t="shared" si="2"/>
        <v>1616060.2999999998</v>
      </c>
      <c r="I10" s="46">
        <f t="shared" si="0"/>
        <v>1852083.333333333</v>
      </c>
    </row>
    <row r="11" spans="1:9">
      <c r="A11" s="24"/>
      <c r="B11" s="19" t="s">
        <v>13</v>
      </c>
      <c r="C11" s="33" t="s">
        <v>24</v>
      </c>
      <c r="D11" s="22">
        <v>249694.58</v>
      </c>
      <c r="E11" s="20">
        <v>43915</v>
      </c>
      <c r="F11" s="114">
        <f t="shared" si="1"/>
        <v>1309245.1200000001</v>
      </c>
      <c r="G11" s="65" t="s">
        <v>25</v>
      </c>
      <c r="H11" s="46">
        <f t="shared" si="2"/>
        <v>1865754.88</v>
      </c>
      <c r="I11" s="46">
        <f t="shared" si="0"/>
        <v>2116666.6666666665</v>
      </c>
    </row>
    <row r="12" spans="1:9">
      <c r="A12" s="24"/>
      <c r="B12" s="19" t="s">
        <v>13</v>
      </c>
      <c r="C12" s="33" t="s">
        <v>26</v>
      </c>
      <c r="D12" s="22">
        <v>239038.01</v>
      </c>
      <c r="E12" s="20">
        <v>43959</v>
      </c>
      <c r="F12" s="115">
        <f t="shared" si="1"/>
        <v>1070207.1100000001</v>
      </c>
      <c r="G12" s="65" t="s">
        <v>27</v>
      </c>
      <c r="H12" s="46">
        <f t="shared" si="2"/>
        <v>2104792.8899999997</v>
      </c>
      <c r="I12" s="46">
        <f t="shared" si="0"/>
        <v>2381250</v>
      </c>
    </row>
    <row r="13" spans="1:9" ht="15" customHeight="1">
      <c r="A13" s="24"/>
      <c r="B13" s="52" t="s">
        <v>13</v>
      </c>
      <c r="C13" s="34" t="s">
        <v>28</v>
      </c>
      <c r="D13" s="116">
        <v>228553.97</v>
      </c>
      <c r="E13" s="20">
        <v>43979</v>
      </c>
      <c r="F13" s="23">
        <f t="shared" si="1"/>
        <v>841653.14000000013</v>
      </c>
      <c r="G13" s="65" t="s">
        <v>29</v>
      </c>
      <c r="H13" s="46">
        <f t="shared" si="2"/>
        <v>2333346.86</v>
      </c>
      <c r="I13" s="46">
        <f t="shared" si="0"/>
        <v>2645833.3333333335</v>
      </c>
    </row>
    <row r="14" spans="1:9">
      <c r="A14" s="18"/>
      <c r="B14" s="19" t="s">
        <v>13</v>
      </c>
      <c r="C14" s="53" t="s">
        <v>30</v>
      </c>
      <c r="D14" s="22">
        <v>171889.94</v>
      </c>
      <c r="E14" s="117">
        <v>44008</v>
      </c>
      <c r="F14" s="23">
        <f t="shared" si="1"/>
        <v>669763.20000000019</v>
      </c>
      <c r="G14" s="94" t="s">
        <v>31</v>
      </c>
      <c r="H14" s="46">
        <f t="shared" si="2"/>
        <v>2505236.7999999998</v>
      </c>
      <c r="I14" s="46">
        <f t="shared" ref="I14:I15" si="3">+$I$4+I13</f>
        <v>2910416.666666667</v>
      </c>
    </row>
    <row r="15" spans="1:9" ht="15" thickBot="1">
      <c r="A15" s="18"/>
      <c r="B15" s="19"/>
      <c r="C15" s="53"/>
      <c r="D15" s="22"/>
      <c r="E15" s="118"/>
      <c r="F15" s="23" t="str">
        <f t="shared" si="1"/>
        <v/>
      </c>
      <c r="G15" s="66"/>
      <c r="H15" s="46">
        <f t="shared" si="2"/>
        <v>2505236.7999999998</v>
      </c>
      <c r="I15" s="46">
        <f t="shared" si="3"/>
        <v>3175000.0000000005</v>
      </c>
    </row>
    <row r="16" spans="1:9">
      <c r="A16" s="25"/>
      <c r="B16" s="26"/>
      <c r="C16" s="28"/>
      <c r="D16" s="25"/>
      <c r="E16" s="27"/>
      <c r="F16" s="25"/>
      <c r="G16" s="29"/>
    </row>
    <row r="17" spans="1:4">
      <c r="A17" s="42" t="s">
        <v>32</v>
      </c>
      <c r="B17" s="46">
        <f>SUM(D4:D15)</f>
        <v>2505236.7999999998</v>
      </c>
    </row>
    <row r="18" spans="1:4">
      <c r="A18" s="42" t="s">
        <v>33</v>
      </c>
      <c r="B18" s="49">
        <f>B17/A4</f>
        <v>0.78905096062992119</v>
      </c>
      <c r="D18" s="50"/>
    </row>
    <row r="19" spans="1:4">
      <c r="A19" s="42" t="s">
        <v>35</v>
      </c>
      <c r="B19" s="49">
        <f>SUM(D19/12)</f>
        <v>0.91666666666666663</v>
      </c>
      <c r="C19" s="86" t="s">
        <v>36</v>
      </c>
      <c r="D19" s="88">
        <v>11</v>
      </c>
    </row>
    <row r="21" spans="1:4" ht="15.6">
      <c r="A21" s="51"/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I19"/>
  <sheetViews>
    <sheetView topLeftCell="B1" zoomScale="115" zoomScaleNormal="115" workbookViewId="0">
      <selection activeCell="D14" sqref="D14"/>
    </sheetView>
  </sheetViews>
  <sheetFormatPr defaultRowHeight="14.4"/>
  <cols>
    <col min="1" max="1" width="19" bestFit="1" customWidth="1"/>
    <col min="2" max="2" width="21" customWidth="1"/>
    <col min="3" max="3" width="11.5546875" bestFit="1" customWidth="1"/>
    <col min="4" max="4" width="18.44140625" style="9" customWidth="1"/>
    <col min="5" max="5" width="12.88671875" bestFit="1" customWidth="1"/>
    <col min="6" max="6" width="16" bestFit="1" customWidth="1"/>
    <col min="7" max="7" width="17.44140625" customWidth="1"/>
    <col min="8" max="8" width="11.6640625" bestFit="1" customWidth="1"/>
    <col min="9" max="9" width="14.88671875" customWidth="1"/>
  </cols>
  <sheetData>
    <row r="1" spans="1:9" ht="24.75" customHeight="1" thickBot="1">
      <c r="A1" s="146" t="s">
        <v>0</v>
      </c>
      <c r="B1" s="147"/>
      <c r="C1" s="147"/>
      <c r="D1" s="147"/>
      <c r="E1" s="147"/>
      <c r="F1" s="147"/>
      <c r="G1" s="148"/>
    </row>
    <row r="2" spans="1:9" s="1" customFormat="1" ht="33" customHeight="1" thickBot="1">
      <c r="A2" s="149" t="s">
        <v>1</v>
      </c>
      <c r="B2" s="150"/>
      <c r="C2" s="104" t="s">
        <v>2</v>
      </c>
      <c r="D2" s="104" t="s">
        <v>3</v>
      </c>
      <c r="E2" s="10" t="s">
        <v>4</v>
      </c>
      <c r="F2" s="10" t="s">
        <v>5</v>
      </c>
      <c r="G2" s="11"/>
    </row>
    <row r="3" spans="1:9" s="8" customFormat="1" ht="24" customHeight="1" thickTop="1" thickBot="1">
      <c r="A3" s="2" t="s">
        <v>6</v>
      </c>
      <c r="B3" s="3" t="s">
        <v>7</v>
      </c>
      <c r="C3" s="4" t="s">
        <v>8</v>
      </c>
      <c r="D3" s="5" t="s">
        <v>9</v>
      </c>
      <c r="E3" s="6" t="s">
        <v>10</v>
      </c>
      <c r="F3" s="7" t="s">
        <v>11</v>
      </c>
      <c r="G3" s="36" t="s">
        <v>39</v>
      </c>
    </row>
    <row r="4" spans="1:9" ht="15" thickTop="1">
      <c r="A4" s="14">
        <v>924750</v>
      </c>
      <c r="B4" s="15" t="s">
        <v>13</v>
      </c>
      <c r="C4" s="32" t="s">
        <v>14</v>
      </c>
      <c r="D4" s="16">
        <v>64373.22</v>
      </c>
      <c r="E4" s="40">
        <v>43714</v>
      </c>
      <c r="F4" s="17">
        <f>SUM(A4-D4)</f>
        <v>860376.78</v>
      </c>
      <c r="G4" s="64" t="s">
        <v>15</v>
      </c>
      <c r="H4" s="9">
        <f>+D4</f>
        <v>64373.22</v>
      </c>
      <c r="I4" s="9">
        <f>A4/12</f>
        <v>77062.5</v>
      </c>
    </row>
    <row r="5" spans="1:9">
      <c r="A5" s="18"/>
      <c r="B5" s="19" t="s">
        <v>13</v>
      </c>
      <c r="C5" s="33" t="s">
        <v>16</v>
      </c>
      <c r="D5" s="22">
        <v>54315.71</v>
      </c>
      <c r="E5" s="41">
        <v>43740</v>
      </c>
      <c r="F5" s="23">
        <f>IF(D5&lt;&gt;"",SUM(F4-D5),"")</f>
        <v>806061.07000000007</v>
      </c>
      <c r="G5" s="65" t="s">
        <v>17</v>
      </c>
      <c r="H5" s="9">
        <f>+D5+H4</f>
        <v>118688.93</v>
      </c>
      <c r="I5" s="9">
        <f t="shared" ref="I5:I13" si="0">+$I$4+I4</f>
        <v>154125</v>
      </c>
    </row>
    <row r="6" spans="1:9">
      <c r="A6" s="18"/>
      <c r="B6" s="19" t="s">
        <v>13</v>
      </c>
      <c r="C6" s="33" t="s">
        <v>18</v>
      </c>
      <c r="D6" s="107">
        <v>54736.74</v>
      </c>
      <c r="E6" s="108">
        <v>43776</v>
      </c>
      <c r="F6" s="23">
        <f t="shared" ref="F6:F7" si="1">IF(D6&lt;&gt;"",SUM(F5-D6),"")</f>
        <v>751324.33000000007</v>
      </c>
      <c r="G6" s="68" t="s">
        <v>19</v>
      </c>
      <c r="H6" s="9">
        <f t="shared" ref="H6:H15" si="2">+D6+H5</f>
        <v>173425.66999999998</v>
      </c>
      <c r="I6" s="9">
        <f t="shared" si="0"/>
        <v>231187.5</v>
      </c>
    </row>
    <row r="7" spans="1:9">
      <c r="A7" s="18"/>
      <c r="B7" s="19" t="s">
        <v>13</v>
      </c>
      <c r="C7" s="21">
        <v>1019</v>
      </c>
      <c r="D7" s="22">
        <v>64235.12</v>
      </c>
      <c r="E7" s="108">
        <v>43822</v>
      </c>
      <c r="F7" s="23">
        <f t="shared" si="1"/>
        <v>687089.21000000008</v>
      </c>
      <c r="G7" s="68" t="s">
        <v>20</v>
      </c>
      <c r="H7" s="9">
        <f t="shared" si="2"/>
        <v>237660.78999999998</v>
      </c>
      <c r="I7" s="9">
        <f t="shared" si="0"/>
        <v>308250</v>
      </c>
    </row>
    <row r="8" spans="1:9">
      <c r="A8" s="24"/>
      <c r="B8" s="19" t="s">
        <v>13</v>
      </c>
      <c r="C8" s="21">
        <v>1119</v>
      </c>
      <c r="D8" s="22">
        <v>51434.53</v>
      </c>
      <c r="E8" s="41">
        <v>43853</v>
      </c>
      <c r="F8" s="23">
        <f t="shared" ref="F8:F15" si="3">IF(D8&lt;&gt;"",SUM(F7-D8),"")</f>
        <v>635654.68000000005</v>
      </c>
      <c r="G8" s="69" t="s">
        <v>20</v>
      </c>
      <c r="H8" s="9">
        <f t="shared" si="2"/>
        <v>289095.31999999995</v>
      </c>
      <c r="I8" s="9">
        <f t="shared" si="0"/>
        <v>385312.5</v>
      </c>
    </row>
    <row r="9" spans="1:9">
      <c r="A9" s="24"/>
      <c r="B9" s="19" t="s">
        <v>13</v>
      </c>
      <c r="C9" s="21">
        <v>1219</v>
      </c>
      <c r="D9" s="22">
        <v>46618.96</v>
      </c>
      <c r="E9" s="47">
        <v>43861</v>
      </c>
      <c r="F9" s="23">
        <f t="shared" si="3"/>
        <v>589035.72000000009</v>
      </c>
      <c r="G9" s="65" t="s">
        <v>21</v>
      </c>
      <c r="H9" s="9">
        <f t="shared" si="2"/>
        <v>335714.27999999997</v>
      </c>
      <c r="I9" s="9">
        <f t="shared" si="0"/>
        <v>462375</v>
      </c>
    </row>
    <row r="10" spans="1:9">
      <c r="A10" s="24"/>
      <c r="B10" s="19" t="s">
        <v>13</v>
      </c>
      <c r="C10" s="33" t="s">
        <v>22</v>
      </c>
      <c r="D10" s="109">
        <v>47265.06</v>
      </c>
      <c r="E10" s="20">
        <v>43887</v>
      </c>
      <c r="F10" s="23">
        <f t="shared" si="3"/>
        <v>541770.66000000015</v>
      </c>
      <c r="G10" s="65" t="s">
        <v>23</v>
      </c>
      <c r="H10" s="9">
        <f t="shared" si="2"/>
        <v>382979.33999999997</v>
      </c>
      <c r="I10" s="9">
        <f t="shared" si="0"/>
        <v>539437.5</v>
      </c>
    </row>
    <row r="11" spans="1:9">
      <c r="A11" s="24"/>
      <c r="B11" s="19" t="s">
        <v>13</v>
      </c>
      <c r="C11" s="33" t="s">
        <v>24</v>
      </c>
      <c r="D11" s="22">
        <v>51749.42</v>
      </c>
      <c r="E11" s="20">
        <v>43915</v>
      </c>
      <c r="F11" s="23">
        <f t="shared" si="3"/>
        <v>490021.24000000017</v>
      </c>
      <c r="G11" s="65" t="s">
        <v>25</v>
      </c>
      <c r="H11" s="9">
        <f t="shared" si="2"/>
        <v>434728.75999999995</v>
      </c>
      <c r="I11" s="9">
        <f t="shared" si="0"/>
        <v>616500</v>
      </c>
    </row>
    <row r="12" spans="1:9">
      <c r="A12" s="24"/>
      <c r="B12" s="19" t="s">
        <v>13</v>
      </c>
      <c r="C12" s="33" t="s">
        <v>26</v>
      </c>
      <c r="D12" s="22">
        <v>49178.86</v>
      </c>
      <c r="E12" s="20">
        <v>43959</v>
      </c>
      <c r="F12" s="23">
        <f t="shared" si="3"/>
        <v>440842.38000000018</v>
      </c>
      <c r="G12" s="65" t="s">
        <v>27</v>
      </c>
      <c r="H12" s="9">
        <f t="shared" si="2"/>
        <v>483907.61999999994</v>
      </c>
      <c r="I12" s="9">
        <f t="shared" si="0"/>
        <v>693562.5</v>
      </c>
    </row>
    <row r="13" spans="1:9" ht="15" customHeight="1">
      <c r="A13" s="24"/>
      <c r="B13" s="19" t="s">
        <v>13</v>
      </c>
      <c r="C13" s="33" t="s">
        <v>28</v>
      </c>
      <c r="D13" s="22">
        <v>44963.95</v>
      </c>
      <c r="E13" s="20">
        <v>43979</v>
      </c>
      <c r="F13" s="23">
        <f t="shared" si="3"/>
        <v>395878.43000000017</v>
      </c>
      <c r="G13" s="65" t="s">
        <v>29</v>
      </c>
      <c r="H13" s="9">
        <f t="shared" si="2"/>
        <v>528871.56999999995</v>
      </c>
      <c r="I13" s="9">
        <f t="shared" si="0"/>
        <v>770625</v>
      </c>
    </row>
    <row r="14" spans="1:9">
      <c r="A14" s="24"/>
      <c r="B14" s="19" t="s">
        <v>13</v>
      </c>
      <c r="C14" s="34" t="s">
        <v>30</v>
      </c>
      <c r="D14" s="22">
        <v>38153.629999999997</v>
      </c>
      <c r="E14" s="20">
        <v>44008</v>
      </c>
      <c r="F14" s="23">
        <f t="shared" si="3"/>
        <v>357724.80000000016</v>
      </c>
      <c r="G14" s="94" t="s">
        <v>31</v>
      </c>
      <c r="H14" s="9">
        <f t="shared" si="2"/>
        <v>567025.19999999995</v>
      </c>
      <c r="I14" s="9">
        <f t="shared" ref="I14:I15" si="4">+$I$4+I13</f>
        <v>847687.5</v>
      </c>
    </row>
    <row r="15" spans="1:9" ht="15" thickBot="1">
      <c r="A15" s="30" t="s">
        <v>40</v>
      </c>
      <c r="B15" s="19"/>
      <c r="C15" s="90"/>
      <c r="D15" s="22"/>
      <c r="E15" s="20"/>
      <c r="F15" s="23" t="str">
        <f t="shared" si="3"/>
        <v/>
      </c>
      <c r="G15" s="66"/>
      <c r="H15" s="9">
        <f t="shared" si="2"/>
        <v>567025.19999999995</v>
      </c>
      <c r="I15" s="9">
        <f t="shared" si="4"/>
        <v>924750</v>
      </c>
    </row>
    <row r="16" spans="1:9">
      <c r="A16" s="25"/>
      <c r="B16" s="26"/>
      <c r="C16" s="28"/>
      <c r="D16" s="25"/>
      <c r="E16" s="27"/>
      <c r="F16" s="25"/>
      <c r="G16" s="29"/>
    </row>
    <row r="17" spans="1:4">
      <c r="A17" t="s">
        <v>32</v>
      </c>
      <c r="B17" s="9">
        <f>SUM(D4:D15)</f>
        <v>567025.19999999995</v>
      </c>
    </row>
    <row r="18" spans="1:4">
      <c r="A18" t="s">
        <v>33</v>
      </c>
      <c r="B18" s="13">
        <f>B17/A4</f>
        <v>0.61316593673965936</v>
      </c>
      <c r="C18" s="67"/>
      <c r="D18" s="31"/>
    </row>
    <row r="19" spans="1:4">
      <c r="A19" t="s">
        <v>35</v>
      </c>
      <c r="B19" s="13">
        <f>SUM(D19/12)</f>
        <v>0.91666666666666663</v>
      </c>
      <c r="C19" s="67" t="s">
        <v>36</v>
      </c>
      <c r="D19" s="85">
        <v>11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I27"/>
  <sheetViews>
    <sheetView topLeftCell="B1" zoomScale="115" zoomScaleNormal="115" workbookViewId="0">
      <selection activeCell="E19" sqref="E19"/>
    </sheetView>
  </sheetViews>
  <sheetFormatPr defaultColWidth="9.109375" defaultRowHeight="14.4"/>
  <cols>
    <col min="1" max="1" width="19" style="60" bestFit="1" customWidth="1"/>
    <col min="2" max="2" width="23.6640625" style="60" customWidth="1"/>
    <col min="3" max="3" width="11.5546875" style="60" bestFit="1" customWidth="1"/>
    <col min="4" max="4" width="17.109375" style="63" bestFit="1" customWidth="1"/>
    <col min="5" max="5" width="12.88671875" style="60" bestFit="1" customWidth="1"/>
    <col min="6" max="6" width="16" style="60" bestFit="1" customWidth="1"/>
    <col min="7" max="7" width="16.5546875" style="60" bestFit="1" customWidth="1"/>
    <col min="8" max="8" width="12.6640625" style="60" bestFit="1" customWidth="1"/>
    <col min="9" max="9" width="14.44140625" style="60" customWidth="1"/>
    <col min="10" max="16384" width="9.109375" style="60"/>
  </cols>
  <sheetData>
    <row r="1" spans="1:9" ht="24.75" customHeight="1" thickBot="1">
      <c r="A1" s="146" t="s">
        <v>0</v>
      </c>
      <c r="B1" s="147"/>
      <c r="C1" s="147"/>
      <c r="D1" s="147"/>
      <c r="E1" s="147"/>
      <c r="F1" s="147"/>
      <c r="G1" s="148"/>
      <c r="H1" s="42"/>
      <c r="I1" s="42"/>
    </row>
    <row r="2" spans="1:9" s="61" customFormat="1" ht="33" customHeight="1" thickBot="1">
      <c r="A2" s="149" t="s">
        <v>1</v>
      </c>
      <c r="B2" s="150"/>
      <c r="C2" s="104" t="s">
        <v>2</v>
      </c>
      <c r="D2" s="104" t="s">
        <v>3</v>
      </c>
      <c r="E2" s="10" t="s">
        <v>4</v>
      </c>
      <c r="F2" s="10" t="s">
        <v>5</v>
      </c>
      <c r="G2" s="11"/>
      <c r="H2" s="1"/>
      <c r="I2" s="1"/>
    </row>
    <row r="3" spans="1:9" s="62" customFormat="1" ht="24" customHeight="1" thickTop="1" thickBot="1">
      <c r="A3" s="2" t="s">
        <v>6</v>
      </c>
      <c r="B3" s="3" t="s">
        <v>7</v>
      </c>
      <c r="C3" s="4" t="s">
        <v>8</v>
      </c>
      <c r="D3" s="5" t="s">
        <v>9</v>
      </c>
      <c r="E3" s="6" t="s">
        <v>10</v>
      </c>
      <c r="F3" s="7" t="s">
        <v>11</v>
      </c>
      <c r="G3" s="12" t="s">
        <v>12</v>
      </c>
      <c r="H3" s="44"/>
      <c r="I3" s="44"/>
    </row>
    <row r="4" spans="1:9" ht="15" customHeight="1" thickTop="1">
      <c r="A4" s="14">
        <v>2057456</v>
      </c>
      <c r="B4" s="15" t="s">
        <v>13</v>
      </c>
      <c r="C4" s="32" t="s">
        <v>14</v>
      </c>
      <c r="D4" s="16">
        <v>151843.09</v>
      </c>
      <c r="E4" s="45">
        <v>43714</v>
      </c>
      <c r="F4" s="17">
        <f>SUM(A4-D4)</f>
        <v>1905612.91</v>
      </c>
      <c r="G4" s="64" t="s">
        <v>15</v>
      </c>
      <c r="H4" s="46">
        <f>+D4</f>
        <v>151843.09</v>
      </c>
      <c r="I4" s="46">
        <f>A4/12</f>
        <v>171454.66666666666</v>
      </c>
    </row>
    <row r="5" spans="1:9" ht="15" customHeight="1">
      <c r="A5" s="18"/>
      <c r="B5" s="19" t="s">
        <v>13</v>
      </c>
      <c r="C5" s="33" t="s">
        <v>16</v>
      </c>
      <c r="D5" s="22">
        <v>161865.79999999999</v>
      </c>
      <c r="E5" s="47">
        <v>43740</v>
      </c>
      <c r="F5" s="23">
        <f>IF(D5&lt;&gt;"",SUM(F4-D5),"")</f>
        <v>1743747.1099999999</v>
      </c>
      <c r="G5" s="65" t="s">
        <v>17</v>
      </c>
      <c r="H5" s="46">
        <f>+D5+H4</f>
        <v>313708.89</v>
      </c>
      <c r="I5" s="46">
        <f t="shared" ref="I5:I13" si="0">+$I$4+I4</f>
        <v>342909.33333333331</v>
      </c>
    </row>
    <row r="6" spans="1:9">
      <c r="A6" s="18"/>
      <c r="B6" s="19" t="s">
        <v>13</v>
      </c>
      <c r="C6" s="33" t="s">
        <v>18</v>
      </c>
      <c r="D6" s="107">
        <v>118288.66</v>
      </c>
      <c r="E6" s="41">
        <v>43776</v>
      </c>
      <c r="F6" s="23">
        <f t="shared" ref="F6:F15" si="1">IF(D6&lt;&gt;"",SUM(F5-D6),"")</f>
        <v>1625458.45</v>
      </c>
      <c r="G6" s="68" t="s">
        <v>19</v>
      </c>
      <c r="H6" s="46">
        <f t="shared" ref="H6:H15" si="2">+D6+H5</f>
        <v>431997.55000000005</v>
      </c>
      <c r="I6" s="46">
        <f t="shared" si="0"/>
        <v>514364</v>
      </c>
    </row>
    <row r="7" spans="1:9">
      <c r="A7" s="18"/>
      <c r="B7" s="19" t="s">
        <v>13</v>
      </c>
      <c r="C7" s="21">
        <v>1019</v>
      </c>
      <c r="D7" s="22">
        <v>172751.7</v>
      </c>
      <c r="E7" s="108">
        <v>43822</v>
      </c>
      <c r="F7" s="23">
        <f t="shared" si="1"/>
        <v>1452706.75</v>
      </c>
      <c r="G7" s="68" t="s">
        <v>20</v>
      </c>
      <c r="H7" s="46">
        <f t="shared" si="2"/>
        <v>604749.25</v>
      </c>
      <c r="I7" s="46">
        <f t="shared" si="0"/>
        <v>685818.66666666663</v>
      </c>
    </row>
    <row r="8" spans="1:9">
      <c r="A8" s="24"/>
      <c r="B8" s="19" t="s">
        <v>13</v>
      </c>
      <c r="C8" s="21">
        <v>1119</v>
      </c>
      <c r="D8" s="22">
        <v>112950.71</v>
      </c>
      <c r="E8" s="41">
        <v>43853</v>
      </c>
      <c r="F8" s="23">
        <f t="shared" si="1"/>
        <v>1339756.04</v>
      </c>
      <c r="G8" s="69" t="s">
        <v>20</v>
      </c>
      <c r="H8" s="46">
        <f t="shared" si="2"/>
        <v>717699.96</v>
      </c>
      <c r="I8" s="46">
        <f t="shared" si="0"/>
        <v>857273.33333333326</v>
      </c>
    </row>
    <row r="9" spans="1:9">
      <c r="A9" s="24"/>
      <c r="B9" s="19" t="s">
        <v>13</v>
      </c>
      <c r="C9" s="21">
        <v>1219</v>
      </c>
      <c r="D9" s="22">
        <v>126166.11</v>
      </c>
      <c r="E9" s="47">
        <v>43861</v>
      </c>
      <c r="F9" s="23">
        <f t="shared" si="1"/>
        <v>1213589.93</v>
      </c>
      <c r="G9" s="65" t="s">
        <v>21</v>
      </c>
      <c r="H9" s="46">
        <f t="shared" si="2"/>
        <v>843866.07</v>
      </c>
      <c r="I9" s="46">
        <f t="shared" si="0"/>
        <v>1028727.9999999999</v>
      </c>
    </row>
    <row r="10" spans="1:9">
      <c r="A10" s="24"/>
      <c r="B10" s="19" t="s">
        <v>13</v>
      </c>
      <c r="C10" s="33" t="s">
        <v>22</v>
      </c>
      <c r="D10" s="109">
        <v>151473.89000000001</v>
      </c>
      <c r="E10" s="20">
        <v>43887</v>
      </c>
      <c r="F10" s="23">
        <f t="shared" si="1"/>
        <v>1062116.04</v>
      </c>
      <c r="G10" s="65" t="s">
        <v>23</v>
      </c>
      <c r="H10" s="46">
        <f t="shared" si="2"/>
        <v>995339.96</v>
      </c>
      <c r="I10" s="46">
        <f t="shared" si="0"/>
        <v>1200182.6666666665</v>
      </c>
    </row>
    <row r="11" spans="1:9">
      <c r="A11" s="24"/>
      <c r="B11" s="19" t="s">
        <v>13</v>
      </c>
      <c r="C11" s="33" t="s">
        <v>24</v>
      </c>
      <c r="D11" s="22">
        <v>145326</v>
      </c>
      <c r="E11" s="110">
        <v>43915</v>
      </c>
      <c r="F11" s="23">
        <f t="shared" si="1"/>
        <v>916790.04</v>
      </c>
      <c r="G11" s="65" t="s">
        <v>25</v>
      </c>
      <c r="H11" s="46">
        <f t="shared" si="2"/>
        <v>1140665.96</v>
      </c>
      <c r="I11" s="46">
        <f t="shared" si="0"/>
        <v>1371637.3333333333</v>
      </c>
    </row>
    <row r="12" spans="1:9">
      <c r="A12" s="24"/>
      <c r="B12" s="19" t="s">
        <v>13</v>
      </c>
      <c r="C12" s="33" t="s">
        <v>26</v>
      </c>
      <c r="D12" s="22">
        <v>150711.35</v>
      </c>
      <c r="E12" s="110">
        <v>43959</v>
      </c>
      <c r="F12" s="23">
        <f t="shared" si="1"/>
        <v>766078.69000000006</v>
      </c>
      <c r="G12" s="65" t="s">
        <v>27</v>
      </c>
      <c r="H12" s="46">
        <f t="shared" si="2"/>
        <v>1291377.31</v>
      </c>
      <c r="I12" s="46">
        <f t="shared" si="0"/>
        <v>1543092</v>
      </c>
    </row>
    <row r="13" spans="1:9" ht="15" customHeight="1">
      <c r="A13" s="24"/>
      <c r="B13" s="52" t="s">
        <v>13</v>
      </c>
      <c r="C13" s="34" t="s">
        <v>28</v>
      </c>
      <c r="D13" s="22">
        <v>124544.12</v>
      </c>
      <c r="E13" s="20">
        <v>43979</v>
      </c>
      <c r="F13" s="23">
        <f t="shared" si="1"/>
        <v>641534.57000000007</v>
      </c>
      <c r="G13" s="65" t="s">
        <v>29</v>
      </c>
      <c r="H13" s="46">
        <f t="shared" si="2"/>
        <v>1415921.4300000002</v>
      </c>
      <c r="I13" s="46">
        <f t="shared" si="0"/>
        <v>1714546.6666666667</v>
      </c>
    </row>
    <row r="14" spans="1:9">
      <c r="A14" s="18"/>
      <c r="B14" s="19" t="s">
        <v>13</v>
      </c>
      <c r="C14" s="53" t="s">
        <v>30</v>
      </c>
      <c r="D14" s="22">
        <v>88446.48</v>
      </c>
      <c r="E14" s="20">
        <v>44008</v>
      </c>
      <c r="F14" s="23">
        <f t="shared" si="1"/>
        <v>553088.09000000008</v>
      </c>
      <c r="G14" s="94" t="s">
        <v>31</v>
      </c>
      <c r="H14" s="46">
        <f t="shared" si="2"/>
        <v>1504367.9100000001</v>
      </c>
      <c r="I14" s="46">
        <f t="shared" ref="I14:I15" si="3">+$I$4+I13</f>
        <v>1886001.3333333335</v>
      </c>
    </row>
    <row r="15" spans="1:9" ht="15" thickBot="1">
      <c r="A15" s="24"/>
      <c r="B15" s="19"/>
      <c r="C15" s="90"/>
      <c r="D15" s="22"/>
      <c r="E15" s="20"/>
      <c r="F15" s="23" t="str">
        <f t="shared" si="1"/>
        <v/>
      </c>
      <c r="G15" s="66"/>
      <c r="H15" s="46">
        <f t="shared" si="2"/>
        <v>1504367.9100000001</v>
      </c>
      <c r="I15" s="46">
        <f t="shared" si="3"/>
        <v>2057456.0000000002</v>
      </c>
    </row>
    <row r="16" spans="1:9">
      <c r="A16" s="25"/>
      <c r="B16" s="26"/>
      <c r="C16" s="28"/>
      <c r="D16" s="25"/>
      <c r="E16" s="27"/>
      <c r="F16" s="25"/>
      <c r="G16" s="29"/>
      <c r="H16" s="42"/>
      <c r="I16" s="42"/>
    </row>
    <row r="17" spans="1:9">
      <c r="A17" s="42" t="s">
        <v>32</v>
      </c>
      <c r="B17" s="46">
        <f>SUM(D4:D15)</f>
        <v>1504367.9100000001</v>
      </c>
      <c r="C17" s="48"/>
      <c r="D17" s="46"/>
      <c r="E17" s="42"/>
      <c r="F17" s="42"/>
      <c r="G17" s="42"/>
      <c r="H17" s="42"/>
      <c r="I17" s="42"/>
    </row>
    <row r="18" spans="1:9">
      <c r="A18" s="42" t="s">
        <v>33</v>
      </c>
      <c r="B18" s="49">
        <f>+B17/A4</f>
        <v>0.73117865461035381</v>
      </c>
      <c r="C18" s="48"/>
      <c r="D18" s="50"/>
      <c r="E18" s="42"/>
      <c r="F18" s="42"/>
      <c r="G18" s="42"/>
      <c r="H18" s="42"/>
      <c r="I18" s="42"/>
    </row>
    <row r="19" spans="1:9">
      <c r="A19" s="42" t="s">
        <v>35</v>
      </c>
      <c r="B19" s="49">
        <f>SUM(D19/12)</f>
        <v>0.91666666666666663</v>
      </c>
      <c r="C19" s="86" t="s">
        <v>36</v>
      </c>
      <c r="D19" s="88">
        <v>11</v>
      </c>
      <c r="E19" s="42"/>
      <c r="F19" s="46"/>
      <c r="G19" s="42"/>
      <c r="H19" s="42"/>
      <c r="I19" s="42"/>
    </row>
    <row r="20" spans="1:9">
      <c r="A20" s="42"/>
      <c r="B20" s="49"/>
      <c r="C20" s="48"/>
      <c r="D20" s="46"/>
      <c r="E20" s="42"/>
      <c r="F20" s="46"/>
      <c r="G20" s="42"/>
      <c r="H20" s="42"/>
      <c r="I20" s="42"/>
    </row>
    <row r="27" spans="1:9">
      <c r="A27" s="42"/>
      <c r="B27" s="42"/>
      <c r="C27" s="42"/>
      <c r="D27" s="46"/>
      <c r="E27" s="42"/>
      <c r="F27" s="42"/>
      <c r="G27" s="42"/>
      <c r="H27" s="42"/>
      <c r="I27" s="48"/>
    </row>
  </sheetData>
  <mergeCells count="2">
    <mergeCell ref="A2:B2"/>
    <mergeCell ref="A1:G1"/>
  </mergeCells>
  <pageMargins left="0.7" right="0.7" top="0.75" bottom="0.75" header="0.3" footer="0.3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5"/>
  <sheetViews>
    <sheetView tabSelected="1" zoomScaleNormal="100" workbookViewId="0">
      <selection activeCell="E12" sqref="E12"/>
    </sheetView>
  </sheetViews>
  <sheetFormatPr defaultColWidth="9.109375" defaultRowHeight="14.4"/>
  <cols>
    <col min="1" max="4" width="14" style="91" customWidth="1"/>
    <col min="5" max="6" width="9.109375" style="91"/>
    <col min="7" max="7" width="16.88671875" style="91" customWidth="1"/>
    <col min="8" max="16384" width="9.109375" style="91"/>
  </cols>
  <sheetData>
    <row r="1" spans="1:8" ht="21.6" thickBot="1">
      <c r="A1" s="153" t="s">
        <v>41</v>
      </c>
      <c r="B1" s="154"/>
      <c r="C1" s="154"/>
      <c r="D1" s="154"/>
      <c r="E1" s="119" t="s">
        <v>42</v>
      </c>
      <c r="F1" s="119" t="s">
        <v>43</v>
      </c>
      <c r="G1" s="119" t="s">
        <v>44</v>
      </c>
      <c r="H1" s="42"/>
    </row>
    <row r="2" spans="1:8">
      <c r="A2" s="174">
        <v>1</v>
      </c>
      <c r="B2" s="175"/>
      <c r="C2" s="168">
        <f>SUM('District 1'!B17)</f>
        <v>2760865.9000000004</v>
      </c>
      <c r="D2" s="169"/>
      <c r="E2" s="120">
        <f>SUM('District 1'!B18)</f>
        <v>0.71920511600839232</v>
      </c>
      <c r="F2" s="121">
        <f>SUM('District 1'!B19)</f>
        <v>0.91666666666666663</v>
      </c>
      <c r="G2" s="120">
        <f>E2-F2</f>
        <v>-0.19746155065827431</v>
      </c>
      <c r="H2" s="42"/>
    </row>
    <row r="3" spans="1:8">
      <c r="A3" s="176">
        <v>2</v>
      </c>
      <c r="B3" s="152"/>
      <c r="C3" s="170">
        <f>SUM('District 2'!B17)</f>
        <v>4052993.1999999997</v>
      </c>
      <c r="D3" s="171"/>
      <c r="E3" s="122">
        <f>SUM('District 2'!B18)</f>
        <v>0.81473570496265935</v>
      </c>
      <c r="F3" s="122">
        <f>SUM('District 2'!B19)</f>
        <v>0.91666666666666663</v>
      </c>
      <c r="G3" s="122">
        <f t="shared" ref="G3:G9" si="0">E3-F3</f>
        <v>-0.10193096170400728</v>
      </c>
      <c r="H3" s="42"/>
    </row>
    <row r="4" spans="1:8">
      <c r="A4" s="177">
        <v>3</v>
      </c>
      <c r="B4" s="178"/>
      <c r="C4" s="172">
        <f>SUM('District 3'!B17)</f>
        <v>1195772.0799999998</v>
      </c>
      <c r="D4" s="173"/>
      <c r="E4" s="121">
        <f>SUM('District 3'!B18)</f>
        <v>0.60972600441676694</v>
      </c>
      <c r="F4" s="121">
        <f>SUM('District 3'!B19)</f>
        <v>0.91666666666666663</v>
      </c>
      <c r="G4" s="121">
        <f t="shared" si="0"/>
        <v>-0.30694066224989969</v>
      </c>
      <c r="H4" s="42"/>
    </row>
    <row r="5" spans="1:8">
      <c r="A5" s="176">
        <v>4</v>
      </c>
      <c r="B5" s="152"/>
      <c r="C5" s="170">
        <f>SUM('District 4'!B17)</f>
        <v>1055306.03</v>
      </c>
      <c r="D5" s="171"/>
      <c r="E5" s="122">
        <f>SUM('District 4'!B18)</f>
        <v>0.65142347530864197</v>
      </c>
      <c r="F5" s="122">
        <f>SUM('District 4'!B19)</f>
        <v>0.91666666666666663</v>
      </c>
      <c r="G5" s="122">
        <f t="shared" si="0"/>
        <v>-0.26524319135802465</v>
      </c>
      <c r="H5" s="42"/>
    </row>
    <row r="6" spans="1:8">
      <c r="A6" s="177">
        <v>5</v>
      </c>
      <c r="B6" s="178"/>
      <c r="C6" s="172">
        <f>SUM('District 5'!B17)</f>
        <v>2505236.7999999998</v>
      </c>
      <c r="D6" s="173"/>
      <c r="E6" s="121">
        <f>SUM('District 5'!B18)</f>
        <v>0.78905096062992119</v>
      </c>
      <c r="F6" s="121">
        <f>SUM('District 5'!B19)</f>
        <v>0.91666666666666663</v>
      </c>
      <c r="G6" s="121">
        <f t="shared" si="0"/>
        <v>-0.12761570603674544</v>
      </c>
      <c r="H6" s="42"/>
    </row>
    <row r="7" spans="1:8">
      <c r="A7" s="176">
        <v>6</v>
      </c>
      <c r="B7" s="152"/>
      <c r="C7" s="170">
        <f>SUM('District 6'!B17)</f>
        <v>567025.19999999995</v>
      </c>
      <c r="D7" s="171"/>
      <c r="E7" s="122">
        <f>SUM('District 6'!B18)</f>
        <v>0.61316593673965936</v>
      </c>
      <c r="F7" s="122">
        <f>SUM('District 6'!B19)</f>
        <v>0.91666666666666663</v>
      </c>
      <c r="G7" s="122">
        <f t="shared" si="0"/>
        <v>-0.30350072992700727</v>
      </c>
      <c r="H7" s="42"/>
    </row>
    <row r="8" spans="1:8" ht="15" thickBot="1">
      <c r="A8" s="179">
        <v>7</v>
      </c>
      <c r="B8" s="180"/>
      <c r="C8" s="183">
        <f>SUM('District 7'!B17)</f>
        <v>1504367.9100000001</v>
      </c>
      <c r="D8" s="184"/>
      <c r="E8" s="123">
        <f>SUM('District 7'!B18)</f>
        <v>0.73117865461035381</v>
      </c>
      <c r="F8" s="124">
        <f>SUM('District 7'!B19)</f>
        <v>0.91666666666666663</v>
      </c>
      <c r="G8" s="124">
        <f t="shared" si="0"/>
        <v>-0.18548801205631282</v>
      </c>
      <c r="H8" s="42"/>
    </row>
    <row r="9" spans="1:8" ht="15" thickBot="1">
      <c r="A9" s="181" t="s">
        <v>45</v>
      </c>
      <c r="B9" s="182"/>
      <c r="C9" s="185">
        <f>SUM(C2:C8)</f>
        <v>13641567.119999997</v>
      </c>
      <c r="D9" s="186"/>
      <c r="E9" s="125">
        <f>+C9/('District 1'!A4+'District 2'!A4+'District 3'!A4+'District 4'!A4+'District 5'!A4+'District 6'!A4+'District 7'!A4)</f>
        <v>0.73532492507177472</v>
      </c>
      <c r="F9" s="126">
        <f>(F2+F3+F4+F5+F6+F7+F8)/7</f>
        <v>0.91666666666666674</v>
      </c>
      <c r="G9" s="127">
        <f t="shared" si="0"/>
        <v>-0.18134174159489203</v>
      </c>
      <c r="H9" s="42"/>
    </row>
    <row r="10" spans="1:8" ht="15.6" thickTop="1" thickBot="1">
      <c r="A10" s="128"/>
      <c r="B10" s="128"/>
      <c r="C10" s="129"/>
      <c r="D10" s="129"/>
      <c r="E10" s="130"/>
      <c r="F10" s="130"/>
      <c r="G10" s="130"/>
      <c r="H10" s="42"/>
    </row>
    <row r="11" spans="1:8" ht="21.6" thickBot="1">
      <c r="A11" s="153" t="s">
        <v>46</v>
      </c>
      <c r="B11" s="154"/>
      <c r="C11" s="154"/>
      <c r="D11" s="155"/>
      <c r="E11" s="42"/>
      <c r="F11" s="42"/>
      <c r="G11" s="42"/>
      <c r="H11" s="42"/>
    </row>
    <row r="12" spans="1:8">
      <c r="A12" s="156" t="s">
        <v>47</v>
      </c>
      <c r="B12" s="157"/>
      <c r="C12" s="158">
        <v>19646000</v>
      </c>
      <c r="D12" s="159"/>
      <c r="E12" s="42"/>
      <c r="F12" s="151" t="s">
        <v>48</v>
      </c>
      <c r="G12" s="152"/>
      <c r="H12" s="131">
        <f>(100-(E9*100))/100</f>
        <v>0.26467507492822534</v>
      </c>
    </row>
    <row r="13" spans="1:8">
      <c r="A13" s="166" t="s">
        <v>49</v>
      </c>
      <c r="B13" s="167"/>
      <c r="C13" s="164">
        <f>SUM(C9)</f>
        <v>13641567.119999997</v>
      </c>
      <c r="D13" s="165"/>
      <c r="E13" s="42"/>
      <c r="F13" s="42"/>
      <c r="G13" s="42"/>
      <c r="H13" s="42"/>
    </row>
    <row r="14" spans="1:8" ht="15" thickBot="1">
      <c r="A14" s="162" t="s">
        <v>50</v>
      </c>
      <c r="B14" s="163"/>
      <c r="C14" s="160">
        <f>SUM(C12-C9)</f>
        <v>6004432.8800000027</v>
      </c>
      <c r="D14" s="161"/>
      <c r="E14" s="42"/>
      <c r="F14" s="42"/>
      <c r="G14" s="42"/>
      <c r="H14" s="42"/>
    </row>
    <row r="25" spans="16:16">
      <c r="P25" s="102" t="s">
        <v>51</v>
      </c>
    </row>
  </sheetData>
  <mergeCells count="25">
    <mergeCell ref="A6:B6"/>
    <mergeCell ref="A7:B7"/>
    <mergeCell ref="A8:B8"/>
    <mergeCell ref="A9:B9"/>
    <mergeCell ref="C6:D6"/>
    <mergeCell ref="C7:D7"/>
    <mergeCell ref="C8:D8"/>
    <mergeCell ref="C9:D9"/>
    <mergeCell ref="A1:D1"/>
    <mergeCell ref="C2:D2"/>
    <mergeCell ref="C3:D3"/>
    <mergeCell ref="C4:D4"/>
    <mergeCell ref="C5:D5"/>
    <mergeCell ref="A2:B2"/>
    <mergeCell ref="A3:B3"/>
    <mergeCell ref="A4:B4"/>
    <mergeCell ref="A5:B5"/>
    <mergeCell ref="F12:G12"/>
    <mergeCell ref="A11:D11"/>
    <mergeCell ref="A12:B12"/>
    <mergeCell ref="C12:D12"/>
    <mergeCell ref="C14:D14"/>
    <mergeCell ref="A14:B14"/>
    <mergeCell ref="C13:D13"/>
    <mergeCell ref="A13:B13"/>
  </mergeCells>
  <pageMargins left="0.25" right="0.25" top="0.75" bottom="0.75" header="0.3" footer="0.3"/>
  <pageSetup scale="85" orientation="landscape" horizontalDpi="4294967295" verticalDpi="4294967295" r:id="rId1"/>
  <headerFooter>
    <oddHeader>&amp;CBDZ71
DEPARTMENT OF CORRECTIONS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J94"/>
  <sheetViews>
    <sheetView topLeftCell="A55" zoomScale="115" zoomScaleNormal="115" workbookViewId="0">
      <selection activeCell="F75" sqref="F75:F80"/>
    </sheetView>
  </sheetViews>
  <sheetFormatPr defaultColWidth="9.109375" defaultRowHeight="14.4"/>
  <cols>
    <col min="1" max="1" width="8" style="78" bestFit="1" customWidth="1"/>
    <col min="2" max="2" width="17.44140625" style="79" bestFit="1" customWidth="1"/>
    <col min="3" max="3" width="10.88671875" style="84" customWidth="1"/>
    <col min="4" max="4" width="14" style="81" bestFit="1" customWidth="1"/>
    <col min="5" max="5" width="11.88671875" style="82" bestFit="1" customWidth="1"/>
    <col min="6" max="6" width="14.33203125" style="83" bestFit="1" customWidth="1"/>
    <col min="7" max="7" width="9.109375" style="70"/>
    <col min="8" max="8" width="16.88671875" style="70" customWidth="1"/>
    <col min="9" max="9" width="9.88671875" style="70" bestFit="1" customWidth="1"/>
    <col min="10" max="10" width="16.5546875" style="71" customWidth="1"/>
    <col min="11" max="11" width="9.88671875" style="70" customWidth="1"/>
    <col min="12" max="16384" width="9.109375" style="70"/>
  </cols>
  <sheetData>
    <row r="1" spans="1:10">
      <c r="A1" s="187" t="s">
        <v>52</v>
      </c>
      <c r="B1" s="188"/>
      <c r="C1" s="188"/>
      <c r="D1" s="188"/>
      <c r="E1" s="188"/>
      <c r="F1" s="189"/>
      <c r="G1" s="42"/>
      <c r="H1" s="42"/>
      <c r="I1" s="42"/>
      <c r="J1" s="132"/>
    </row>
    <row r="2" spans="1:10" ht="9" customHeight="1">
      <c r="A2" s="190"/>
      <c r="B2" s="191"/>
      <c r="C2" s="191"/>
      <c r="D2" s="191"/>
      <c r="E2" s="191"/>
      <c r="F2" s="192"/>
      <c r="G2" s="42"/>
      <c r="H2" s="42"/>
      <c r="I2" s="42"/>
      <c r="J2" s="132"/>
    </row>
    <row r="3" spans="1:10" ht="28.2" thickBot="1">
      <c r="A3" s="72" t="s">
        <v>53</v>
      </c>
      <c r="B3" s="73" t="s">
        <v>54</v>
      </c>
      <c r="C3" s="74" t="s">
        <v>55</v>
      </c>
      <c r="D3" s="96" t="s">
        <v>56</v>
      </c>
      <c r="E3" s="97" t="s">
        <v>57</v>
      </c>
      <c r="F3" s="98" t="s">
        <v>12</v>
      </c>
      <c r="G3" s="42"/>
      <c r="H3" s="42"/>
      <c r="I3" s="42"/>
      <c r="J3" s="133"/>
    </row>
    <row r="4" spans="1:10">
      <c r="A4" s="75" t="s">
        <v>58</v>
      </c>
      <c r="B4" s="76" t="s">
        <v>13</v>
      </c>
      <c r="C4" s="89" t="s">
        <v>14</v>
      </c>
      <c r="D4" s="134">
        <v>283037.95</v>
      </c>
      <c r="E4" s="135">
        <v>43714</v>
      </c>
      <c r="F4" s="95" t="s">
        <v>15</v>
      </c>
      <c r="G4" s="42"/>
      <c r="H4" s="133"/>
      <c r="I4" s="42"/>
      <c r="J4" s="132"/>
    </row>
    <row r="5" spans="1:10">
      <c r="A5" s="77" t="s">
        <v>59</v>
      </c>
      <c r="B5" s="76" t="s">
        <v>13</v>
      </c>
      <c r="C5" s="89" t="s">
        <v>14</v>
      </c>
      <c r="D5" s="136">
        <v>426184.42</v>
      </c>
      <c r="E5" s="135">
        <v>43714</v>
      </c>
      <c r="F5" s="95" t="s">
        <v>15</v>
      </c>
      <c r="G5" s="42"/>
      <c r="H5" s="42"/>
      <c r="I5" s="42"/>
      <c r="J5" s="132"/>
    </row>
    <row r="6" spans="1:10">
      <c r="A6" s="77" t="s">
        <v>60</v>
      </c>
      <c r="B6" s="76" t="s">
        <v>13</v>
      </c>
      <c r="C6" s="89" t="s">
        <v>14</v>
      </c>
      <c r="D6" s="136">
        <v>152920.16</v>
      </c>
      <c r="E6" s="135">
        <v>43714</v>
      </c>
      <c r="F6" s="95" t="s">
        <v>15</v>
      </c>
      <c r="G6" s="42"/>
      <c r="H6" s="42"/>
      <c r="I6" s="42"/>
      <c r="J6" s="132"/>
    </row>
    <row r="7" spans="1:10">
      <c r="A7" s="77" t="s">
        <v>61</v>
      </c>
      <c r="B7" s="76" t="s">
        <v>13</v>
      </c>
      <c r="C7" s="89" t="s">
        <v>14</v>
      </c>
      <c r="D7" s="107">
        <v>89791.57</v>
      </c>
      <c r="E7" s="135">
        <v>43714</v>
      </c>
      <c r="F7" s="95" t="s">
        <v>15</v>
      </c>
      <c r="G7" s="42"/>
      <c r="H7" s="42"/>
      <c r="I7" s="42"/>
      <c r="J7" s="132"/>
    </row>
    <row r="8" spans="1:10">
      <c r="A8" s="77" t="s">
        <v>62</v>
      </c>
      <c r="B8" s="76" t="s">
        <v>13</v>
      </c>
      <c r="C8" s="89" t="s">
        <v>14</v>
      </c>
      <c r="D8" s="107">
        <v>244369.04</v>
      </c>
      <c r="E8" s="135">
        <v>43714</v>
      </c>
      <c r="F8" s="95" t="s">
        <v>15</v>
      </c>
      <c r="G8" s="42"/>
      <c r="H8" s="42"/>
      <c r="I8" s="42"/>
      <c r="J8" s="132"/>
    </row>
    <row r="9" spans="1:10">
      <c r="A9" s="78" t="s">
        <v>63</v>
      </c>
      <c r="B9" s="76" t="s">
        <v>13</v>
      </c>
      <c r="C9" s="89" t="s">
        <v>14</v>
      </c>
      <c r="D9" s="107">
        <v>64373.22</v>
      </c>
      <c r="E9" s="135">
        <v>43714</v>
      </c>
      <c r="F9" s="95" t="s">
        <v>15</v>
      </c>
      <c r="G9" s="42"/>
      <c r="H9" s="42"/>
      <c r="I9" s="42"/>
      <c r="J9" s="132"/>
    </row>
    <row r="10" spans="1:10">
      <c r="A10" s="78" t="s">
        <v>64</v>
      </c>
      <c r="B10" s="76" t="s">
        <v>13</v>
      </c>
      <c r="C10" s="89" t="s">
        <v>14</v>
      </c>
      <c r="D10" s="107">
        <v>151843.09</v>
      </c>
      <c r="E10" s="135">
        <v>43714</v>
      </c>
      <c r="F10" s="95" t="s">
        <v>15</v>
      </c>
      <c r="G10" s="42"/>
      <c r="H10" s="42"/>
      <c r="I10" s="42"/>
      <c r="J10" s="132"/>
    </row>
    <row r="11" spans="1:10">
      <c r="A11" s="75" t="s">
        <v>58</v>
      </c>
      <c r="B11" s="76" t="s">
        <v>13</v>
      </c>
      <c r="C11" s="100" t="s">
        <v>16</v>
      </c>
      <c r="D11" s="107">
        <v>236578.39</v>
      </c>
      <c r="E11" s="108">
        <v>43740</v>
      </c>
      <c r="F11" s="94" t="s">
        <v>17</v>
      </c>
      <c r="G11" s="42"/>
      <c r="H11" s="133"/>
      <c r="I11" s="42"/>
      <c r="J11" s="132"/>
    </row>
    <row r="12" spans="1:10">
      <c r="A12" s="77" t="s">
        <v>59</v>
      </c>
      <c r="B12" s="76" t="s">
        <v>13</v>
      </c>
      <c r="C12" s="100" t="s">
        <v>16</v>
      </c>
      <c r="D12" s="107">
        <v>390930.62</v>
      </c>
      <c r="E12" s="108">
        <v>43740</v>
      </c>
      <c r="F12" s="94" t="s">
        <v>17</v>
      </c>
      <c r="G12" s="42"/>
      <c r="H12" s="42"/>
      <c r="I12" s="42"/>
      <c r="J12" s="132"/>
    </row>
    <row r="13" spans="1:10">
      <c r="A13" s="77" t="s">
        <v>60</v>
      </c>
      <c r="B13" s="76" t="s">
        <v>13</v>
      </c>
      <c r="C13" s="100" t="s">
        <v>16</v>
      </c>
      <c r="D13" s="107">
        <v>143469.70000000001</v>
      </c>
      <c r="E13" s="108">
        <v>43740</v>
      </c>
      <c r="F13" s="94" t="s">
        <v>17</v>
      </c>
      <c r="G13" s="42"/>
      <c r="H13" s="42"/>
      <c r="I13" s="42"/>
      <c r="J13" s="132"/>
    </row>
    <row r="14" spans="1:10">
      <c r="A14" s="77" t="s">
        <v>61</v>
      </c>
      <c r="B14" s="76" t="s">
        <v>13</v>
      </c>
      <c r="C14" s="100" t="s">
        <v>16</v>
      </c>
      <c r="D14" s="107">
        <v>119628.26</v>
      </c>
      <c r="E14" s="108">
        <v>43740</v>
      </c>
      <c r="F14" s="94" t="s">
        <v>17</v>
      </c>
      <c r="G14" s="42"/>
      <c r="H14" s="42"/>
      <c r="I14" s="42"/>
      <c r="J14" s="132"/>
    </row>
    <row r="15" spans="1:10">
      <c r="A15" s="77" t="s">
        <v>62</v>
      </c>
      <c r="B15" s="76" t="s">
        <v>13</v>
      </c>
      <c r="C15" s="100" t="s">
        <v>16</v>
      </c>
      <c r="D15" s="107">
        <v>243579.51999999999</v>
      </c>
      <c r="E15" s="108">
        <v>43740</v>
      </c>
      <c r="F15" s="94" t="s">
        <v>17</v>
      </c>
      <c r="G15" s="42"/>
      <c r="H15" s="42"/>
      <c r="I15" s="42"/>
      <c r="J15" s="132"/>
    </row>
    <row r="16" spans="1:10">
      <c r="A16" s="78" t="s">
        <v>63</v>
      </c>
      <c r="B16" s="76" t="s">
        <v>13</v>
      </c>
      <c r="C16" s="100" t="s">
        <v>16</v>
      </c>
      <c r="D16" s="107">
        <v>54315.71</v>
      </c>
      <c r="E16" s="108">
        <v>43740</v>
      </c>
      <c r="F16" s="94" t="s">
        <v>17</v>
      </c>
      <c r="G16" s="42"/>
      <c r="H16" s="42"/>
      <c r="I16" s="42"/>
      <c r="J16" s="132"/>
    </row>
    <row r="17" spans="1:8">
      <c r="A17" s="78" t="s">
        <v>64</v>
      </c>
      <c r="B17" s="76" t="s">
        <v>13</v>
      </c>
      <c r="C17" s="100" t="s">
        <v>16</v>
      </c>
      <c r="D17" s="107">
        <v>161865.79999999999</v>
      </c>
      <c r="E17" s="108">
        <v>43740</v>
      </c>
      <c r="F17" s="94" t="s">
        <v>17</v>
      </c>
      <c r="G17" s="42"/>
      <c r="H17" s="42"/>
    </row>
    <row r="18" spans="1:8">
      <c r="A18" s="75" t="s">
        <v>58</v>
      </c>
      <c r="B18" s="76" t="s">
        <v>13</v>
      </c>
      <c r="C18" s="89" t="s">
        <v>18</v>
      </c>
      <c r="D18" s="107">
        <v>256276.99</v>
      </c>
      <c r="E18" s="108">
        <v>43776</v>
      </c>
      <c r="F18" s="101" t="s">
        <v>19</v>
      </c>
      <c r="G18" s="42"/>
      <c r="H18" s="133"/>
    </row>
    <row r="19" spans="1:8">
      <c r="A19" s="77" t="s">
        <v>59</v>
      </c>
      <c r="B19" s="76" t="s">
        <v>13</v>
      </c>
      <c r="C19" s="89" t="s">
        <v>18</v>
      </c>
      <c r="D19" s="107">
        <v>301721.25</v>
      </c>
      <c r="E19" s="108">
        <v>43776</v>
      </c>
      <c r="F19" s="101" t="s">
        <v>19</v>
      </c>
      <c r="G19" s="42"/>
      <c r="H19" s="42"/>
    </row>
    <row r="20" spans="1:8">
      <c r="A20" s="77" t="s">
        <v>60</v>
      </c>
      <c r="B20" s="76" t="s">
        <v>13</v>
      </c>
      <c r="C20" s="89" t="s">
        <v>18</v>
      </c>
      <c r="D20" s="107">
        <v>137343.47</v>
      </c>
      <c r="E20" s="108">
        <v>43776</v>
      </c>
      <c r="F20" s="101" t="s">
        <v>19</v>
      </c>
      <c r="G20" s="42"/>
      <c r="H20" s="42"/>
    </row>
    <row r="21" spans="1:8">
      <c r="A21" s="77" t="s">
        <v>61</v>
      </c>
      <c r="B21" s="76" t="s">
        <v>13</v>
      </c>
      <c r="C21" s="89" t="s">
        <v>18</v>
      </c>
      <c r="D21" s="107">
        <v>104459.46</v>
      </c>
      <c r="E21" s="108">
        <v>43776</v>
      </c>
      <c r="F21" s="101" t="s">
        <v>19</v>
      </c>
      <c r="G21" s="42"/>
      <c r="H21" s="42"/>
    </row>
    <row r="22" spans="1:8">
      <c r="A22" s="77" t="s">
        <v>62</v>
      </c>
      <c r="B22" s="76" t="s">
        <v>13</v>
      </c>
      <c r="C22" s="89" t="s">
        <v>18</v>
      </c>
      <c r="D22" s="107">
        <v>188419.09</v>
      </c>
      <c r="E22" s="108">
        <v>43776</v>
      </c>
      <c r="F22" s="101" t="s">
        <v>19</v>
      </c>
      <c r="G22" s="42"/>
      <c r="H22" s="42"/>
    </row>
    <row r="23" spans="1:8">
      <c r="A23" s="78" t="s">
        <v>63</v>
      </c>
      <c r="B23" s="76" t="s">
        <v>13</v>
      </c>
      <c r="C23" s="89" t="s">
        <v>18</v>
      </c>
      <c r="D23" s="107">
        <v>54736.74</v>
      </c>
      <c r="E23" s="108">
        <v>43776</v>
      </c>
      <c r="F23" s="101" t="s">
        <v>19</v>
      </c>
      <c r="G23" s="42"/>
      <c r="H23" s="42"/>
    </row>
    <row r="24" spans="1:8">
      <c r="A24" s="78" t="s">
        <v>64</v>
      </c>
      <c r="B24" s="76" t="s">
        <v>13</v>
      </c>
      <c r="C24" s="89" t="s">
        <v>18</v>
      </c>
      <c r="D24" s="107">
        <v>118288.66</v>
      </c>
      <c r="E24" s="108">
        <v>43776</v>
      </c>
      <c r="F24" s="101" t="s">
        <v>19</v>
      </c>
      <c r="G24" s="42"/>
      <c r="H24" s="42"/>
    </row>
    <row r="25" spans="1:8">
      <c r="A25" s="75" t="s">
        <v>58</v>
      </c>
      <c r="B25" s="76" t="s">
        <v>13</v>
      </c>
      <c r="C25" s="137">
        <v>1019</v>
      </c>
      <c r="D25" s="107">
        <v>320213.2</v>
      </c>
      <c r="E25" s="108">
        <v>43822</v>
      </c>
      <c r="F25" s="101" t="s">
        <v>20</v>
      </c>
      <c r="G25" s="42"/>
      <c r="H25" s="133"/>
    </row>
    <row r="26" spans="1:8">
      <c r="A26" s="77" t="s">
        <v>59</v>
      </c>
      <c r="B26" s="76" t="s">
        <v>13</v>
      </c>
      <c r="C26" s="137">
        <v>1019</v>
      </c>
      <c r="D26" s="107">
        <v>416122.13</v>
      </c>
      <c r="E26" s="108">
        <v>43822</v>
      </c>
      <c r="F26" s="101" t="s">
        <v>20</v>
      </c>
      <c r="G26" s="42"/>
      <c r="H26" s="42"/>
    </row>
    <row r="27" spans="1:8">
      <c r="A27" s="77" t="s">
        <v>60</v>
      </c>
      <c r="B27" s="76" t="s">
        <v>13</v>
      </c>
      <c r="C27" s="137">
        <v>1019</v>
      </c>
      <c r="D27" s="107">
        <v>167415.87</v>
      </c>
      <c r="E27" s="108">
        <v>43822</v>
      </c>
      <c r="F27" s="101" t="s">
        <v>20</v>
      </c>
      <c r="G27" s="42"/>
      <c r="H27" s="42"/>
    </row>
    <row r="28" spans="1:8">
      <c r="A28" s="77" t="s">
        <v>61</v>
      </c>
      <c r="B28" s="76" t="s">
        <v>13</v>
      </c>
      <c r="C28" s="137">
        <v>1019</v>
      </c>
      <c r="D28" s="107">
        <v>139805.75</v>
      </c>
      <c r="E28" s="108">
        <v>43822</v>
      </c>
      <c r="F28" s="101" t="s">
        <v>20</v>
      </c>
      <c r="G28" s="42"/>
      <c r="H28" s="42"/>
    </row>
    <row r="29" spans="1:8">
      <c r="A29" s="77" t="s">
        <v>62</v>
      </c>
      <c r="B29" s="76" t="s">
        <v>13</v>
      </c>
      <c r="C29" s="137">
        <v>1019</v>
      </c>
      <c r="D29" s="107">
        <v>280519.23</v>
      </c>
      <c r="E29" s="108">
        <v>43822</v>
      </c>
      <c r="F29" s="101" t="s">
        <v>20</v>
      </c>
      <c r="G29" s="42"/>
      <c r="H29" s="42"/>
    </row>
    <row r="30" spans="1:8">
      <c r="A30" s="78" t="s">
        <v>63</v>
      </c>
      <c r="B30" s="76" t="s">
        <v>13</v>
      </c>
      <c r="C30" s="137">
        <v>1019</v>
      </c>
      <c r="D30" s="107">
        <v>64235.12</v>
      </c>
      <c r="E30" s="108">
        <v>43822</v>
      </c>
      <c r="F30" s="101" t="s">
        <v>20</v>
      </c>
      <c r="G30" s="42"/>
      <c r="H30" s="42"/>
    </row>
    <row r="31" spans="1:8">
      <c r="A31" s="78" t="s">
        <v>64</v>
      </c>
      <c r="B31" s="76" t="s">
        <v>13</v>
      </c>
      <c r="C31" s="137">
        <v>1019</v>
      </c>
      <c r="D31" s="107">
        <v>172751.7</v>
      </c>
      <c r="E31" s="108">
        <v>43822</v>
      </c>
      <c r="F31" s="101" t="s">
        <v>20</v>
      </c>
      <c r="G31" s="42"/>
      <c r="H31" s="42"/>
    </row>
    <row r="32" spans="1:8">
      <c r="A32" s="75" t="s">
        <v>58</v>
      </c>
      <c r="B32" s="76" t="s">
        <v>13</v>
      </c>
      <c r="C32" s="137">
        <v>1119</v>
      </c>
      <c r="D32" s="107">
        <v>233888.2</v>
      </c>
      <c r="E32" s="108">
        <v>43853</v>
      </c>
      <c r="F32" s="39" t="s">
        <v>20</v>
      </c>
      <c r="G32" s="42"/>
      <c r="H32" s="133"/>
    </row>
    <row r="33" spans="1:8">
      <c r="A33" s="77" t="s">
        <v>59</v>
      </c>
      <c r="B33" s="76" t="s">
        <v>13</v>
      </c>
      <c r="C33" s="137">
        <v>1119</v>
      </c>
      <c r="D33" s="107">
        <v>305632.09999999998</v>
      </c>
      <c r="E33" s="108">
        <v>43853</v>
      </c>
      <c r="F33" s="39" t="s">
        <v>20</v>
      </c>
      <c r="G33" s="42"/>
      <c r="H33" s="42"/>
    </row>
    <row r="34" spans="1:8">
      <c r="A34" s="77" t="s">
        <v>60</v>
      </c>
      <c r="B34" s="76" t="s">
        <v>13</v>
      </c>
      <c r="C34" s="137">
        <v>1119</v>
      </c>
      <c r="D34" s="107">
        <v>125425.76</v>
      </c>
      <c r="E34" s="108">
        <v>43853</v>
      </c>
      <c r="F34" s="39" t="s">
        <v>20</v>
      </c>
      <c r="G34" s="42"/>
      <c r="H34" s="42"/>
    </row>
    <row r="35" spans="1:8">
      <c r="A35" s="77" t="s">
        <v>61</v>
      </c>
      <c r="B35" s="76" t="s">
        <v>13</v>
      </c>
      <c r="C35" s="137">
        <v>1119</v>
      </c>
      <c r="D35" s="107">
        <v>109393.25</v>
      </c>
      <c r="E35" s="108">
        <v>43853</v>
      </c>
      <c r="F35" s="39" t="s">
        <v>20</v>
      </c>
      <c r="G35" s="42"/>
      <c r="H35" s="42"/>
    </row>
    <row r="36" spans="1:8">
      <c r="A36" s="77" t="s">
        <v>62</v>
      </c>
      <c r="B36" s="76" t="s">
        <v>13</v>
      </c>
      <c r="C36" s="137">
        <v>1119</v>
      </c>
      <c r="D36" s="107">
        <v>204832.34</v>
      </c>
      <c r="E36" s="108">
        <v>43853</v>
      </c>
      <c r="F36" s="39" t="s">
        <v>20</v>
      </c>
      <c r="G36" s="42"/>
      <c r="H36" s="42"/>
    </row>
    <row r="37" spans="1:8">
      <c r="A37" s="78" t="s">
        <v>63</v>
      </c>
      <c r="B37" s="76" t="s">
        <v>13</v>
      </c>
      <c r="C37" s="137">
        <v>1119</v>
      </c>
      <c r="D37" s="107">
        <v>51434.53</v>
      </c>
      <c r="E37" s="108">
        <v>43853</v>
      </c>
      <c r="F37" s="39" t="s">
        <v>20</v>
      </c>
      <c r="G37" s="42"/>
      <c r="H37" s="42"/>
    </row>
    <row r="38" spans="1:8">
      <c r="A38" s="78" t="s">
        <v>64</v>
      </c>
      <c r="B38" s="76" t="s">
        <v>13</v>
      </c>
      <c r="C38" s="137">
        <v>1119</v>
      </c>
      <c r="D38" s="107">
        <v>112950.71</v>
      </c>
      <c r="E38" s="108">
        <v>43853</v>
      </c>
      <c r="F38" s="39" t="s">
        <v>20</v>
      </c>
      <c r="G38" s="42"/>
      <c r="H38" s="42"/>
    </row>
    <row r="39" spans="1:8">
      <c r="A39" s="75" t="s">
        <v>58</v>
      </c>
      <c r="B39" s="76" t="s">
        <v>13</v>
      </c>
      <c r="C39" s="137">
        <v>1219</v>
      </c>
      <c r="D39" s="138">
        <v>240877.44</v>
      </c>
      <c r="E39" s="47">
        <v>43861</v>
      </c>
      <c r="F39" s="65" t="s">
        <v>21</v>
      </c>
      <c r="G39" s="42"/>
      <c r="H39" s="133"/>
    </row>
    <row r="40" spans="1:8">
      <c r="A40" s="77" t="s">
        <v>59</v>
      </c>
      <c r="B40" s="76" t="s">
        <v>13</v>
      </c>
      <c r="C40" s="137">
        <v>1219</v>
      </c>
      <c r="D40" s="107">
        <v>302911.38</v>
      </c>
      <c r="E40" s="47">
        <v>43861</v>
      </c>
      <c r="F40" s="65" t="s">
        <v>21</v>
      </c>
      <c r="G40" s="42"/>
      <c r="H40" s="42"/>
    </row>
    <row r="41" spans="1:8">
      <c r="A41" s="77" t="s">
        <v>60</v>
      </c>
      <c r="B41" s="76" t="s">
        <v>13</v>
      </c>
      <c r="C41" s="137">
        <v>1219</v>
      </c>
      <c r="D41" s="107">
        <v>119080.49</v>
      </c>
      <c r="E41" s="47">
        <v>43861</v>
      </c>
      <c r="F41" s="65" t="s">
        <v>21</v>
      </c>
      <c r="G41" s="42"/>
      <c r="H41" s="42"/>
    </row>
    <row r="42" spans="1:8">
      <c r="A42" s="77" t="s">
        <v>61</v>
      </c>
      <c r="B42" s="76" t="s">
        <v>13</v>
      </c>
      <c r="C42" s="137">
        <v>1219</v>
      </c>
      <c r="D42" s="107">
        <v>105439.26</v>
      </c>
      <c r="E42" s="47">
        <v>43861</v>
      </c>
      <c r="F42" s="65" t="s">
        <v>21</v>
      </c>
      <c r="G42" s="42"/>
      <c r="H42" s="42"/>
    </row>
    <row r="43" spans="1:8">
      <c r="A43" s="77" t="s">
        <v>62</v>
      </c>
      <c r="B43" s="76" t="s">
        <v>13</v>
      </c>
      <c r="C43" s="137">
        <v>1219</v>
      </c>
      <c r="D43" s="107">
        <v>207732.87</v>
      </c>
      <c r="E43" s="47">
        <v>43861</v>
      </c>
      <c r="F43" s="65" t="s">
        <v>21</v>
      </c>
      <c r="G43" s="42"/>
      <c r="H43" s="42"/>
    </row>
    <row r="44" spans="1:8">
      <c r="A44" s="78" t="s">
        <v>63</v>
      </c>
      <c r="B44" s="76" t="s">
        <v>13</v>
      </c>
      <c r="C44" s="137">
        <v>1219</v>
      </c>
      <c r="D44" s="107">
        <v>46618.96</v>
      </c>
      <c r="E44" s="47">
        <v>43861</v>
      </c>
      <c r="F44" s="65" t="s">
        <v>21</v>
      </c>
      <c r="G44" s="42"/>
      <c r="H44" s="42"/>
    </row>
    <row r="45" spans="1:8">
      <c r="A45" s="78" t="s">
        <v>64</v>
      </c>
      <c r="B45" s="76" t="s">
        <v>13</v>
      </c>
      <c r="C45" s="137">
        <v>1219</v>
      </c>
      <c r="D45" s="107">
        <v>126166.11</v>
      </c>
      <c r="E45" s="47">
        <v>43861</v>
      </c>
      <c r="F45" s="65" t="s">
        <v>21</v>
      </c>
      <c r="G45" s="42"/>
      <c r="H45" s="42"/>
    </row>
    <row r="46" spans="1:8">
      <c r="A46" s="75" t="s">
        <v>58</v>
      </c>
      <c r="B46" s="76" t="s">
        <v>13</v>
      </c>
      <c r="C46" s="89" t="s">
        <v>22</v>
      </c>
      <c r="D46" s="107">
        <v>261337.51</v>
      </c>
      <c r="E46" s="20">
        <v>43887</v>
      </c>
      <c r="F46" s="94" t="s">
        <v>23</v>
      </c>
      <c r="G46" s="42"/>
      <c r="H46" s="133"/>
    </row>
    <row r="47" spans="1:8">
      <c r="A47" s="77" t="s">
        <v>59</v>
      </c>
      <c r="B47" s="76" t="s">
        <v>13</v>
      </c>
      <c r="C47" s="89" t="s">
        <v>22</v>
      </c>
      <c r="D47" s="107">
        <v>390652.37</v>
      </c>
      <c r="E47" s="20">
        <v>43887</v>
      </c>
      <c r="F47" s="94" t="s">
        <v>23</v>
      </c>
      <c r="G47" s="42"/>
      <c r="H47" s="42"/>
    </row>
    <row r="48" spans="1:8">
      <c r="A48" s="77" t="s">
        <v>60</v>
      </c>
      <c r="B48" s="76" t="s">
        <v>13</v>
      </c>
      <c r="C48" s="89" t="s">
        <v>22</v>
      </c>
      <c r="D48" s="107">
        <v>137394.94</v>
      </c>
      <c r="E48" s="20">
        <v>43887</v>
      </c>
      <c r="F48" s="94" t="s">
        <v>23</v>
      </c>
      <c r="G48" s="42"/>
      <c r="H48" s="42"/>
    </row>
    <row r="49" spans="1:10">
      <c r="A49" s="77" t="s">
        <v>61</v>
      </c>
      <c r="B49" s="76" t="s">
        <v>13</v>
      </c>
      <c r="C49" s="89" t="s">
        <v>22</v>
      </c>
      <c r="D49" s="107">
        <v>120666.99</v>
      </c>
      <c r="E49" s="20">
        <v>43887</v>
      </c>
      <c r="F49" s="94" t="s">
        <v>23</v>
      </c>
      <c r="G49" s="42"/>
      <c r="H49" s="42"/>
      <c r="I49" s="42"/>
      <c r="J49" s="132"/>
    </row>
    <row r="50" spans="1:10">
      <c r="A50" s="77" t="s">
        <v>62</v>
      </c>
      <c r="B50" s="76" t="s">
        <v>13</v>
      </c>
      <c r="C50" s="89" t="s">
        <v>22</v>
      </c>
      <c r="D50" s="107">
        <v>246608.21</v>
      </c>
      <c r="E50" s="20">
        <v>43887</v>
      </c>
      <c r="F50" s="94" t="s">
        <v>23</v>
      </c>
      <c r="G50" s="42"/>
      <c r="H50" s="42"/>
      <c r="I50" s="42"/>
      <c r="J50" s="132"/>
    </row>
    <row r="51" spans="1:10">
      <c r="A51" s="78" t="s">
        <v>63</v>
      </c>
      <c r="B51" s="76" t="s">
        <v>13</v>
      </c>
      <c r="C51" s="89" t="s">
        <v>22</v>
      </c>
      <c r="D51" s="107">
        <v>47265.06</v>
      </c>
      <c r="E51" s="20">
        <v>43887</v>
      </c>
      <c r="F51" s="94" t="s">
        <v>23</v>
      </c>
      <c r="G51" s="42"/>
      <c r="H51" s="42"/>
      <c r="I51" s="42"/>
      <c r="J51" s="132"/>
    </row>
    <row r="52" spans="1:10">
      <c r="A52" s="78" t="s">
        <v>64</v>
      </c>
      <c r="B52" s="76" t="s">
        <v>13</v>
      </c>
      <c r="C52" s="89" t="s">
        <v>22</v>
      </c>
      <c r="D52" s="107">
        <v>151473.89000000001</v>
      </c>
      <c r="E52" s="20">
        <v>43887</v>
      </c>
      <c r="F52" s="94" t="s">
        <v>23</v>
      </c>
      <c r="G52" s="42"/>
      <c r="H52" s="42"/>
      <c r="I52" s="42"/>
      <c r="J52" s="132"/>
    </row>
    <row r="53" spans="1:10">
      <c r="A53" s="75" t="s">
        <v>58</v>
      </c>
      <c r="B53" s="76" t="s">
        <v>13</v>
      </c>
      <c r="C53" s="89" t="s">
        <v>24</v>
      </c>
      <c r="D53" s="107">
        <v>246423.61</v>
      </c>
      <c r="E53" s="20">
        <v>43915</v>
      </c>
      <c r="F53" s="68" t="s">
        <v>25</v>
      </c>
      <c r="G53" s="42"/>
      <c r="H53" s="133"/>
      <c r="I53" s="42"/>
      <c r="J53" s="139"/>
    </row>
    <row r="54" spans="1:10">
      <c r="A54" s="77" t="s">
        <v>59</v>
      </c>
      <c r="B54" s="76" t="s">
        <v>13</v>
      </c>
      <c r="C54" s="89" t="s">
        <v>24</v>
      </c>
      <c r="D54" s="107">
        <v>364886.75</v>
      </c>
      <c r="E54" s="20">
        <v>43915</v>
      </c>
      <c r="F54" s="68" t="s">
        <v>25</v>
      </c>
      <c r="G54" s="42"/>
      <c r="H54" s="42"/>
      <c r="I54" s="42"/>
      <c r="J54" s="140"/>
    </row>
    <row r="55" spans="1:10">
      <c r="A55" s="77" t="s">
        <v>60</v>
      </c>
      <c r="B55" s="76" t="s">
        <v>13</v>
      </c>
      <c r="C55" s="89" t="s">
        <v>24</v>
      </c>
      <c r="D55" s="107">
        <v>132981.94</v>
      </c>
      <c r="E55" s="20">
        <v>43915</v>
      </c>
      <c r="F55" s="68" t="s">
        <v>25</v>
      </c>
      <c r="G55" s="42"/>
      <c r="H55" s="42"/>
      <c r="I55" s="42"/>
      <c r="J55" s="139"/>
    </row>
    <row r="56" spans="1:10">
      <c r="A56" s="77" t="s">
        <v>61</v>
      </c>
      <c r="B56" s="76" t="s">
        <v>13</v>
      </c>
      <c r="C56" s="89" t="s">
        <v>24</v>
      </c>
      <c r="D56" s="107">
        <v>115185.43</v>
      </c>
      <c r="E56" s="20">
        <v>43915</v>
      </c>
      <c r="F56" s="68" t="s">
        <v>25</v>
      </c>
      <c r="G56" s="42"/>
      <c r="H56" s="42"/>
      <c r="I56" s="42"/>
      <c r="J56" s="140"/>
    </row>
    <row r="57" spans="1:10">
      <c r="A57" s="77" t="s">
        <v>62</v>
      </c>
      <c r="B57" s="76" t="s">
        <v>13</v>
      </c>
      <c r="C57" s="89" t="s">
        <v>24</v>
      </c>
      <c r="D57" s="107">
        <v>249694.58</v>
      </c>
      <c r="E57" s="20">
        <v>43915</v>
      </c>
      <c r="F57" s="68" t="s">
        <v>25</v>
      </c>
      <c r="G57" s="42"/>
      <c r="H57" s="42"/>
      <c r="I57" s="42"/>
      <c r="J57" s="139"/>
    </row>
    <row r="58" spans="1:10">
      <c r="A58" s="78" t="s">
        <v>63</v>
      </c>
      <c r="B58" s="76" t="s">
        <v>13</v>
      </c>
      <c r="C58" s="89" t="s">
        <v>24</v>
      </c>
      <c r="D58" s="107">
        <v>51749.42</v>
      </c>
      <c r="E58" s="20">
        <v>43915</v>
      </c>
      <c r="F58" s="68" t="s">
        <v>25</v>
      </c>
      <c r="G58" s="42"/>
      <c r="H58" s="42"/>
      <c r="I58" s="42"/>
      <c r="J58" s="140"/>
    </row>
    <row r="59" spans="1:10">
      <c r="A59" s="78" t="s">
        <v>64</v>
      </c>
      <c r="B59" s="76" t="s">
        <v>13</v>
      </c>
      <c r="C59" s="89" t="s">
        <v>24</v>
      </c>
      <c r="D59" s="107">
        <v>145326</v>
      </c>
      <c r="E59" s="20">
        <v>43915</v>
      </c>
      <c r="F59" s="68" t="s">
        <v>25</v>
      </c>
      <c r="G59" s="42"/>
      <c r="H59" s="42"/>
      <c r="I59" s="42"/>
      <c r="J59" s="139"/>
    </row>
    <row r="60" spans="1:10">
      <c r="A60" s="75" t="s">
        <v>58</v>
      </c>
      <c r="B60" s="76" t="s">
        <v>13</v>
      </c>
      <c r="C60" s="89" t="s">
        <v>26</v>
      </c>
      <c r="D60" s="107">
        <v>251545.9</v>
      </c>
      <c r="E60" s="20">
        <v>43959</v>
      </c>
      <c r="F60" s="94" t="s">
        <v>27</v>
      </c>
      <c r="G60" s="42"/>
      <c r="H60" s="133"/>
      <c r="I60" s="42"/>
      <c r="J60" s="139"/>
    </row>
    <row r="61" spans="1:10">
      <c r="A61" s="77" t="s">
        <v>59</v>
      </c>
      <c r="B61" s="76" t="s">
        <v>13</v>
      </c>
      <c r="C61" s="89" t="s">
        <v>26</v>
      </c>
      <c r="D61" s="107">
        <v>377241.82</v>
      </c>
      <c r="E61" s="20">
        <v>43959</v>
      </c>
      <c r="F61" s="94" t="s">
        <v>27</v>
      </c>
      <c r="G61" s="42"/>
      <c r="H61" s="42"/>
      <c r="I61" s="42"/>
      <c r="J61" s="139"/>
    </row>
    <row r="62" spans="1:10">
      <c r="A62" s="77" t="s">
        <v>60</v>
      </c>
      <c r="B62" s="76" t="s">
        <v>13</v>
      </c>
      <c r="C62" s="89" t="s">
        <v>26</v>
      </c>
      <c r="D62" s="107">
        <v>79739.75</v>
      </c>
      <c r="E62" s="20">
        <v>43959</v>
      </c>
      <c r="F62" s="94" t="s">
        <v>27</v>
      </c>
      <c r="G62" s="42"/>
      <c r="H62" s="42"/>
      <c r="I62" s="42"/>
      <c r="J62" s="139"/>
    </row>
    <row r="63" spans="1:10">
      <c r="A63" s="77" t="s">
        <v>61</v>
      </c>
      <c r="B63" s="76" t="s">
        <v>13</v>
      </c>
      <c r="C63" s="89" t="s">
        <v>26</v>
      </c>
      <c r="D63" s="107">
        <v>75243.67</v>
      </c>
      <c r="E63" s="20">
        <v>43959</v>
      </c>
      <c r="F63" s="94" t="s">
        <v>27</v>
      </c>
      <c r="G63" s="42"/>
      <c r="H63" s="42"/>
      <c r="I63" s="42"/>
      <c r="J63" s="139"/>
    </row>
    <row r="64" spans="1:10">
      <c r="A64" s="77" t="s">
        <v>62</v>
      </c>
      <c r="B64" s="76" t="s">
        <v>13</v>
      </c>
      <c r="C64" s="89" t="s">
        <v>26</v>
      </c>
      <c r="D64" s="107">
        <v>239038.01</v>
      </c>
      <c r="E64" s="20">
        <v>43959</v>
      </c>
      <c r="F64" s="94" t="s">
        <v>27</v>
      </c>
      <c r="G64" s="42"/>
      <c r="H64" s="42"/>
      <c r="I64" s="42"/>
      <c r="J64" s="139"/>
    </row>
    <row r="65" spans="1:10">
      <c r="A65" s="78" t="s">
        <v>63</v>
      </c>
      <c r="B65" s="76" t="s">
        <v>13</v>
      </c>
      <c r="C65" s="89" t="s">
        <v>26</v>
      </c>
      <c r="D65" s="107">
        <v>49178.86</v>
      </c>
      <c r="E65" s="20">
        <v>43959</v>
      </c>
      <c r="F65" s="94" t="s">
        <v>27</v>
      </c>
      <c r="G65" s="42"/>
      <c r="H65" s="42"/>
      <c r="I65" s="42"/>
      <c r="J65" s="139"/>
    </row>
    <row r="66" spans="1:10">
      <c r="A66" s="78" t="s">
        <v>64</v>
      </c>
      <c r="B66" s="76" t="s">
        <v>13</v>
      </c>
      <c r="C66" s="89" t="s">
        <v>26</v>
      </c>
      <c r="D66" s="107">
        <v>150711.35</v>
      </c>
      <c r="E66" s="20">
        <v>43959</v>
      </c>
      <c r="F66" s="94" t="s">
        <v>27</v>
      </c>
      <c r="G66" s="42"/>
      <c r="H66" s="133"/>
      <c r="I66" s="42"/>
      <c r="J66" s="139"/>
    </row>
    <row r="67" spans="1:10">
      <c r="A67" s="75" t="s">
        <v>58</v>
      </c>
      <c r="B67" s="76" t="s">
        <v>13</v>
      </c>
      <c r="C67" s="89" t="s">
        <v>28</v>
      </c>
      <c r="D67" s="22">
        <v>209578.51</v>
      </c>
      <c r="E67" s="20">
        <v>43979</v>
      </c>
      <c r="F67" s="94" t="s">
        <v>29</v>
      </c>
      <c r="G67" s="42"/>
      <c r="H67" s="42"/>
      <c r="I67" s="42"/>
      <c r="J67" s="139"/>
    </row>
    <row r="68" spans="1:10">
      <c r="A68" s="77" t="s">
        <v>59</v>
      </c>
      <c r="B68" s="76" t="s">
        <v>13</v>
      </c>
      <c r="C68" s="89" t="s">
        <v>28</v>
      </c>
      <c r="D68" s="22">
        <v>411615.05</v>
      </c>
      <c r="E68" s="20">
        <v>43979</v>
      </c>
      <c r="F68" s="94" t="s">
        <v>29</v>
      </c>
      <c r="G68" s="42"/>
      <c r="H68" s="42"/>
      <c r="I68" s="42"/>
      <c r="J68" s="139"/>
    </row>
    <row r="69" spans="1:10">
      <c r="A69" s="77" t="s">
        <v>60</v>
      </c>
      <c r="B69" s="76" t="s">
        <v>13</v>
      </c>
      <c r="C69" s="89" t="s">
        <v>28</v>
      </c>
      <c r="D69" s="22">
        <v>0</v>
      </c>
      <c r="E69" s="20">
        <v>43979</v>
      </c>
      <c r="F69" s="94" t="s">
        <v>29</v>
      </c>
      <c r="G69" s="42"/>
      <c r="H69" s="42"/>
      <c r="I69" s="42"/>
      <c r="J69" s="139"/>
    </row>
    <row r="70" spans="1:10">
      <c r="A70" s="77" t="s">
        <v>61</v>
      </c>
      <c r="B70" s="76" t="s">
        <v>13</v>
      </c>
      <c r="C70" s="89" t="s">
        <v>28</v>
      </c>
      <c r="D70" s="22">
        <v>44085.32</v>
      </c>
      <c r="E70" s="20">
        <v>43979</v>
      </c>
      <c r="F70" s="94" t="s">
        <v>29</v>
      </c>
      <c r="G70" s="42"/>
      <c r="H70" s="42"/>
      <c r="I70" s="42"/>
      <c r="J70" s="139"/>
    </row>
    <row r="71" spans="1:10">
      <c r="A71" s="77" t="s">
        <v>62</v>
      </c>
      <c r="B71" s="76" t="s">
        <v>13</v>
      </c>
      <c r="C71" s="89" t="s">
        <v>28</v>
      </c>
      <c r="D71" s="22">
        <v>228553.97</v>
      </c>
      <c r="E71" s="20">
        <v>43979</v>
      </c>
      <c r="F71" s="94" t="s">
        <v>29</v>
      </c>
      <c r="G71" s="42"/>
      <c r="H71" s="42"/>
      <c r="I71" s="42"/>
      <c r="J71" s="139"/>
    </row>
    <row r="72" spans="1:10">
      <c r="A72" s="78" t="s">
        <v>63</v>
      </c>
      <c r="B72" s="76" t="s">
        <v>13</v>
      </c>
      <c r="C72" s="89" t="s">
        <v>28</v>
      </c>
      <c r="D72" s="22">
        <v>44963.65</v>
      </c>
      <c r="E72" s="20">
        <v>43979</v>
      </c>
      <c r="F72" s="94" t="s">
        <v>29</v>
      </c>
      <c r="G72" s="42"/>
      <c r="H72" s="42"/>
      <c r="I72" s="42"/>
      <c r="J72" s="139"/>
    </row>
    <row r="73" spans="1:10">
      <c r="A73" s="78" t="s">
        <v>64</v>
      </c>
      <c r="B73" s="76" t="s">
        <v>13</v>
      </c>
      <c r="C73" s="89" t="s">
        <v>28</v>
      </c>
      <c r="D73" s="22">
        <v>124544.12</v>
      </c>
      <c r="E73" s="20">
        <v>43979</v>
      </c>
      <c r="F73" s="94" t="s">
        <v>29</v>
      </c>
      <c r="G73" s="42"/>
      <c r="H73" s="133"/>
      <c r="I73" s="42"/>
      <c r="J73" s="139"/>
    </row>
    <row r="74" spans="1:10">
      <c r="A74" s="75" t="s">
        <v>58</v>
      </c>
      <c r="B74" s="76" t="s">
        <v>13</v>
      </c>
      <c r="C74" s="89" t="s">
        <v>30</v>
      </c>
      <c r="D74" s="107">
        <v>221108.2</v>
      </c>
      <c r="E74" s="20">
        <v>44008</v>
      </c>
      <c r="F74" s="94" t="s">
        <v>31</v>
      </c>
      <c r="G74" s="42"/>
      <c r="H74" s="133"/>
      <c r="I74" s="42"/>
      <c r="J74" s="139"/>
    </row>
    <row r="75" spans="1:10">
      <c r="A75" s="77" t="s">
        <v>59</v>
      </c>
      <c r="B75" s="76" t="s">
        <v>13</v>
      </c>
      <c r="C75" s="89" t="s">
        <v>30</v>
      </c>
      <c r="D75" s="107">
        <v>365095.31</v>
      </c>
      <c r="E75" s="20">
        <v>44008</v>
      </c>
      <c r="F75" s="94" t="s">
        <v>31</v>
      </c>
      <c r="G75" s="42"/>
      <c r="H75" s="133"/>
      <c r="I75" s="42"/>
      <c r="J75" s="139"/>
    </row>
    <row r="76" spans="1:10">
      <c r="A76" s="77" t="s">
        <v>60</v>
      </c>
      <c r="B76" s="76" t="s">
        <v>13</v>
      </c>
      <c r="C76" s="89" t="s">
        <v>30</v>
      </c>
      <c r="D76" s="107">
        <v>0</v>
      </c>
      <c r="E76" s="20">
        <v>44008</v>
      </c>
      <c r="F76" s="94" t="s">
        <v>31</v>
      </c>
      <c r="G76" s="42"/>
      <c r="H76" s="133"/>
      <c r="I76" s="42"/>
      <c r="J76" s="139"/>
    </row>
    <row r="77" spans="1:10">
      <c r="A77" s="77" t="s">
        <v>61</v>
      </c>
      <c r="B77" s="76" t="s">
        <v>13</v>
      </c>
      <c r="C77" s="89" t="s">
        <v>30</v>
      </c>
      <c r="D77" s="107">
        <v>31607.07</v>
      </c>
      <c r="E77" s="20">
        <v>44008</v>
      </c>
      <c r="F77" s="94" t="s">
        <v>31</v>
      </c>
      <c r="G77" s="42"/>
      <c r="H77" s="133"/>
      <c r="I77" s="42"/>
      <c r="J77" s="139"/>
    </row>
    <row r="78" spans="1:10">
      <c r="A78" s="77" t="s">
        <v>62</v>
      </c>
      <c r="B78" s="76" t="s">
        <v>13</v>
      </c>
      <c r="C78" s="89" t="s">
        <v>30</v>
      </c>
      <c r="D78" s="107">
        <v>171889.94</v>
      </c>
      <c r="E78" s="20">
        <v>44008</v>
      </c>
      <c r="F78" s="94" t="s">
        <v>31</v>
      </c>
      <c r="G78" s="42"/>
      <c r="H78" s="133"/>
      <c r="I78" s="42"/>
      <c r="J78" s="139"/>
    </row>
    <row r="79" spans="1:10">
      <c r="A79" s="78" t="s">
        <v>63</v>
      </c>
      <c r="B79" s="76" t="s">
        <v>13</v>
      </c>
      <c r="C79" s="89" t="s">
        <v>30</v>
      </c>
      <c r="D79" s="107">
        <v>38153.629999999997</v>
      </c>
      <c r="E79" s="20">
        <v>44008</v>
      </c>
      <c r="F79" s="94" t="s">
        <v>31</v>
      </c>
      <c r="G79" s="42"/>
      <c r="H79" s="133"/>
      <c r="I79" s="42"/>
      <c r="J79" s="139"/>
    </row>
    <row r="80" spans="1:10">
      <c r="A80" s="78" t="s">
        <v>64</v>
      </c>
      <c r="B80" s="76" t="s">
        <v>13</v>
      </c>
      <c r="C80" s="89" t="s">
        <v>30</v>
      </c>
      <c r="D80" s="107">
        <v>88446.48</v>
      </c>
      <c r="E80" s="20">
        <v>44008</v>
      </c>
      <c r="F80" s="94" t="s">
        <v>31</v>
      </c>
      <c r="G80" s="42"/>
      <c r="H80" s="133"/>
      <c r="I80" s="42"/>
      <c r="J80" s="139"/>
    </row>
    <row r="81" spans="1:10">
      <c r="A81" s="75" t="s">
        <v>58</v>
      </c>
      <c r="B81" s="76" t="s">
        <v>13</v>
      </c>
      <c r="C81" s="89"/>
      <c r="D81" s="107"/>
      <c r="E81" s="20"/>
      <c r="F81" s="141"/>
      <c r="G81" s="42"/>
      <c r="H81" s="42"/>
      <c r="I81" s="42"/>
      <c r="J81" s="139"/>
    </row>
    <row r="82" spans="1:10">
      <c r="A82" s="77" t="s">
        <v>59</v>
      </c>
      <c r="B82" s="76" t="s">
        <v>13</v>
      </c>
      <c r="C82" s="89"/>
      <c r="D82" s="107"/>
      <c r="E82" s="20"/>
      <c r="F82" s="141"/>
      <c r="G82" s="42"/>
      <c r="H82" s="42"/>
      <c r="I82" s="42"/>
      <c r="J82" s="139"/>
    </row>
    <row r="83" spans="1:10">
      <c r="A83" s="77" t="s">
        <v>60</v>
      </c>
      <c r="B83" s="76" t="s">
        <v>13</v>
      </c>
      <c r="C83" s="89"/>
      <c r="D83" s="107"/>
      <c r="E83" s="20"/>
      <c r="F83" s="141"/>
      <c r="G83" s="42"/>
      <c r="H83" s="42"/>
      <c r="I83" s="42"/>
      <c r="J83" s="139"/>
    </row>
    <row r="84" spans="1:10">
      <c r="A84" s="77" t="s">
        <v>61</v>
      </c>
      <c r="B84" s="76" t="s">
        <v>13</v>
      </c>
      <c r="C84" s="89"/>
      <c r="D84" s="107"/>
      <c r="E84" s="20"/>
      <c r="F84" s="141"/>
      <c r="G84" s="42"/>
      <c r="H84" s="42"/>
      <c r="I84" s="42"/>
      <c r="J84" s="139"/>
    </row>
    <row r="85" spans="1:10">
      <c r="A85" s="77" t="s">
        <v>62</v>
      </c>
      <c r="B85" s="76" t="s">
        <v>13</v>
      </c>
      <c r="C85" s="89"/>
      <c r="D85" s="107"/>
      <c r="E85" s="20"/>
      <c r="F85" s="141"/>
      <c r="G85" s="42"/>
      <c r="H85" s="42"/>
      <c r="I85" s="42"/>
      <c r="J85" s="132"/>
    </row>
    <row r="86" spans="1:10">
      <c r="A86" s="78" t="s">
        <v>63</v>
      </c>
      <c r="B86" s="76" t="s">
        <v>13</v>
      </c>
      <c r="C86" s="89"/>
      <c r="D86" s="107"/>
      <c r="E86" s="20"/>
      <c r="F86" s="141"/>
      <c r="G86" s="42"/>
      <c r="H86" s="42"/>
      <c r="I86" s="42"/>
      <c r="J86" s="132"/>
    </row>
    <row r="87" spans="1:10">
      <c r="A87" s="78" t="s">
        <v>64</v>
      </c>
      <c r="B87" s="76" t="s">
        <v>13</v>
      </c>
      <c r="C87" s="89"/>
      <c r="D87" s="107"/>
      <c r="E87" s="20"/>
      <c r="F87" s="141"/>
      <c r="G87" s="42"/>
      <c r="H87" s="42"/>
      <c r="I87" s="42"/>
      <c r="J87" s="132"/>
    </row>
    <row r="88" spans="1:10">
      <c r="C88" s="142" t="s">
        <v>65</v>
      </c>
      <c r="D88" s="80">
        <f>+SUM(D4:D87)</f>
        <v>13641566.820000002</v>
      </c>
      <c r="F88" s="143"/>
      <c r="G88" s="42"/>
      <c r="H88" s="42"/>
      <c r="I88" s="42"/>
      <c r="J88" s="132"/>
    </row>
    <row r="89" spans="1:10">
      <c r="C89" s="137"/>
      <c r="D89" s="92"/>
      <c r="E89" s="93"/>
      <c r="F89" s="144"/>
      <c r="G89" s="42"/>
      <c r="H89" s="42"/>
      <c r="I89" s="42"/>
      <c r="J89" s="132"/>
    </row>
    <row r="90" spans="1:10">
      <c r="C90" s="137"/>
      <c r="F90" s="143"/>
      <c r="G90" s="42"/>
      <c r="H90" s="42"/>
      <c r="I90" s="42"/>
      <c r="J90" s="132"/>
    </row>
    <row r="94" spans="1:10">
      <c r="F94" s="143"/>
      <c r="G94" s="42"/>
      <c r="H94" s="103" t="s">
        <v>66</v>
      </c>
      <c r="I94" s="145">
        <v>43998</v>
      </c>
      <c r="J94" s="132"/>
    </row>
  </sheetData>
  <mergeCells count="1">
    <mergeCell ref="A1:F2"/>
  </mergeCells>
  <pageMargins left="0.25" right="0.25" top="0.5" bottom="0.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9436086FFB5249AD2C8A3841EBB63B" ma:contentTypeVersion="" ma:contentTypeDescription="Create a new document." ma:contentTypeScope="" ma:versionID="a820348391bba08b54466b70a5a06194">
  <xsd:schema xmlns:xsd="http://www.w3.org/2001/XMLSchema" xmlns:xs="http://www.w3.org/2001/XMLSchema" xmlns:p="http://schemas.microsoft.com/office/2006/metadata/properties" xmlns:ns2="a019fc34-91e4-4c6e-96cd-70fe13cce3a4" xmlns:ns3="eaf004cd-115c-4284-b911-60b48c4545f2" xmlns:ns4="255eaeb6-e7c3-4905-a588-d484e91b0e05" xmlns:ns5="10a76797-ff33-4ff4-90ec-e191bb31cf44" targetNamespace="http://schemas.microsoft.com/office/2006/metadata/properties" ma:root="true" ma:fieldsID="c3c4bc8e305d14d6783507ab771cd593" ns2:_="" ns3:_="" ns4:_="" ns5:_="">
    <xsd:import namespace="a019fc34-91e4-4c6e-96cd-70fe13cce3a4"/>
    <xsd:import namespace="eaf004cd-115c-4284-b911-60b48c4545f2"/>
    <xsd:import namespace="255eaeb6-e7c3-4905-a588-d484e91b0e05"/>
    <xsd:import namespace="10a76797-ff33-4ff4-90ec-e191bb31cf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edWithDetails" minOccurs="0"/>
                <xsd:element ref="ns4:LastSharedByUser" minOccurs="0"/>
                <xsd:element ref="ns4:LastSharedByTime" minOccurs="0"/>
                <xsd:element ref="ns5:MediaServiceMetadata" minOccurs="0"/>
                <xsd:element ref="ns5:MediaServiceFastMetadata" minOccurs="0"/>
                <xsd:element ref="ns5:MediaServiceEventHashCode" minOccurs="0"/>
                <xsd:element ref="ns5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19fc34-91e4-4c6e-96cd-70fe13cce3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004cd-115c-4284-b911-60b48c4545f2" elementFormDefault="qualified">
    <xsd:import namespace="http://schemas.microsoft.com/office/2006/documentManagement/types"/>
    <xsd:import namespace="http://schemas.microsoft.com/office/infopath/2007/PartnerControls"/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eaeb6-e7c3-4905-a588-d484e91b0e05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76797-ff33-4ff4-90ec-e191bb31cf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F92B70-C70B-46B9-A7FF-243B815D6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19fc34-91e4-4c6e-96cd-70fe13cce3a4"/>
    <ds:schemaRef ds:uri="eaf004cd-115c-4284-b911-60b48c4545f2"/>
    <ds:schemaRef ds:uri="255eaeb6-e7c3-4905-a588-d484e91b0e05"/>
    <ds:schemaRef ds:uri="10a76797-ff33-4ff4-90ec-e191bb31cf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102434-08BA-4EBB-A1EF-7BB49A9137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0650E5-A47D-4B44-A330-3E53B5CCEDB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District 1</vt:lpstr>
      <vt:lpstr>District 2</vt:lpstr>
      <vt:lpstr>District 3</vt:lpstr>
      <vt:lpstr>District 4</vt:lpstr>
      <vt:lpstr>District 5</vt:lpstr>
      <vt:lpstr>District 6</vt:lpstr>
      <vt:lpstr>District 7</vt:lpstr>
      <vt:lpstr>District Totals</vt:lpstr>
      <vt:lpstr>Data</vt:lpstr>
      <vt:lpstr>Summary data</vt:lpstr>
      <vt:lpstr>Data!Print_Titles</vt:lpstr>
    </vt:vector>
  </TitlesOfParts>
  <Manager/>
  <Company>FDOT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 Expenditures FY 2015</dc:title>
  <dc:subject/>
  <dc:creator>Jerry Scott</dc:creator>
  <cp:keywords/>
  <dc:description/>
  <cp:lastModifiedBy>Hutchison, Kirk</cp:lastModifiedBy>
  <cp:revision/>
  <dcterms:created xsi:type="dcterms:W3CDTF">2008-08-14T17:15:41Z</dcterms:created>
  <dcterms:modified xsi:type="dcterms:W3CDTF">2020-07-01T11:26:13Z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0x0101000C9436086FFB5249AD2C8A3841EBB63B</vt:lpwstr>
  </property>
  <property fmtid="{D5CDD505-2E9C-101B-9397-08002B2CF9AE}" pid="3" name="Order">
    <vt:r8>13000</vt:r8>
  </property>
</Properties>
</file>