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T:\CEMO Engineering Support Contract\TWOs\TWO-35 - SLU\04 GUIDANCE DOCUMENT &amp; WORKSHEET\17 Edits Made Sept 2023\"/>
    </mc:Choice>
  </mc:AlternateContent>
  <xr:revisionPtr revIDLastSave="0" documentId="13_ncr:1_{7DF5463F-FB4F-4B35-8171-4AC254B6A395}" xr6:coauthVersionLast="47" xr6:coauthVersionMax="47" xr10:uidLastSave="{00000000-0000-0000-0000-000000000000}"/>
  <bookViews>
    <workbookView xWindow="28680" yWindow="-1800" windowWidth="29040" windowHeight="17640" activeTab="3" xr2:uid="{42DA6886-42E3-4FBD-A5B3-21B5D130905E}"/>
  </bookViews>
  <sheets>
    <sheet name="Instructions" sheetId="12" r:id="rId1"/>
    <sheet name="Preliminary Screening" sheetId="14" r:id="rId2"/>
    <sheet name="Noise Barrier Master Table" sheetId="6" r:id="rId3"/>
    <sheet name="SLU #1" sheetId="1" r:id="rId4"/>
    <sheet name="SLU #2" sheetId="7" r:id="rId5"/>
    <sheet name="SLU #3" sheetId="8" r:id="rId6"/>
    <sheet name="SLU #4" sheetId="9" r:id="rId7"/>
    <sheet name="SLU #5" sheetId="10" r:id="rId8"/>
    <sheet name="SLU #6" sheetId="11" r:id="rId9"/>
    <sheet name="BarrierLocations" sheetId="13" state="hidden" r:id="rId10"/>
  </sheets>
  <definedNames>
    <definedName name="_xlnm.Print_Area" localSheetId="3">'SLU #1'!$B$1:$I$49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6" l="1"/>
  <c r="G17" i="6"/>
  <c r="G20" i="6"/>
  <c r="G23" i="6"/>
  <c r="G26" i="6"/>
  <c r="G29" i="6"/>
  <c r="G32" i="6"/>
  <c r="G11" i="6"/>
  <c r="N6" i="14" l="1"/>
  <c r="N7" i="14" s="1"/>
  <c r="N13" i="14"/>
  <c r="N14" i="14" l="1"/>
  <c r="N15" i="14" s="1"/>
  <c r="I20" i="11"/>
  <c r="I20" i="10"/>
  <c r="I20" i="9"/>
  <c r="I20" i="8"/>
  <c r="I20" i="7"/>
  <c r="I17" i="7"/>
  <c r="I22" i="7" s="1"/>
  <c r="I15" i="11"/>
  <c r="I15" i="10"/>
  <c r="I15" i="9"/>
  <c r="I15" i="8"/>
  <c r="I15" i="7"/>
  <c r="I9" i="11"/>
  <c r="I9" i="10"/>
  <c r="I17" i="10" s="1"/>
  <c r="I22" i="10" s="1"/>
  <c r="I9" i="9"/>
  <c r="I9" i="8"/>
  <c r="I17" i="8" s="1"/>
  <c r="I22" i="8" s="1"/>
  <c r="I9" i="7"/>
  <c r="I15" i="1"/>
  <c r="I9" i="1"/>
  <c r="I17" i="11" l="1"/>
  <c r="I22" i="11" s="1"/>
  <c r="I17" i="9"/>
  <c r="I22" i="9" s="1"/>
  <c r="I17" i="1"/>
  <c r="I22" i="1" s="1"/>
  <c r="I20" i="1"/>
  <c r="I25" i="1" s="1"/>
  <c r="E33" i="1"/>
  <c r="E48" i="11"/>
  <c r="D48" i="11"/>
  <c r="C48" i="11"/>
  <c r="E47" i="11"/>
  <c r="D47" i="11"/>
  <c r="C47" i="11"/>
  <c r="E46" i="11"/>
  <c r="D46" i="11"/>
  <c r="C46" i="11"/>
  <c r="E45" i="11"/>
  <c r="D45" i="11"/>
  <c r="C45" i="11"/>
  <c r="E44" i="11"/>
  <c r="D44" i="11"/>
  <c r="C44" i="11"/>
  <c r="E43" i="11"/>
  <c r="D43" i="11"/>
  <c r="C43" i="11"/>
  <c r="E42" i="11"/>
  <c r="D42" i="11"/>
  <c r="C42" i="11"/>
  <c r="E41" i="11"/>
  <c r="D41" i="11"/>
  <c r="C41" i="11"/>
  <c r="E40" i="11"/>
  <c r="D40" i="11"/>
  <c r="C40" i="11"/>
  <c r="E39" i="11"/>
  <c r="D39" i="11"/>
  <c r="C39" i="11"/>
  <c r="E38" i="11"/>
  <c r="D38" i="11"/>
  <c r="C38" i="11"/>
  <c r="E37" i="11"/>
  <c r="D37" i="11"/>
  <c r="C37" i="11"/>
  <c r="E36" i="11"/>
  <c r="D36" i="11"/>
  <c r="C36" i="11"/>
  <c r="E35" i="11"/>
  <c r="D35" i="11"/>
  <c r="C35" i="11"/>
  <c r="E34" i="11"/>
  <c r="D34" i="11"/>
  <c r="C34" i="11"/>
  <c r="E33" i="11"/>
  <c r="D33" i="11"/>
  <c r="C33" i="11"/>
  <c r="E32" i="11"/>
  <c r="D32" i="11"/>
  <c r="C32" i="11"/>
  <c r="E31" i="11"/>
  <c r="D31" i="11"/>
  <c r="C31" i="11"/>
  <c r="E30" i="11"/>
  <c r="D30" i="11"/>
  <c r="C30" i="11"/>
  <c r="E29" i="11"/>
  <c r="D29" i="11"/>
  <c r="C29" i="11"/>
  <c r="E28" i="11"/>
  <c r="D28" i="11"/>
  <c r="C28" i="11"/>
  <c r="E27" i="11"/>
  <c r="D27" i="11"/>
  <c r="C27" i="11"/>
  <c r="E26" i="11"/>
  <c r="D26" i="11"/>
  <c r="C26" i="11"/>
  <c r="E25" i="11"/>
  <c r="D25" i="11"/>
  <c r="C25" i="11"/>
  <c r="E48" i="10"/>
  <c r="D48" i="10"/>
  <c r="C48" i="10"/>
  <c r="E47" i="10"/>
  <c r="D47" i="10"/>
  <c r="C47" i="10"/>
  <c r="E46" i="10"/>
  <c r="D46" i="10"/>
  <c r="C46" i="10"/>
  <c r="E45" i="10"/>
  <c r="D45" i="10"/>
  <c r="C45" i="10"/>
  <c r="E44" i="10"/>
  <c r="D44" i="10"/>
  <c r="C44" i="10"/>
  <c r="E43" i="10"/>
  <c r="D43" i="10"/>
  <c r="C43" i="10"/>
  <c r="E42" i="10"/>
  <c r="D42" i="10"/>
  <c r="C42" i="10"/>
  <c r="E41" i="10"/>
  <c r="D41" i="10"/>
  <c r="C41" i="10"/>
  <c r="E40" i="10"/>
  <c r="D40" i="10"/>
  <c r="C40" i="10"/>
  <c r="E39" i="10"/>
  <c r="D39" i="10"/>
  <c r="C39" i="10"/>
  <c r="E38" i="10"/>
  <c r="D38" i="10"/>
  <c r="C38" i="10"/>
  <c r="E37" i="10"/>
  <c r="D37" i="10"/>
  <c r="C37" i="10"/>
  <c r="E36" i="10"/>
  <c r="D36" i="10"/>
  <c r="C36" i="10"/>
  <c r="E35" i="10"/>
  <c r="D35" i="10"/>
  <c r="C35" i="10"/>
  <c r="E34" i="10"/>
  <c r="D34" i="10"/>
  <c r="C34" i="10"/>
  <c r="E33" i="10"/>
  <c r="D33" i="10"/>
  <c r="C33" i="10"/>
  <c r="E32" i="10"/>
  <c r="D32" i="10"/>
  <c r="C32" i="10"/>
  <c r="E31" i="10"/>
  <c r="D31" i="10"/>
  <c r="C31" i="10"/>
  <c r="E30" i="10"/>
  <c r="D30" i="10"/>
  <c r="C30" i="10"/>
  <c r="E29" i="10"/>
  <c r="D29" i="10"/>
  <c r="C29" i="10"/>
  <c r="E28" i="10"/>
  <c r="D28" i="10"/>
  <c r="C28" i="10"/>
  <c r="E27" i="10"/>
  <c r="D27" i="10"/>
  <c r="C27" i="10"/>
  <c r="E26" i="10"/>
  <c r="D26" i="10"/>
  <c r="C26" i="10"/>
  <c r="E25" i="10"/>
  <c r="D25" i="10"/>
  <c r="C25" i="10"/>
  <c r="E48" i="9"/>
  <c r="D48" i="9"/>
  <c r="C48" i="9"/>
  <c r="E47" i="9"/>
  <c r="D47" i="9"/>
  <c r="C47" i="9"/>
  <c r="E46" i="9"/>
  <c r="D46" i="9"/>
  <c r="C46" i="9"/>
  <c r="E45" i="9"/>
  <c r="D45" i="9"/>
  <c r="C45" i="9"/>
  <c r="E44" i="9"/>
  <c r="D44" i="9"/>
  <c r="C44" i="9"/>
  <c r="E43" i="9"/>
  <c r="D43" i="9"/>
  <c r="C43" i="9"/>
  <c r="E42" i="9"/>
  <c r="D42" i="9"/>
  <c r="C42" i="9"/>
  <c r="E41" i="9"/>
  <c r="D41" i="9"/>
  <c r="C41" i="9"/>
  <c r="E40" i="9"/>
  <c r="D40" i="9"/>
  <c r="C40" i="9"/>
  <c r="E39" i="9"/>
  <c r="D39" i="9"/>
  <c r="C39" i="9"/>
  <c r="E38" i="9"/>
  <c r="D38" i="9"/>
  <c r="C38" i="9"/>
  <c r="E37" i="9"/>
  <c r="D37" i="9"/>
  <c r="C37" i="9"/>
  <c r="E36" i="9"/>
  <c r="D36" i="9"/>
  <c r="C36" i="9"/>
  <c r="E35" i="9"/>
  <c r="D35" i="9"/>
  <c r="C35" i="9"/>
  <c r="E34" i="9"/>
  <c r="D34" i="9"/>
  <c r="C34" i="9"/>
  <c r="E33" i="9"/>
  <c r="D33" i="9"/>
  <c r="C33" i="9"/>
  <c r="E32" i="9"/>
  <c r="D32" i="9"/>
  <c r="C32" i="9"/>
  <c r="E31" i="9"/>
  <c r="D31" i="9"/>
  <c r="C31" i="9"/>
  <c r="E30" i="9"/>
  <c r="D30" i="9"/>
  <c r="C30" i="9"/>
  <c r="E29" i="9"/>
  <c r="D29" i="9"/>
  <c r="C29" i="9"/>
  <c r="E28" i="9"/>
  <c r="D28" i="9"/>
  <c r="C28" i="9"/>
  <c r="E27" i="9"/>
  <c r="D27" i="9"/>
  <c r="C27" i="9"/>
  <c r="E26" i="9"/>
  <c r="D26" i="9"/>
  <c r="C26" i="9"/>
  <c r="E25" i="9"/>
  <c r="D25" i="9"/>
  <c r="C25" i="9"/>
  <c r="E48" i="8"/>
  <c r="D48" i="8"/>
  <c r="C48" i="8"/>
  <c r="E47" i="8"/>
  <c r="D47" i="8"/>
  <c r="C47" i="8"/>
  <c r="E46" i="8"/>
  <c r="D46" i="8"/>
  <c r="C46" i="8"/>
  <c r="E45" i="8"/>
  <c r="D45" i="8"/>
  <c r="C45" i="8"/>
  <c r="E44" i="8"/>
  <c r="D44" i="8"/>
  <c r="C44" i="8"/>
  <c r="E43" i="8"/>
  <c r="D43" i="8"/>
  <c r="C43" i="8"/>
  <c r="E42" i="8"/>
  <c r="D42" i="8"/>
  <c r="C42" i="8"/>
  <c r="E41" i="8"/>
  <c r="D41" i="8"/>
  <c r="C41" i="8"/>
  <c r="E40" i="8"/>
  <c r="D40" i="8"/>
  <c r="C40" i="8"/>
  <c r="E39" i="8"/>
  <c r="D39" i="8"/>
  <c r="C39" i="8"/>
  <c r="E38" i="8"/>
  <c r="D38" i="8"/>
  <c r="C38" i="8"/>
  <c r="E37" i="8"/>
  <c r="D37" i="8"/>
  <c r="C37" i="8"/>
  <c r="E36" i="8"/>
  <c r="D36" i="8"/>
  <c r="C36" i="8"/>
  <c r="E35" i="8"/>
  <c r="D35" i="8"/>
  <c r="C35" i="8"/>
  <c r="E34" i="8"/>
  <c r="D34" i="8"/>
  <c r="C34" i="8"/>
  <c r="E33" i="8"/>
  <c r="D33" i="8"/>
  <c r="C33" i="8"/>
  <c r="E32" i="8"/>
  <c r="D32" i="8"/>
  <c r="C32" i="8"/>
  <c r="E31" i="8"/>
  <c r="D31" i="8"/>
  <c r="C31" i="8"/>
  <c r="E30" i="8"/>
  <c r="D30" i="8"/>
  <c r="C30" i="8"/>
  <c r="E29" i="8"/>
  <c r="D29" i="8"/>
  <c r="C29" i="8"/>
  <c r="E28" i="8"/>
  <c r="D28" i="8"/>
  <c r="C28" i="8"/>
  <c r="E27" i="8"/>
  <c r="D27" i="8"/>
  <c r="C27" i="8"/>
  <c r="E26" i="8"/>
  <c r="D26" i="8"/>
  <c r="C26" i="8"/>
  <c r="E25" i="8"/>
  <c r="D25" i="8"/>
  <c r="C25" i="8"/>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8" i="7"/>
  <c r="D38" i="7"/>
  <c r="C38"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H40" i="1" l="1"/>
  <c r="I31" i="1"/>
  <c r="I37" i="1"/>
  <c r="H25" i="1"/>
  <c r="H37" i="1"/>
  <c r="I28" i="1"/>
  <c r="I40" i="1"/>
  <c r="H28" i="1"/>
  <c r="I43" i="1"/>
  <c r="H43" i="1"/>
  <c r="I34" i="1"/>
  <c r="H46" i="1"/>
  <c r="H31" i="1"/>
  <c r="I46" i="1"/>
  <c r="H34" i="1"/>
  <c r="E34" i="1"/>
  <c r="I40" i="7" l="1"/>
  <c r="H31" i="7"/>
  <c r="I34" i="7"/>
  <c r="H46" i="7"/>
  <c r="I31" i="7"/>
  <c r="H25" i="7"/>
  <c r="I46" i="7"/>
  <c r="H37" i="7"/>
  <c r="I37" i="7"/>
  <c r="H28" i="7"/>
  <c r="H43" i="7"/>
  <c r="I28" i="7"/>
  <c r="I43" i="7"/>
  <c r="H40" i="7"/>
  <c r="I25" i="7"/>
  <c r="H34" i="7"/>
  <c r="I37" i="11"/>
  <c r="H28" i="11"/>
  <c r="H43" i="11"/>
  <c r="I28" i="11"/>
  <c r="I43" i="11"/>
  <c r="H34" i="11"/>
  <c r="I34" i="11"/>
  <c r="H25" i="11"/>
  <c r="H37" i="11"/>
  <c r="H40" i="11"/>
  <c r="I25" i="11"/>
  <c r="I40" i="11"/>
  <c r="H31" i="11"/>
  <c r="H46" i="11"/>
  <c r="I31" i="11"/>
  <c r="I46" i="11"/>
  <c r="I37" i="10"/>
  <c r="H28" i="10"/>
  <c r="H31" i="10"/>
  <c r="H43" i="10"/>
  <c r="I28" i="10"/>
  <c r="I43" i="10"/>
  <c r="H34" i="10"/>
  <c r="I34" i="10"/>
  <c r="H25" i="10"/>
  <c r="I40" i="10"/>
  <c r="H40" i="10"/>
  <c r="I25" i="10"/>
  <c r="H46" i="10"/>
  <c r="I31" i="10"/>
  <c r="I46" i="10"/>
  <c r="H37" i="10"/>
  <c r="I37" i="8"/>
  <c r="H28" i="8"/>
  <c r="I43" i="8"/>
  <c r="H34" i="8"/>
  <c r="H43" i="8"/>
  <c r="I28" i="8"/>
  <c r="H37" i="8"/>
  <c r="I34" i="8"/>
  <c r="H25" i="8"/>
  <c r="I25" i="8"/>
  <c r="I46" i="8"/>
  <c r="H40" i="8"/>
  <c r="I40" i="8"/>
  <c r="H31" i="8"/>
  <c r="H46" i="8"/>
  <c r="I31" i="8"/>
  <c r="C26" i="1"/>
  <c r="D26" i="1"/>
  <c r="E26" i="1"/>
  <c r="C27" i="1"/>
  <c r="D27" i="1"/>
  <c r="E27" i="1"/>
  <c r="C28" i="1"/>
  <c r="D28" i="1"/>
  <c r="E28" i="1"/>
  <c r="C29" i="1"/>
  <c r="D29" i="1"/>
  <c r="E29" i="1"/>
  <c r="C30" i="1"/>
  <c r="D30" i="1"/>
  <c r="E30" i="1"/>
  <c r="C31" i="1"/>
  <c r="D31" i="1"/>
  <c r="E31" i="1"/>
  <c r="C32" i="1"/>
  <c r="D32" i="1"/>
  <c r="E32" i="1"/>
  <c r="C33" i="1"/>
  <c r="D33" i="1"/>
  <c r="C34" i="1"/>
  <c r="D34" i="1"/>
  <c r="C35" i="1"/>
  <c r="D35" i="1"/>
  <c r="E35" i="1"/>
  <c r="C36" i="1"/>
  <c r="D36" i="1"/>
  <c r="E36" i="1"/>
  <c r="C37" i="1"/>
  <c r="D37" i="1"/>
  <c r="E37" i="1"/>
  <c r="C38" i="1"/>
  <c r="D38" i="1"/>
  <c r="E38" i="1"/>
  <c r="C39" i="1"/>
  <c r="D39" i="1"/>
  <c r="E39" i="1"/>
  <c r="C40" i="1"/>
  <c r="D40" i="1"/>
  <c r="E40" i="1"/>
  <c r="C41" i="1"/>
  <c r="D41" i="1"/>
  <c r="E41" i="1"/>
  <c r="C42" i="1"/>
  <c r="D42" i="1"/>
  <c r="E42" i="1"/>
  <c r="C43" i="1"/>
  <c r="D43" i="1"/>
  <c r="E43" i="1"/>
  <c r="C44" i="1"/>
  <c r="D44" i="1"/>
  <c r="E44" i="1"/>
  <c r="C45" i="1"/>
  <c r="D45" i="1"/>
  <c r="E45" i="1"/>
  <c r="C46" i="1"/>
  <c r="D46" i="1"/>
  <c r="E46" i="1"/>
  <c r="C47" i="1"/>
  <c r="D47" i="1"/>
  <c r="E47" i="1"/>
  <c r="C48" i="1"/>
  <c r="D48" i="1"/>
  <c r="E48" i="1"/>
  <c r="E25" i="1"/>
  <c r="C25" i="1"/>
  <c r="L14" i="6" l="1"/>
  <c r="I37" i="9"/>
  <c r="L23" i="6" s="1"/>
  <c r="H28" i="9"/>
  <c r="K14" i="6" s="1"/>
  <c r="I34" i="9"/>
  <c r="L20" i="6" s="1"/>
  <c r="H25" i="9"/>
  <c r="K11" i="6" s="1"/>
  <c r="H31" i="9"/>
  <c r="K17" i="6" s="1"/>
  <c r="H37" i="9"/>
  <c r="K23" i="6" s="1"/>
  <c r="H43" i="9"/>
  <c r="K29" i="6" s="1"/>
  <c r="I28" i="9"/>
  <c r="H40" i="9"/>
  <c r="K26" i="6" s="1"/>
  <c r="I25" i="9"/>
  <c r="L11" i="6" s="1"/>
  <c r="N11" i="6" s="1"/>
  <c r="Q11" i="6" s="1"/>
  <c r="I40" i="9"/>
  <c r="L26" i="6" s="1"/>
  <c r="H46" i="9"/>
  <c r="K32" i="6" s="1"/>
  <c r="I43" i="9"/>
  <c r="L29" i="6" s="1"/>
  <c r="H34" i="9"/>
  <c r="K20" i="6" s="1"/>
  <c r="I31" i="9"/>
  <c r="L17" i="6" s="1"/>
  <c r="I46" i="9"/>
  <c r="L32" i="6" s="1"/>
  <c r="M11" i="6" l="1"/>
  <c r="M14" i="6"/>
  <c r="M32" i="6"/>
  <c r="N32" i="6"/>
  <c r="M23" i="6"/>
  <c r="M29" i="6"/>
  <c r="M26" i="6"/>
  <c r="M17" i="6"/>
  <c r="M20" i="6"/>
  <c r="N20" i="6" l="1"/>
  <c r="N29" i="6"/>
  <c r="N17" i="6"/>
  <c r="N23" i="6"/>
  <c r="N14" i="6" l="1"/>
  <c r="Q29" i="6"/>
  <c r="R29" i="6" s="1"/>
  <c r="Q32" i="6"/>
  <c r="R32" i="6" s="1"/>
  <c r="Q20" i="6"/>
  <c r="R20" i="6" s="1"/>
  <c r="Q23" i="6"/>
  <c r="R23" i="6" s="1"/>
  <c r="Q17" i="6"/>
  <c r="R17" i="6" s="1"/>
  <c r="D25" i="1"/>
  <c r="N26" i="6" l="1"/>
  <c r="T26" i="6" s="1"/>
  <c r="U26" i="6" s="1"/>
  <c r="Q14" i="6"/>
  <c r="T23" i="6"/>
  <c r="T20" i="6"/>
  <c r="T17" i="6"/>
  <c r="T32" i="6"/>
  <c r="T29" i="6"/>
  <c r="R11" i="6"/>
  <c r="R14" i="6" l="1"/>
  <c r="T14" i="6" s="1"/>
  <c r="U14" i="6" s="1"/>
  <c r="Q26" i="6"/>
  <c r="R26" i="6" s="1"/>
  <c r="U32" i="6"/>
  <c r="U17" i="6"/>
  <c r="U29" i="6"/>
  <c r="U20" i="6"/>
  <c r="U23" i="6"/>
  <c r="T11" i="6" l="1"/>
  <c r="U11" i="6" s="1"/>
</calcChain>
</file>

<file path=xl/sharedStrings.xml><?xml version="1.0" encoding="utf-8"?>
<sst xmlns="http://schemas.openxmlformats.org/spreadsheetml/2006/main" count="403" uniqueCount="119">
  <si>
    <t>Project</t>
  </si>
  <si>
    <t>FPID</t>
  </si>
  <si>
    <t>Description</t>
  </si>
  <si>
    <t>Value</t>
  </si>
  <si>
    <t>Number of days per week the SLU is operational</t>
  </si>
  <si>
    <t>Number of weeks per year the SLU is operational</t>
  </si>
  <si>
    <t>Sub-Step</t>
  </si>
  <si>
    <t>a</t>
  </si>
  <si>
    <t>b</t>
  </si>
  <si>
    <t>c</t>
  </si>
  <si>
    <t>d</t>
  </si>
  <si>
    <t>e</t>
  </si>
  <si>
    <t>Step</t>
  </si>
  <si>
    <t>Hours a single-family residence is available for use (24 hours x 365 days)</t>
  </si>
  <si>
    <t>Identify the number of receptors evaluated at the SLU</t>
  </si>
  <si>
    <t xml:space="preserve">Note: Yellow highlighted cells are to be filled out by Noise Analyst/District Noise Specialist. Grey cells have embedded formulas. </t>
  </si>
  <si>
    <t>Average Single-Family Residence in Florida - Person Hours per Year</t>
  </si>
  <si>
    <t>SLU Weighted Residential Vote Value</t>
  </si>
  <si>
    <t>A1</t>
  </si>
  <si>
    <t>A2</t>
  </si>
  <si>
    <t>A3</t>
  </si>
  <si>
    <t xml:space="preserve">SLU Person Hours per Year </t>
  </si>
  <si>
    <t>Table 1 - Noise Barrier Evaluation</t>
  </si>
  <si>
    <t>Barrier Location</t>
  </si>
  <si>
    <t>Barrier Height</t>
  </si>
  <si>
    <t>Barrier Length</t>
  </si>
  <si>
    <t>Cost Reasonable?</t>
  </si>
  <si>
    <t>ROW</t>
  </si>
  <si>
    <t>Barrier ID</t>
  </si>
  <si>
    <t>Structure</t>
  </si>
  <si>
    <t>Shoulder</t>
  </si>
  <si>
    <t>Number of Benefited Receptors at SLU #1</t>
  </si>
  <si>
    <r>
      <t xml:space="preserve">Average number of users per day </t>
    </r>
    <r>
      <rPr>
        <i/>
        <sz val="11"/>
        <color theme="1"/>
        <rFont val="Calibri"/>
        <family val="2"/>
        <scheme val="minor"/>
      </rPr>
      <t>in the area evaluated</t>
    </r>
    <r>
      <rPr>
        <sz val="11"/>
        <color theme="1"/>
        <rFont val="Calibri"/>
        <family val="2"/>
        <scheme val="minor"/>
      </rPr>
      <t xml:space="preserve"> at the SLU</t>
    </r>
  </si>
  <si>
    <r>
      <t xml:space="preserve">Approximate daily hourly usage by each person </t>
    </r>
    <r>
      <rPr>
        <i/>
        <sz val="11"/>
        <color theme="1"/>
        <rFont val="Calibri"/>
        <family val="2"/>
        <scheme val="minor"/>
      </rPr>
      <t xml:space="preserve">in the area evaluated </t>
    </r>
    <r>
      <rPr>
        <sz val="11"/>
        <color theme="1"/>
        <rFont val="Calibri"/>
        <family val="2"/>
        <scheme val="minor"/>
      </rPr>
      <t>at the SLU</t>
    </r>
  </si>
  <si>
    <t>Residences</t>
  </si>
  <si>
    <t>Barrier Evaluation for SLU #1</t>
  </si>
  <si>
    <t>Number of votes Assigned to SLU in Barrier Voting Process (if applicable)</t>
  </si>
  <si>
    <t>Person-Hours per Year Available for Use at the SLU</t>
  </si>
  <si>
    <t>Residential Person-Hours per Year Available for Use</t>
  </si>
  <si>
    <t>A4</t>
  </si>
  <si>
    <t>SLU NAME</t>
  </si>
  <si>
    <t>NAC</t>
  </si>
  <si>
    <t>SLU DESCRIPTION</t>
  </si>
  <si>
    <t>SLU Name(s)</t>
  </si>
  <si>
    <t>Barrier Evaluation for SLU #2</t>
  </si>
  <si>
    <t>Barrier Evaluation for SLU #3</t>
  </si>
  <si>
    <t>Barrier Evaluation for SLU #4</t>
  </si>
  <si>
    <t>Barrier Evaluation for SLU #5</t>
  </si>
  <si>
    <t>Barrier Evaluation for SLU #6</t>
  </si>
  <si>
    <t>SLU Description(s)</t>
  </si>
  <si>
    <t>If not Cost Reasonable, how many…</t>
  </si>
  <si>
    <t>Number of Impacted and Benefited Receptors at SLU #1</t>
  </si>
  <si>
    <t>Instructions:</t>
  </si>
  <si>
    <t>Step 1</t>
  </si>
  <si>
    <t>Step 2</t>
  </si>
  <si>
    <t>Step 3</t>
  </si>
  <si>
    <t>Step 4</t>
  </si>
  <si>
    <t>Number of Impacted and Benefited Receptors at SLU #2</t>
  </si>
  <si>
    <t>Number of Benefited Receptors at SLU #3</t>
  </si>
  <si>
    <t>Number of Impacted and Benefited Receptors at SLU #3</t>
  </si>
  <si>
    <t>Number of Benefited Receptors at SLU #4</t>
  </si>
  <si>
    <t>Number of Impacted and Benefited Receptors at SLU #4</t>
  </si>
  <si>
    <t>Number of Benefited Receptors at SLU #5</t>
  </si>
  <si>
    <t>Number of Impacted and Benefited Receptors at SLU #5</t>
  </si>
  <si>
    <t>Number of Benefited Receptors at SLU #6</t>
  </si>
  <si>
    <t>Number of Impacted and Benefited Receptors at SLU #6</t>
  </si>
  <si>
    <t>Average Reduction [(dB(A)]</t>
  </si>
  <si>
    <r>
      <t xml:space="preserve">Once all SLUs have been assigned a tab and all relevant information has been entered in, the </t>
    </r>
    <r>
      <rPr>
        <b/>
        <sz val="11"/>
        <color theme="1"/>
        <rFont val="Calibri"/>
        <family val="2"/>
        <scheme val="minor"/>
      </rPr>
      <t>Noise Barrier Master Table</t>
    </r>
    <r>
      <rPr>
        <sz val="11"/>
        <color theme="1"/>
        <rFont val="Calibri"/>
        <family val="2"/>
        <scheme val="minor"/>
      </rPr>
      <t xml:space="preserve"> will auto-populate and can be copied into a report. </t>
    </r>
  </si>
  <si>
    <r>
      <t>Barrier Length</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</si>
  <si>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Barrier length refers to the total length at the ROW, Shoulder, or on Structure.</t>
    </r>
  </si>
  <si>
    <r>
      <t xml:space="preserve">Click on the </t>
    </r>
    <r>
      <rPr>
        <b/>
        <sz val="11"/>
        <color theme="1"/>
        <rFont val="Calibri"/>
        <family val="2"/>
        <scheme val="minor"/>
      </rPr>
      <t xml:space="preserve">Noise Barrier Master Table </t>
    </r>
    <r>
      <rPr>
        <sz val="11"/>
        <color theme="1"/>
        <rFont val="Calibri"/>
        <family val="2"/>
        <scheme val="minor"/>
      </rPr>
      <t xml:space="preserve">tab. Fill out the yellow highlighted cells: Project name, FPID, Special Land Use (SLU) name(s), and SLU description(s), barrier height and Length combinations evaluated. For each height/length evaluated, fill in the approximate barrier stationing extent and the number of residences provided a benefit (if any), and the average and maximum reduction received at receptor. </t>
    </r>
  </si>
  <si>
    <r>
      <t xml:space="preserve">For each SLU evaluated, fill out the yellow highlighted cells in an SLU Tab (ex. </t>
    </r>
    <r>
      <rPr>
        <b/>
        <sz val="11"/>
        <color theme="1"/>
        <rFont val="Calibri"/>
        <family val="2"/>
        <scheme val="minor"/>
      </rPr>
      <t>SLU #1</t>
    </r>
    <r>
      <rPr>
        <sz val="11"/>
        <color theme="1"/>
        <rFont val="Calibri"/>
        <family val="2"/>
        <scheme val="minor"/>
      </rPr>
      <t xml:space="preserve">, </t>
    </r>
    <r>
      <rPr>
        <b/>
        <sz val="11"/>
        <color theme="1"/>
        <rFont val="Calibri"/>
        <family val="2"/>
        <scheme val="minor"/>
      </rPr>
      <t>SLU #2</t>
    </r>
    <r>
      <rPr>
        <sz val="11"/>
        <color theme="1"/>
        <rFont val="Calibri"/>
        <family val="2"/>
        <scheme val="minor"/>
      </rPr>
      <t xml:space="preserve">, etc.). This includes the SLU name, SLU Description, NAC assigned, average number of users per day </t>
    </r>
    <r>
      <rPr>
        <i/>
        <sz val="11"/>
        <color theme="1"/>
        <rFont val="Calibri"/>
        <family val="2"/>
        <scheme val="minor"/>
      </rPr>
      <t>in the area evaluated</t>
    </r>
    <r>
      <rPr>
        <sz val="11"/>
        <color theme="1"/>
        <rFont val="Calibri"/>
        <family val="2"/>
        <scheme val="minor"/>
      </rPr>
      <t xml:space="preserve"> at the SLU, approximate daily hourly usage by each person </t>
    </r>
    <r>
      <rPr>
        <i/>
        <sz val="11"/>
        <color theme="1"/>
        <rFont val="Calibri"/>
        <family val="2"/>
        <scheme val="minor"/>
      </rPr>
      <t>in the area evaluated</t>
    </r>
    <r>
      <rPr>
        <sz val="11"/>
        <color theme="1"/>
        <rFont val="Calibri"/>
        <family val="2"/>
        <scheme val="minor"/>
      </rPr>
      <t xml:space="preserve"> at the SLU, number of days per week and weeks per year the SLU is operational, the number of receptors evaluated at the SLU, the number of receptors benefited, and the number of receptors that are both impacted and benefited. </t>
    </r>
  </si>
  <si>
    <r>
      <t xml:space="preserve">ALL YELLOW HIGHLIGHTED CELLS SHOULD BE FILLED IN BY THE NOISE ANALYST.
</t>
    </r>
    <r>
      <rPr>
        <sz val="12"/>
        <color rgb="FFFF0000"/>
        <rFont val="Calibri"/>
        <family val="2"/>
        <scheme val="minor"/>
      </rPr>
      <t xml:space="preserve">Note: Barrier Height/Length and # of residences benefited should be completed in "Noise Barrier Master Table" Tab first. Then, details of each SLU should be entered in the yellow cells in the SLU tabs. The noise barrier height/length is auto-populated into the SLU Tabs. </t>
    </r>
  </si>
  <si>
    <r>
      <t>Barrier total cost</t>
    </r>
    <r>
      <rPr>
        <b/>
        <vertAlign val="superscript"/>
        <sz val="11"/>
        <color theme="1"/>
        <rFont val="Calibri"/>
        <family val="2"/>
        <scheme val="minor"/>
      </rPr>
      <t>2</t>
    </r>
  </si>
  <si>
    <r>
      <rPr>
        <vertAlign val="superscript"/>
        <sz val="11"/>
        <color theme="1"/>
        <rFont val="Calibri"/>
        <family val="2"/>
        <scheme val="minor"/>
      </rPr>
      <t>5</t>
    </r>
    <r>
      <rPr>
        <sz val="11"/>
        <color theme="1"/>
        <rFont val="Calibri"/>
        <family val="2"/>
        <scheme val="minor"/>
      </rPr>
      <t xml:space="preserve">Only to be utilized when an SLU does not know usage data. This column can be used to identify the minimum usage the SLU needs to have in order to make the noise barrier cost reasonable. </t>
    </r>
  </si>
  <si>
    <r>
      <rPr>
        <vertAlign val="superscript"/>
        <sz val="11"/>
        <color theme="1"/>
        <rFont val="Calibri"/>
        <family val="2"/>
        <scheme val="minor"/>
      </rPr>
      <t>2</t>
    </r>
    <r>
      <rPr>
        <sz val="11"/>
        <color theme="1"/>
        <rFont val="Calibri"/>
        <family val="2"/>
        <scheme val="minor"/>
      </rPr>
      <t>Assumes $30 per square foot.</t>
    </r>
  </si>
  <si>
    <t>Average number of people in a single-family residence in Florida (US CENSUS, 2017-2021 data)</t>
  </si>
  <si>
    <r>
      <t xml:space="preserve"> Additional BERs (or residences) are required to be cost reasonable?</t>
    </r>
    <r>
      <rPr>
        <b/>
        <vertAlign val="superscript"/>
        <sz val="11"/>
        <color theme="1"/>
        <rFont val="Calibri"/>
        <family val="2"/>
        <scheme val="minor"/>
      </rPr>
      <t>5</t>
    </r>
  </si>
  <si>
    <t>Equivalent Residence (ER)</t>
  </si>
  <si>
    <t>SLU BER</t>
  </si>
  <si>
    <t>SLU Impacted BER</t>
  </si>
  <si>
    <t>SLU Equivalent Residence (ER) Identification</t>
  </si>
  <si>
    <t>Individual Receptor Equivalent Residence (i.e., each receptor point evaluated is worth…)</t>
  </si>
  <si>
    <t>SLU Area Evaluated Equivalent Residence (ER)</t>
  </si>
  <si>
    <t>Number of Benefited Receptors at SLU #2</t>
  </si>
  <si>
    <t>SLU Receptor Equivalent Residence (ER)</t>
  </si>
  <si>
    <t>A5</t>
  </si>
  <si>
    <t>Cost per Benefited Residence/
Equivalent Residence</t>
  </si>
  <si>
    <t>Impacted and Benefited</t>
  </si>
  <si>
    <t>SLUs</t>
  </si>
  <si>
    <t>Impacted and Benefited Equivalent Residences</t>
  </si>
  <si>
    <r>
      <t xml:space="preserve">If an SLU's usage is unknown, </t>
    </r>
    <r>
      <rPr>
        <b/>
        <sz val="11"/>
        <color theme="1"/>
        <rFont val="Calibri"/>
        <family val="2"/>
        <scheme val="minor"/>
      </rPr>
      <t>Columns AF</t>
    </r>
    <r>
      <rPr>
        <sz val="11"/>
        <color theme="1"/>
        <rFont val="Calibri"/>
        <family val="2"/>
        <scheme val="minor"/>
      </rPr>
      <t xml:space="preserve"> and </t>
    </r>
    <r>
      <rPr>
        <b/>
        <sz val="11"/>
        <color theme="1"/>
        <rFont val="Calibri"/>
        <family val="2"/>
        <scheme val="minor"/>
      </rPr>
      <t xml:space="preserve">AG </t>
    </r>
    <r>
      <rPr>
        <sz val="11"/>
        <color theme="1"/>
        <rFont val="Calibri"/>
        <family val="2"/>
        <scheme val="minor"/>
      </rPr>
      <t xml:space="preserve">("Additional Benefited Equivalent Residences [BERs] [or residences] are required to be cost reasonable?" and "Additional Person-hours per day are required to be cost reasonable?", respectively) can be used to identify the minimum usage required for the noise barrier to be cost reasonable. </t>
    </r>
  </si>
  <si>
    <t>"BACK-IN" Calculation</t>
  </si>
  <si>
    <t xml:space="preserve">An isolated SLU must have enough person-hour usage to equate to at least 2 residences to satisfy the FDOT requirement that 2 residences must be provided a benefit for a noise barrier to be found feasible. </t>
  </si>
  <si>
    <t>Average number of users per day at the SLU</t>
  </si>
  <si>
    <t>Approximate daily hourly usage by each person at the SLU</t>
  </si>
  <si>
    <t>Number of Days per week the SLU is operational</t>
  </si>
  <si>
    <t>Person-Hours per Year SLU is available for use</t>
  </si>
  <si>
    <r>
      <t>Usage Screening -</t>
    </r>
    <r>
      <rPr>
        <b/>
        <sz val="16"/>
        <color rgb="FFFF0000"/>
        <rFont val="Calibri"/>
        <family val="2"/>
        <scheme val="minor"/>
      </rPr>
      <t xml:space="preserve"> To be used for ISOLATED SLUS ONLY</t>
    </r>
  </si>
  <si>
    <t>Isolated SLU Person-Hours per Year</t>
  </si>
  <si>
    <t>Perform optional Preliminary Screening for isolated SLUs.</t>
  </si>
  <si>
    <t xml:space="preserve">The assumption that 2.57 persons utilize the average single-family home in Florida was obtained from the Florida Census data from 2017-2021 (https://www.census.gov/quickfacts/fact/table/FL/HSD310220). </t>
  </si>
  <si>
    <t xml:space="preserve">This worksheet was created by the Florida Department of Transportation's Office of Environmental Management to facilitate the evaluation of highway traffic noise for Type I Noise projects. This worksheet is explained in the document Methodology to Evaluate Highway Traffic Noise at Special Land Uses (SLUs) (July 2023). 
Note that a separate worksheet is required for each Noise Barrier System evaluated, and a single project may have multiple worksheets utilized. </t>
  </si>
  <si>
    <r>
      <t>Approximate Barrier Stationing Extent</t>
    </r>
    <r>
      <rPr>
        <b/>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</si>
  <si>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Alternatively, XY coordinates may be provided. </t>
    </r>
  </si>
  <si>
    <r>
      <rPr>
        <vertAlign val="superscript"/>
        <sz val="11"/>
        <color theme="1"/>
        <rFont val="Calibri"/>
        <family val="2"/>
        <scheme val="minor"/>
      </rPr>
      <t>4</t>
    </r>
    <r>
      <rPr>
        <sz val="11"/>
        <color theme="1"/>
        <rFont val="Calibri"/>
        <family val="2"/>
        <scheme val="minor"/>
      </rPr>
      <t xml:space="preserve">If total Impacted BER is less than 2, the noise barrier is not considered feasible. </t>
    </r>
  </si>
  <si>
    <r>
      <rPr>
        <vertAlign val="superscript"/>
        <sz val="11"/>
        <color theme="1"/>
        <rFont val="Calibri"/>
        <family val="2"/>
        <scheme val="minor"/>
      </rPr>
      <t>5</t>
    </r>
    <r>
      <rPr>
        <sz val="11"/>
        <color theme="1"/>
        <rFont val="Calibri"/>
        <family val="2"/>
        <scheme val="minor"/>
      </rPr>
      <t xml:space="preserve">Maximum Reduction refers to the maximum reduction at any receptor (residential or SLU) evaluated for the noise barrier. If 7 dB(A) or greater, the Noise Reduction Design Goal (NRDG) is met. </t>
    </r>
  </si>
  <si>
    <t>Cost per sq. ft.</t>
  </si>
  <si>
    <t>Cost Reasonable Criteria ($/per benefit):</t>
  </si>
  <si>
    <r>
      <rPr>
        <vertAlign val="superscript"/>
        <sz val="11"/>
        <color theme="1"/>
        <rFont val="Calibri"/>
        <family val="2"/>
        <scheme val="minor"/>
      </rPr>
      <t>4</t>
    </r>
    <r>
      <rPr>
        <sz val="11"/>
        <color theme="1"/>
        <rFont val="Calibri"/>
        <family val="2"/>
        <scheme val="minor"/>
      </rPr>
      <t xml:space="preserve"> Include both impacted and non-impacted benefits. </t>
    </r>
  </si>
  <si>
    <t>Version Updated on 08.16.23</t>
  </si>
  <si>
    <r>
      <t>Additional Person-hours per day are required in the benefited area to be cost reasonable?</t>
    </r>
    <r>
      <rPr>
        <b/>
        <vertAlign val="superscript"/>
        <sz val="11"/>
        <color theme="1"/>
        <rFont val="Calibri"/>
        <family val="2"/>
        <scheme val="minor"/>
      </rPr>
      <t>5</t>
    </r>
  </si>
  <si>
    <t>Isolated SLU Eligible for Noise Barrier Evaluation?</t>
  </si>
  <si>
    <t>Barrier Scenario ID</t>
  </si>
  <si>
    <t>Benefited</t>
  </si>
  <si>
    <t>Benefited Equivalent Residences</t>
  </si>
  <si>
    <t>Total Impacted and Benefited Residences and Equivalent Residences</t>
  </si>
  <si>
    <r>
      <t>Total Benefited  Residences and Equivalent Residences</t>
    </r>
    <r>
      <rPr>
        <b/>
        <vertAlign val="superscript"/>
        <sz val="11"/>
        <color theme="1"/>
        <rFont val="Calibri"/>
        <family val="2"/>
        <scheme val="minor"/>
      </rPr>
      <t>4</t>
    </r>
  </si>
  <si>
    <r>
      <t>Maximum Reduction [(dB(A)]</t>
    </r>
    <r>
      <rPr>
        <b/>
        <vertAlign val="superscript"/>
        <sz val="11"/>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</si>
</sst>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0.000"/>
    <numFmt numFmtId="168" formatCode="0.0"/>
    <numFmt numFmtId="169" formatCode="#,##0.0_);\(#,##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sz val="14"/>
      <color theme="1"/>
      <name val="Calibri"/>
      <family val="2"/>
      <scheme val="minor"/>
    </font>
    <font>
      <sz val="10"/>
      <color rgb="FF000000"/>
      <name val="Calibri"/>
      <family val="2"/>
      <scheme val="minor"/>
    </font>
    <font>
      <i/>
      <sz val="11"/>
      <color theme="1"/>
      <name val="Calibri"/>
      <family val="2"/>
      <scheme val="minor"/>
    </font>
    <font>
      <sz val="8"/>
      <name val="Calibri"/>
      <family val="2"/>
      <scheme val="minor"/>
    </font>
    <font>
      <b/>
      <sz val="12"/>
      <color theme="1"/>
      <name val="Calibri"/>
      <family val="2"/>
      <scheme val="minor"/>
    </font>
    <font>
      <b/>
      <sz val="16"/>
      <color theme="1"/>
      <name val="Calibri"/>
      <family val="2"/>
      <scheme val="minor"/>
    </font>
    <font>
      <sz val="18"/>
      <color theme="1"/>
      <name val="Calibri"/>
      <family val="2"/>
      <scheme val="minor"/>
    </font>
    <font>
      <sz val="18"/>
      <color rgb="FFFF0000"/>
      <name val="Calibri"/>
      <family val="2"/>
      <scheme val="minor"/>
    </font>
    <font>
      <sz val="12"/>
      <color rgb="FFFF0000"/>
      <name val="Calibri"/>
      <family val="2"/>
      <scheme val="minor"/>
    </font>
    <font>
      <b/>
      <vertAlign val="superscript"/>
      <sz val="11"/>
      <color theme="1"/>
      <name val="Calibri"/>
      <family val="2"/>
      <scheme val="minor"/>
    </font>
    <font>
      <vertAlign val="superscript"/>
      <sz val="11"/>
      <color theme="1"/>
      <name val="Calibri"/>
      <family val="2"/>
      <scheme val="minor"/>
    </font>
    <font>
      <b/>
      <sz val="16"/>
      <color theme="0"/>
      <name val="Calibri"/>
      <family val="2"/>
      <scheme val="minor"/>
    </font>
    <font>
      <b/>
      <sz val="16"/>
      <color rgb="FFFF0000"/>
      <name val="Calibri"/>
      <family val="2"/>
      <scheme val="minor"/>
    </font>
    <font>
      <b/>
      <sz val="1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7030A0"/>
        <bgColor indexed="64"/>
      </patternFill>
    </fill>
    <fill>
      <patternFill patternType="solid">
        <fgColor theme="0" tint="-0.249977111117893"/>
        <bgColor indexed="64"/>
      </patternFill>
    </fill>
  </fills>
  <borders count="5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50">
    <xf numFmtId="0" fontId="0" fillId="0" borderId="0" xfId="0"/>
    <xf numFmtId="164" fontId="0" fillId="2" borderId="11" xfId="1" applyNumberFormat="1" applyFont="1" applyFill="1" applyBorder="1" applyAlignment="1" applyProtection="1">
      <alignment vertical="center"/>
      <protection locked="0"/>
    </xf>
    <xf numFmtId="0" fontId="2" fillId="3" borderId="35" xfId="0" applyFont="1" applyFill="1" applyBorder="1"/>
    <xf numFmtId="0" fontId="2" fillId="3" borderId="35" xfId="0" applyFont="1" applyFill="1" applyBorder="1" applyAlignment="1">
      <alignment vertical="center"/>
    </xf>
    <xf numFmtId="0" fontId="2" fillId="3" borderId="36" xfId="0" applyFont="1" applyFill="1" applyBorder="1"/>
    <xf numFmtId="0" fontId="2" fillId="0" borderId="0" xfId="0" applyFont="1" applyAlignment="1">
      <alignment horizontal="center"/>
    </xf>
    <xf numFmtId="0" fontId="2" fillId="7" borderId="37"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164" fontId="0" fillId="2" borderId="21" xfId="1" applyNumberFormat="1" applyFont="1" applyFill="1" applyBorder="1" applyProtection="1">
      <protection locked="0"/>
    </xf>
    <xf numFmtId="164" fontId="0" fillId="2" borderId="20" xfId="1" applyNumberFormat="1" applyFont="1" applyFill="1" applyBorder="1" applyProtection="1">
      <protection locked="0"/>
    </xf>
    <xf numFmtId="164" fontId="0" fillId="2" borderId="22" xfId="1" applyNumberFormat="1" applyFont="1" applyFill="1" applyBorder="1" applyProtection="1">
      <protection locked="0"/>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43" fontId="1" fillId="3" borderId="11" xfId="1" applyFont="1" applyFill="1" applyBorder="1" applyAlignment="1" applyProtection="1">
      <alignment vertical="center"/>
    </xf>
    <xf numFmtId="0" fontId="0" fillId="3" borderId="11" xfId="0" applyFill="1" applyBorder="1" applyAlignment="1">
      <alignment horizontal="center" vertical="center"/>
    </xf>
    <xf numFmtId="164" fontId="0" fillId="3" borderId="11" xfId="1" applyNumberFormat="1" applyFont="1" applyFill="1" applyBorder="1" applyAlignment="1" applyProtection="1">
      <alignment vertical="center"/>
    </xf>
    <xf numFmtId="0" fontId="0" fillId="0" borderId="11" xfId="0" applyBorder="1" applyAlignment="1">
      <alignment horizontal="center" vertical="center"/>
    </xf>
    <xf numFmtId="164" fontId="0" fillId="3" borderId="10" xfId="1" applyNumberFormat="1" applyFont="1" applyFill="1" applyBorder="1" applyAlignment="1" applyProtection="1">
      <alignment vertical="center"/>
    </xf>
    <xf numFmtId="0" fontId="0" fillId="0" borderId="11" xfId="0" applyBorder="1" applyAlignment="1">
      <alignment horizontal="center"/>
    </xf>
    <xf numFmtId="0" fontId="9" fillId="5" borderId="30"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0" fillId="3" borderId="21" xfId="0" applyFill="1" applyBorder="1"/>
    <xf numFmtId="164" fontId="0" fillId="3" borderId="21" xfId="1" applyNumberFormat="1" applyFont="1" applyFill="1" applyBorder="1" applyProtection="1"/>
    <xf numFmtId="0" fontId="0" fillId="3" borderId="20" xfId="0" applyFill="1" applyBorder="1"/>
    <xf numFmtId="164" fontId="0" fillId="3" borderId="20" xfId="1" applyNumberFormat="1" applyFont="1" applyFill="1" applyBorder="1" applyProtection="1"/>
    <xf numFmtId="0" fontId="0" fillId="3" borderId="25" xfId="0" applyFill="1" applyBorder="1"/>
    <xf numFmtId="164" fontId="0" fillId="3" borderId="25" xfId="1" applyNumberFormat="1" applyFont="1" applyFill="1" applyBorder="1" applyProtection="1"/>
    <xf numFmtId="0" fontId="0" fillId="3" borderId="22" xfId="0" applyFill="1" applyBorder="1"/>
    <xf numFmtId="164" fontId="0" fillId="3" borderId="22" xfId="1" applyNumberFormat="1" applyFont="1" applyFill="1" applyBorder="1" applyProtection="1"/>
    <xf numFmtId="0" fontId="2" fillId="0" borderId="0" xfId="0" applyFont="1"/>
    <xf numFmtId="166" fontId="0" fillId="0" borderId="0" xfId="1" applyNumberFormat="1" applyFont="1" applyFill="1" applyBorder="1" applyAlignment="1" applyProtection="1">
      <alignment horizontal="right" vertical="center"/>
    </xf>
    <xf numFmtId="166" fontId="0" fillId="0" borderId="0" xfId="1" applyNumberFormat="1" applyFont="1" applyFill="1" applyBorder="1" applyAlignment="1" applyProtection="1">
      <alignment vertical="center"/>
    </xf>
    <xf numFmtId="43" fontId="0" fillId="0" borderId="0" xfId="1" applyFont="1" applyFill="1" applyBorder="1" applyAlignment="1" applyProtection="1">
      <alignment vertical="center"/>
    </xf>
    <xf numFmtId="0" fontId="0" fillId="0" borderId="0" xfId="0" applyAlignment="1">
      <alignment horizontal="left" vertical="center"/>
    </xf>
    <xf numFmtId="1" fontId="0" fillId="0" borderId="0" xfId="0" applyNumberFormat="1" applyAlignment="1">
      <alignment horizontal="right" vertical="center"/>
    </xf>
    <xf numFmtId="0" fontId="0" fillId="3" borderId="28" xfId="0" applyFill="1" applyBorder="1"/>
    <xf numFmtId="164" fontId="0" fillId="3" borderId="28" xfId="1" applyNumberFormat="1" applyFont="1" applyFill="1" applyBorder="1" applyProtection="1"/>
    <xf numFmtId="0" fontId="6" fillId="0" borderId="0" xfId="0" applyFont="1" applyAlignment="1">
      <alignment vertical="center"/>
    </xf>
    <xf numFmtId="0" fontId="0" fillId="0" borderId="4" xfId="0" applyBorder="1"/>
    <xf numFmtId="0" fontId="0" fillId="2" borderId="12" xfId="0" applyFill="1" applyBorder="1" applyAlignment="1" applyProtection="1">
      <alignment horizontal="right"/>
      <protection locked="0"/>
    </xf>
    <xf numFmtId="0" fontId="2" fillId="3" borderId="39" xfId="0" applyFont="1" applyFill="1" applyBorder="1"/>
    <xf numFmtId="43" fontId="10" fillId="6" borderId="12" xfId="1" applyFont="1" applyFill="1" applyBorder="1" applyAlignment="1" applyProtection="1">
      <alignment vertical="center"/>
    </xf>
    <xf numFmtId="0" fontId="10" fillId="0" borderId="0" xfId="0" applyFont="1"/>
    <xf numFmtId="0" fontId="0" fillId="0" borderId="0" xfId="0"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7" borderId="40" xfId="0" applyFont="1" applyFill="1" applyBorder="1" applyAlignment="1">
      <alignment horizontal="center" vertical="center" wrapText="1"/>
    </xf>
    <xf numFmtId="0" fontId="0" fillId="0" borderId="11" xfId="0" applyBorder="1" applyAlignment="1">
      <alignment horizontal="center" vertical="center"/>
    </xf>
    <xf numFmtId="0" fontId="0" fillId="0" borderId="0" xfId="0" applyFill="1" applyBorder="1" applyAlignment="1" applyProtection="1">
      <alignment horizontal="center"/>
      <protection locked="0"/>
    </xf>
    <xf numFmtId="0" fontId="10"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Fill="1" applyBorder="1" applyAlignment="1">
      <alignment horizontal="left" wrapTex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2" borderId="21" xfId="0" applyFill="1" applyBorder="1"/>
    <xf numFmtId="0" fontId="0" fillId="2" borderId="20" xfId="0" applyFill="1" applyBorder="1"/>
    <xf numFmtId="0" fontId="0" fillId="2" borderId="22" xfId="0" applyFill="1" applyBorder="1"/>
    <xf numFmtId="0" fontId="2" fillId="7" borderId="46" xfId="0" applyFont="1" applyFill="1" applyBorder="1" applyAlignment="1">
      <alignment horizontal="center" vertical="center" wrapText="1"/>
    </xf>
    <xf numFmtId="167" fontId="0" fillId="3" borderId="10" xfId="0" applyNumberFormat="1" applyFill="1" applyBorder="1" applyAlignment="1">
      <alignment horizontal="right"/>
    </xf>
    <xf numFmtId="0" fontId="0" fillId="0" borderId="0" xfId="0" applyFont="1"/>
    <xf numFmtId="43" fontId="0" fillId="0" borderId="0" xfId="0" applyNumberFormat="1"/>
    <xf numFmtId="0" fontId="0" fillId="0" borderId="0" xfId="0" applyAlignment="1">
      <alignment horizontal="center"/>
    </xf>
    <xf numFmtId="0" fontId="0" fillId="0" borderId="40" xfId="0" applyBorder="1"/>
    <xf numFmtId="0" fontId="0" fillId="9" borderId="55" xfId="0" applyFill="1" applyBorder="1" applyAlignment="1"/>
    <xf numFmtId="164" fontId="0" fillId="9" borderId="10" xfId="1" applyNumberFormat="1" applyFont="1" applyFill="1" applyBorder="1" applyAlignment="1"/>
    <xf numFmtId="164" fontId="0" fillId="9" borderId="40" xfId="1" applyNumberFormat="1" applyFont="1" applyFill="1" applyBorder="1" applyAlignment="1" applyProtection="1">
      <alignment vertical="center"/>
    </xf>
    <xf numFmtId="43" fontId="2" fillId="4" borderId="12" xfId="1" applyNumberFormat="1" applyFont="1" applyFill="1" applyBorder="1" applyAlignment="1">
      <alignment horizontal="center" vertical="center"/>
    </xf>
    <xf numFmtId="0" fontId="0" fillId="2" borderId="55" xfId="0" applyFill="1" applyBorder="1" applyAlignment="1" applyProtection="1">
      <protection locked="0"/>
    </xf>
    <xf numFmtId="0" fontId="0" fillId="2" borderId="54" xfId="0" applyFill="1" applyBorder="1" applyAlignment="1" applyProtection="1">
      <protection locked="0"/>
    </xf>
    <xf numFmtId="0" fontId="18" fillId="0" borderId="0" xfId="0" applyFont="1"/>
    <xf numFmtId="164" fontId="0" fillId="9" borderId="53" xfId="1" applyNumberFormat="1" applyFont="1" applyFill="1" applyBorder="1" applyAlignment="1"/>
    <xf numFmtId="0" fontId="2" fillId="7" borderId="26"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7" borderId="11" xfId="0" applyFont="1" applyFill="1" applyBorder="1" applyAlignment="1">
      <alignment horizontal="center" vertical="center" wrapText="1"/>
    </xf>
    <xf numFmtId="6" fontId="0" fillId="2" borderId="32" xfId="0" applyNumberFormat="1" applyFont="1" applyFill="1" applyBorder="1" applyAlignment="1">
      <alignment horizontal="center"/>
    </xf>
    <xf numFmtId="0" fontId="0" fillId="0" borderId="0" xfId="0" applyFill="1"/>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2" fillId="9" borderId="19" xfId="0" applyFont="1" applyFill="1" applyBorder="1" applyAlignment="1">
      <alignment horizontal="left"/>
    </xf>
    <xf numFmtId="0" fontId="2" fillId="9" borderId="1" xfId="0" applyFont="1" applyFill="1" applyBorder="1" applyAlignment="1">
      <alignment horizontal="left"/>
    </xf>
    <xf numFmtId="0" fontId="2" fillId="9" borderId="2" xfId="0" applyFont="1" applyFill="1" applyBorder="1" applyAlignment="1">
      <alignment horizontal="left"/>
    </xf>
    <xf numFmtId="0" fontId="0" fillId="0" borderId="3"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2" fillId="9" borderId="19" xfId="0" applyFont="1" applyFill="1" applyBorder="1" applyAlignment="1">
      <alignment horizontal="left" wrapText="1"/>
    </xf>
    <xf numFmtId="0" fontId="2" fillId="9" borderId="1" xfId="0" applyFont="1" applyFill="1" applyBorder="1" applyAlignment="1">
      <alignment horizontal="left" wrapText="1"/>
    </xf>
    <xf numFmtId="0" fontId="2" fillId="9" borderId="2" xfId="0" applyFont="1" applyFill="1" applyBorder="1" applyAlignment="1">
      <alignment horizontal="left" wrapText="1"/>
    </xf>
    <xf numFmtId="0" fontId="2" fillId="9" borderId="19" xfId="0" applyFont="1" applyFill="1" applyBorder="1" applyAlignment="1">
      <alignment horizontal="center"/>
    </xf>
    <xf numFmtId="0" fontId="2" fillId="9" borderId="1" xfId="0" applyFont="1" applyFill="1" applyBorder="1" applyAlignment="1">
      <alignment horizontal="center"/>
    </xf>
    <xf numFmtId="0" fontId="2" fillId="9" borderId="2" xfId="0" applyFont="1" applyFill="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3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37" fontId="0" fillId="2" borderId="21" xfId="1" applyNumberFormat="1" applyFont="1" applyFill="1" applyBorder="1" applyAlignment="1" applyProtection="1">
      <alignment horizontal="center" vertical="center"/>
      <protection locked="0"/>
    </xf>
    <xf numFmtId="37" fontId="0" fillId="2" borderId="20" xfId="1" applyNumberFormat="1" applyFont="1" applyFill="1" applyBorder="1" applyAlignment="1" applyProtection="1">
      <alignment horizontal="center" vertical="center"/>
      <protection locked="0"/>
    </xf>
    <xf numFmtId="37" fontId="0" fillId="2" borderId="22" xfId="1" applyNumberFormat="1" applyFont="1" applyFill="1" applyBorder="1" applyAlignment="1" applyProtection="1">
      <alignment horizontal="center" vertical="center"/>
      <protection locked="0"/>
    </xf>
    <xf numFmtId="0" fontId="16" fillId="8" borderId="19" xfId="0" applyFont="1" applyFill="1" applyBorder="1" applyAlignment="1">
      <alignment horizontal="center"/>
    </xf>
    <xf numFmtId="0" fontId="16" fillId="8" borderId="2" xfId="0" applyFont="1" applyFill="1" applyBorder="1" applyAlignment="1">
      <alignment horizontal="center"/>
    </xf>
    <xf numFmtId="166" fontId="0" fillId="3" borderId="14" xfId="1" applyNumberFormat="1" applyFont="1" applyFill="1" applyBorder="1" applyAlignment="1" applyProtection="1">
      <alignment horizontal="center" vertical="center"/>
    </xf>
    <xf numFmtId="166" fontId="0" fillId="3" borderId="16" xfId="1" applyNumberFormat="1" applyFont="1" applyFill="1" applyBorder="1" applyAlignment="1" applyProtection="1">
      <alignment horizontal="center" vertical="center"/>
    </xf>
    <xf numFmtId="166" fontId="0" fillId="3" borderId="18" xfId="1" applyNumberFormat="1" applyFont="1" applyFill="1" applyBorder="1" applyAlignment="1" applyProtection="1">
      <alignment horizontal="center" vertical="center"/>
    </xf>
    <xf numFmtId="168" fontId="0" fillId="3" borderId="13" xfId="0" applyNumberFormat="1" applyFill="1" applyBorder="1" applyAlignment="1">
      <alignment horizontal="center" vertical="center"/>
    </xf>
    <xf numFmtId="168" fontId="0" fillId="3" borderId="15" xfId="0" applyNumberFormat="1" applyFill="1" applyBorder="1" applyAlignment="1">
      <alignment horizontal="center" vertical="center"/>
    </xf>
    <xf numFmtId="168" fontId="0" fillId="3" borderId="17" xfId="0" applyNumberFormat="1" applyFill="1" applyBorder="1" applyAlignment="1">
      <alignment horizontal="center" vertical="center"/>
    </xf>
    <xf numFmtId="43" fontId="2" fillId="0" borderId="19" xfId="1" applyFont="1" applyBorder="1" applyAlignment="1" applyProtection="1">
      <alignment horizontal="center"/>
    </xf>
    <xf numFmtId="43" fontId="2" fillId="0" borderId="2" xfId="1" applyFont="1" applyBorder="1" applyAlignment="1" applyProtection="1">
      <alignment horizontal="center"/>
    </xf>
    <xf numFmtId="37" fontId="0" fillId="2" borderId="13" xfId="1" applyNumberFormat="1" applyFont="1" applyFill="1" applyBorder="1" applyAlignment="1" applyProtection="1">
      <alignment horizontal="center" vertical="center"/>
      <protection locked="0"/>
    </xf>
    <xf numFmtId="37" fontId="0" fillId="2" borderId="15" xfId="1" applyNumberFormat="1" applyFont="1" applyFill="1" applyBorder="1" applyAlignment="1" applyProtection="1">
      <alignment horizontal="center" vertical="center"/>
      <protection locked="0"/>
    </xf>
    <xf numFmtId="37" fontId="0" fillId="2" borderId="17" xfId="1" applyNumberFormat="1" applyFont="1" applyFill="1" applyBorder="1" applyAlignment="1" applyProtection="1">
      <alignment horizontal="center" vertical="center"/>
      <protection locked="0"/>
    </xf>
    <xf numFmtId="169" fontId="0" fillId="3" borderId="21" xfId="1" applyNumberFormat="1" applyFont="1" applyFill="1" applyBorder="1" applyAlignment="1" applyProtection="1">
      <alignment horizontal="center" vertical="center"/>
    </xf>
    <xf numFmtId="169" fontId="0" fillId="3" borderId="20" xfId="1" applyNumberFormat="1" applyFont="1" applyFill="1" applyBorder="1" applyAlignment="1" applyProtection="1">
      <alignment horizontal="center" vertical="center"/>
    </xf>
    <xf numFmtId="169" fontId="0" fillId="3" borderId="22" xfId="1" applyNumberFormat="1" applyFont="1" applyFill="1" applyBorder="1" applyAlignment="1" applyProtection="1">
      <alignment horizontal="center" vertical="center"/>
    </xf>
    <xf numFmtId="37" fontId="0" fillId="3" borderId="47" xfId="1" applyNumberFormat="1" applyFont="1" applyFill="1" applyBorder="1" applyAlignment="1" applyProtection="1">
      <alignment horizontal="center" vertical="center"/>
    </xf>
    <xf numFmtId="37" fontId="0" fillId="3" borderId="44" xfId="1" applyNumberFormat="1" applyFont="1" applyFill="1" applyBorder="1" applyAlignment="1" applyProtection="1">
      <alignment horizontal="center" vertical="center"/>
    </xf>
    <xf numFmtId="37" fontId="0" fillId="3" borderId="45" xfId="1" applyNumberFormat="1" applyFont="1" applyFill="1" applyBorder="1" applyAlignment="1" applyProtection="1">
      <alignment horizontal="center" vertical="center"/>
    </xf>
    <xf numFmtId="37" fontId="0" fillId="2" borderId="14" xfId="1" applyNumberFormat="1" applyFont="1" applyFill="1" applyBorder="1" applyAlignment="1" applyProtection="1">
      <alignment horizontal="center" vertical="center"/>
      <protection locked="0"/>
    </xf>
    <xf numFmtId="37" fontId="0" fillId="2" borderId="16" xfId="1" applyNumberFormat="1" applyFont="1" applyFill="1" applyBorder="1" applyAlignment="1" applyProtection="1">
      <alignment horizontal="center" vertical="center"/>
      <protection locked="0"/>
    </xf>
    <xf numFmtId="37" fontId="0" fillId="2" borderId="18" xfId="1" applyNumberFormat="1" applyFont="1" applyFill="1" applyBorder="1" applyAlignment="1" applyProtection="1">
      <alignment horizontal="center" vertical="center"/>
      <protection locked="0"/>
    </xf>
    <xf numFmtId="37" fontId="0" fillId="3" borderId="37" xfId="1" applyNumberFormat="1" applyFont="1" applyFill="1" applyBorder="1" applyAlignment="1" applyProtection="1">
      <alignment horizontal="center" vertical="center"/>
    </xf>
    <xf numFmtId="37" fontId="0" fillId="3" borderId="49" xfId="1" applyNumberFormat="1" applyFont="1" applyFill="1" applyBorder="1" applyAlignment="1" applyProtection="1">
      <alignment horizontal="center" vertical="center"/>
    </xf>
    <xf numFmtId="37" fontId="0" fillId="3" borderId="51" xfId="1" applyNumberFormat="1" applyFont="1" applyFill="1" applyBorder="1" applyAlignment="1" applyProtection="1">
      <alignment horizontal="center" vertical="center"/>
    </xf>
    <xf numFmtId="42" fontId="0" fillId="3" borderId="21" xfId="2" applyNumberFormat="1" applyFont="1" applyFill="1" applyBorder="1" applyAlignment="1" applyProtection="1">
      <alignment horizontal="right" vertical="center"/>
    </xf>
    <xf numFmtId="165" fontId="0" fillId="3" borderId="20" xfId="2" applyNumberFormat="1" applyFont="1" applyFill="1" applyBorder="1" applyAlignment="1" applyProtection="1">
      <alignment horizontal="right" vertical="center"/>
    </xf>
    <xf numFmtId="165" fontId="0" fillId="3" borderId="22" xfId="2" applyNumberFormat="1" applyFont="1" applyFill="1" applyBorder="1" applyAlignment="1" applyProtection="1">
      <alignment horizontal="righ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2" borderId="13"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18" xfId="0" applyFill="1" applyBorder="1" applyAlignment="1" applyProtection="1">
      <alignment horizontal="center"/>
      <protection locked="0"/>
    </xf>
    <xf numFmtId="37" fontId="0" fillId="3" borderId="48" xfId="1" applyNumberFormat="1" applyFont="1" applyFill="1" applyBorder="1" applyAlignment="1" applyProtection="1">
      <alignment horizontal="center" vertical="center"/>
    </xf>
    <xf numFmtId="37" fontId="0" fillId="3" borderId="50" xfId="1" applyNumberFormat="1" applyFont="1" applyFill="1" applyBorder="1" applyAlignment="1" applyProtection="1">
      <alignment horizontal="center" vertical="center"/>
    </xf>
    <xf numFmtId="37" fontId="0" fillId="3" borderId="52" xfId="1" applyNumberFormat="1" applyFont="1" applyFill="1" applyBorder="1" applyAlignment="1" applyProtection="1">
      <alignment horizontal="center" vertical="center"/>
    </xf>
    <xf numFmtId="37" fontId="0" fillId="2" borderId="41" xfId="1" applyNumberFormat="1" applyFont="1" applyFill="1" applyBorder="1" applyAlignment="1" applyProtection="1">
      <alignment horizontal="center" vertical="center"/>
      <protection locked="0"/>
    </xf>
    <xf numFmtId="37" fontId="0" fillId="2" borderId="42" xfId="1" applyNumberFormat="1" applyFont="1" applyFill="1" applyBorder="1" applyAlignment="1" applyProtection="1">
      <alignment horizontal="center" vertical="center"/>
      <protection locked="0"/>
    </xf>
    <xf numFmtId="37" fontId="0" fillId="2" borderId="43" xfId="1"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2" fontId="0" fillId="3" borderId="20" xfId="2" applyNumberFormat="1" applyFont="1" applyFill="1" applyBorder="1" applyAlignment="1" applyProtection="1">
      <alignment horizontal="right" vertical="center"/>
    </xf>
    <xf numFmtId="42" fontId="0" fillId="3" borderId="22" xfId="2" applyNumberFormat="1" applyFont="1" applyFill="1" applyBorder="1" applyAlignment="1" applyProtection="1">
      <alignment horizontal="right" vertical="center"/>
    </xf>
    <xf numFmtId="0" fontId="12" fillId="3" borderId="19" xfId="0" applyFont="1" applyFill="1" applyBorder="1" applyAlignment="1">
      <alignment horizontal="left" wrapText="1"/>
    </xf>
    <xf numFmtId="0" fontId="12" fillId="3" borderId="1" xfId="0" applyFont="1" applyFill="1" applyBorder="1" applyAlignment="1">
      <alignment horizontal="left" wrapText="1"/>
    </xf>
    <xf numFmtId="0" fontId="12" fillId="3" borderId="2" xfId="0" applyFont="1" applyFill="1" applyBorder="1" applyAlignment="1">
      <alignment horizontal="left" wrapText="1"/>
    </xf>
    <xf numFmtId="0" fontId="2" fillId="7" borderId="19" xfId="0" applyFont="1" applyFill="1" applyBorder="1" applyAlignment="1">
      <alignment horizontal="center"/>
    </xf>
    <xf numFmtId="0" fontId="2" fillId="7" borderId="2" xfId="0" applyFont="1" applyFill="1" applyBorder="1" applyAlignment="1">
      <alignment horizontal="center"/>
    </xf>
    <xf numFmtId="0" fontId="10" fillId="0" borderId="0" xfId="0" applyFont="1" applyBorder="1" applyAlignment="1">
      <alignment horizontal="center"/>
    </xf>
    <xf numFmtId="0" fontId="2" fillId="0" borderId="9" xfId="0" applyFont="1" applyFill="1" applyBorder="1" applyAlignment="1">
      <alignment horizontal="center"/>
    </xf>
    <xf numFmtId="0" fontId="2" fillId="0" borderId="30" xfId="0" applyFont="1" applyBorder="1" applyAlignment="1">
      <alignment horizontal="right"/>
    </xf>
    <xf numFmtId="0" fontId="2" fillId="0" borderId="31" xfId="0" applyFont="1" applyBorder="1" applyAlignment="1">
      <alignment horizontal="right"/>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169" fontId="0" fillId="3" borderId="14" xfId="1" applyNumberFormat="1" applyFont="1" applyFill="1" applyBorder="1" applyAlignment="1" applyProtection="1">
      <alignment horizontal="center" vertical="center"/>
    </xf>
    <xf numFmtId="169" fontId="0" fillId="3" borderId="16" xfId="1" applyNumberFormat="1" applyFont="1" applyFill="1" applyBorder="1" applyAlignment="1" applyProtection="1">
      <alignment horizontal="center" vertical="center"/>
    </xf>
    <xf numFmtId="169" fontId="0" fillId="3" borderId="18" xfId="1" applyNumberFormat="1" applyFont="1" applyFill="1" applyBorder="1" applyAlignment="1" applyProtection="1">
      <alignment horizontal="center" vertical="center"/>
    </xf>
    <xf numFmtId="169" fontId="0" fillId="3" borderId="27" xfId="1" applyNumberFormat="1" applyFont="1" applyFill="1" applyBorder="1" applyAlignment="1" applyProtection="1">
      <alignment horizontal="center" vertical="center"/>
    </xf>
    <xf numFmtId="0" fontId="2" fillId="6" borderId="19" xfId="0" applyFont="1" applyFill="1" applyBorder="1" applyAlignment="1">
      <alignment horizontal="left" vertical="center" wrapText="1"/>
    </xf>
    <xf numFmtId="0" fontId="2" fillId="6" borderId="1" xfId="0" applyFont="1" applyFill="1"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left" wrapText="1"/>
    </xf>
    <xf numFmtId="0" fontId="0" fillId="0" borderId="1" xfId="0" applyBorder="1" applyAlignment="1">
      <alignment horizontal="left" wrapText="1"/>
    </xf>
    <xf numFmtId="0" fontId="5" fillId="3" borderId="1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0" fillId="3" borderId="3" xfId="0" applyFill="1" applyBorder="1" applyAlignment="1">
      <alignment horizontal="left" wrapText="1"/>
    </xf>
    <xf numFmtId="0" fontId="0" fillId="3" borderId="0" xfId="0"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4" fillId="4" borderId="19"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0" borderId="5" xfId="0" applyFont="1" applyBorder="1" applyAlignment="1">
      <alignment horizontal="left" wrapText="1"/>
    </xf>
    <xf numFmtId="0" fontId="2" fillId="0" borderId="6" xfId="0" applyFont="1" applyBorder="1" applyAlignment="1">
      <alignment horizontal="left" wrapText="1"/>
    </xf>
    <xf numFmtId="0" fontId="0" fillId="0" borderId="10" xfId="0" applyBorder="1" applyAlignment="1">
      <alignment horizontal="center" vertical="center"/>
    </xf>
    <xf numFmtId="0" fontId="0" fillId="0" borderId="12" xfId="0" applyBorder="1" applyAlignment="1">
      <alignment horizontal="center" vertical="center"/>
    </xf>
    <xf numFmtId="37" fontId="0" fillId="2" borderId="28" xfId="1"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3" fillId="3" borderId="19" xfId="0" applyFont="1" applyFill="1" applyBorder="1" applyAlignment="1">
      <alignment horizontal="left" vertical="center"/>
    </xf>
    <xf numFmtId="0" fontId="3" fillId="3" borderId="2" xfId="0" applyFont="1" applyFill="1" applyBorder="1" applyAlignment="1">
      <alignment horizontal="left" vertical="center"/>
    </xf>
    <xf numFmtId="0" fontId="3" fillId="3" borderId="19" xfId="0" applyFont="1" applyFill="1" applyBorder="1" applyAlignment="1">
      <alignment horizontal="left"/>
    </xf>
    <xf numFmtId="0" fontId="3" fillId="3" borderId="1" xfId="0" applyFont="1" applyFill="1" applyBorder="1" applyAlignment="1">
      <alignment horizontal="left"/>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37" fontId="0" fillId="2" borderId="25" xfId="1" applyNumberFormat="1" applyFont="1" applyFill="1" applyBorder="1" applyAlignment="1" applyProtection="1">
      <alignment horizontal="center" vertical="center"/>
      <protection locked="0"/>
    </xf>
    <xf numFmtId="169" fontId="0" fillId="3" borderId="29" xfId="1" applyNumberFormat="1" applyFont="1" applyFill="1" applyBorder="1" applyAlignment="1" applyProtection="1">
      <alignment horizontal="center" vertical="center"/>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23" xfId="0" applyFill="1" applyBorder="1" applyAlignment="1" applyProtection="1">
      <alignment horizontal="center" vertical="center"/>
      <protection locked="0"/>
    </xf>
    <xf numFmtId="0" fontId="11" fillId="2" borderId="19" xfId="0" applyFont="1" applyFill="1" applyBorder="1" applyAlignment="1" applyProtection="1">
      <alignment horizontal="left"/>
      <protection locked="0"/>
    </xf>
    <xf numFmtId="0" fontId="11" fillId="2" borderId="1"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0" fillId="3" borderId="24" xfId="0" applyFill="1" applyBorder="1" applyAlignment="1" applyProtection="1">
      <alignment horizontal="center" vertical="center"/>
      <protection locked="0"/>
    </xf>
    <xf numFmtId="0" fontId="0" fillId="0" borderId="0" xfId="0" applyAlignment="1">
      <alignment horizontal="left" wrapText="1"/>
    </xf>
    <xf numFmtId="0" fontId="2" fillId="0" borderId="3" xfId="0" applyFont="1" applyBorder="1" applyAlignment="1">
      <alignment horizontal="left" wrapText="1"/>
    </xf>
    <xf numFmtId="0" fontId="2" fillId="0" borderId="0" xfId="0" applyFont="1" applyAlignment="1">
      <alignment horizontal="left"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Alignment="1">
      <alignment horizontal="left" wrapText="1"/>
    </xf>
    <xf numFmtId="0" fontId="2" fillId="3" borderId="3" xfId="0" applyFont="1" applyFill="1" applyBorder="1" applyAlignment="1">
      <alignment horizontal="left" wrapText="1"/>
    </xf>
    <xf numFmtId="0" fontId="2" fillId="3" borderId="0" xfId="0" applyFont="1" applyFill="1" applyAlignment="1">
      <alignment horizontal="left" wrapText="1"/>
    </xf>
    <xf numFmtId="0" fontId="0" fillId="0" borderId="8" xfId="0" applyBorder="1" applyAlignment="1">
      <alignment horizontal="center" wrapText="1"/>
    </xf>
    <xf numFmtId="0" fontId="0" fillId="0" borderId="34"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cellXfs>
  <cellStyles count="3">
    <cellStyle name="Comma" xfId="1" builtinId="3"/>
    <cellStyle name="Currency" xfId="2" builtinId="4"/>
    <cellStyle name="Normal" xfId="0" builtinId="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DEEAF-6C7B-45E4-8BF6-C23A6B2CB8AB}">
  <sheetPr>
    <tabColor theme="2" tint="-9.9978637043366805E-2"/>
  </sheetPr>
  <dimension ref="B1:S16"/>
  <sheetViews>
    <sheetView workbookViewId="0">
      <selection activeCell="S12" sqref="S12"/>
    </sheetView>
  </sheetViews>
  <sheetFormatPr defaultRowHeight="15" x14ac:dyDescent="0.25"/>
  <sheetData>
    <row r="1" spans="2:19" ht="15.75" thickBot="1" x14ac:dyDescent="0.3"/>
    <row r="2" spans="2:19" x14ac:dyDescent="0.25">
      <c r="B2" s="85" t="s">
        <v>102</v>
      </c>
      <c r="C2" s="86"/>
      <c r="D2" s="86"/>
      <c r="E2" s="86"/>
      <c r="F2" s="86"/>
      <c r="G2" s="86"/>
      <c r="H2" s="86"/>
      <c r="I2" s="86"/>
      <c r="J2" s="86"/>
      <c r="K2" s="86"/>
      <c r="L2" s="86"/>
      <c r="M2" s="86"/>
      <c r="N2" s="86"/>
      <c r="O2" s="86"/>
      <c r="P2" s="86"/>
      <c r="Q2" s="86"/>
      <c r="R2" s="86"/>
      <c r="S2" s="87"/>
    </row>
    <row r="3" spans="2:19" x14ac:dyDescent="0.25">
      <c r="B3" s="88"/>
      <c r="C3" s="89"/>
      <c r="D3" s="89"/>
      <c r="E3" s="89"/>
      <c r="F3" s="89"/>
      <c r="G3" s="89"/>
      <c r="H3" s="89"/>
      <c r="I3" s="89"/>
      <c r="J3" s="89"/>
      <c r="K3" s="89"/>
      <c r="L3" s="89"/>
      <c r="M3" s="89"/>
      <c r="N3" s="89"/>
      <c r="O3" s="89"/>
      <c r="P3" s="89"/>
      <c r="Q3" s="89"/>
      <c r="R3" s="89"/>
      <c r="S3" s="90"/>
    </row>
    <row r="4" spans="2:19" x14ac:dyDescent="0.25">
      <c r="B4" s="88"/>
      <c r="C4" s="89"/>
      <c r="D4" s="89"/>
      <c r="E4" s="89"/>
      <c r="F4" s="89"/>
      <c r="G4" s="89"/>
      <c r="H4" s="89"/>
      <c r="I4" s="89"/>
      <c r="J4" s="89"/>
      <c r="K4" s="89"/>
      <c r="L4" s="89"/>
      <c r="M4" s="89"/>
      <c r="N4" s="89"/>
      <c r="O4" s="89"/>
      <c r="P4" s="89"/>
      <c r="Q4" s="89"/>
      <c r="R4" s="89"/>
      <c r="S4" s="90"/>
    </row>
    <row r="5" spans="2:19" ht="15.75" thickBot="1" x14ac:dyDescent="0.3">
      <c r="B5" s="91"/>
      <c r="C5" s="92"/>
      <c r="D5" s="92"/>
      <c r="E5" s="92"/>
      <c r="F5" s="92"/>
      <c r="G5" s="92"/>
      <c r="H5" s="92"/>
      <c r="I5" s="92"/>
      <c r="J5" s="92"/>
      <c r="K5" s="92"/>
      <c r="L5" s="92"/>
      <c r="M5" s="92"/>
      <c r="N5" s="92"/>
      <c r="O5" s="92"/>
      <c r="P5" s="92"/>
      <c r="Q5" s="92"/>
      <c r="R5" s="92"/>
      <c r="S5" s="93"/>
    </row>
    <row r="7" spans="2:19" ht="21" x14ac:dyDescent="0.35">
      <c r="B7" s="46" t="s">
        <v>52</v>
      </c>
    </row>
    <row r="8" spans="2:19" ht="15.75" thickBot="1" x14ac:dyDescent="0.3">
      <c r="B8" s="78" t="s">
        <v>100</v>
      </c>
    </row>
    <row r="9" spans="2:19" s="47" customFormat="1" ht="75.599999999999994" customHeight="1" x14ac:dyDescent="0.25">
      <c r="B9" s="49" t="s">
        <v>53</v>
      </c>
      <c r="C9" s="94" t="s">
        <v>70</v>
      </c>
      <c r="D9" s="94"/>
      <c r="E9" s="94"/>
      <c r="F9" s="94"/>
      <c r="G9" s="94"/>
      <c r="H9" s="94"/>
      <c r="I9" s="94"/>
      <c r="J9" s="94"/>
      <c r="K9" s="94"/>
      <c r="L9" s="94"/>
      <c r="M9" s="94"/>
      <c r="N9" s="95"/>
    </row>
    <row r="10" spans="2:19" s="47" customFormat="1" ht="75.599999999999994" customHeight="1" x14ac:dyDescent="0.25">
      <c r="B10" s="50" t="s">
        <v>54</v>
      </c>
      <c r="C10" s="96" t="s">
        <v>71</v>
      </c>
      <c r="D10" s="96"/>
      <c r="E10" s="96"/>
      <c r="F10" s="96"/>
      <c r="G10" s="96"/>
      <c r="H10" s="96"/>
      <c r="I10" s="96"/>
      <c r="J10" s="96"/>
      <c r="K10" s="96"/>
      <c r="L10" s="96"/>
      <c r="M10" s="96"/>
      <c r="N10" s="97"/>
    </row>
    <row r="11" spans="2:19" s="47" customFormat="1" ht="75.599999999999994" customHeight="1" x14ac:dyDescent="0.25">
      <c r="B11" s="50" t="s">
        <v>55</v>
      </c>
      <c r="C11" s="96" t="s">
        <v>91</v>
      </c>
      <c r="D11" s="96"/>
      <c r="E11" s="96"/>
      <c r="F11" s="96"/>
      <c r="G11" s="96"/>
      <c r="H11" s="96"/>
      <c r="I11" s="96"/>
      <c r="J11" s="96"/>
      <c r="K11" s="96"/>
      <c r="L11" s="96"/>
      <c r="M11" s="96"/>
      <c r="N11" s="97"/>
    </row>
    <row r="12" spans="2:19" s="47" customFormat="1" ht="75.599999999999994" customHeight="1" thickBot="1" x14ac:dyDescent="0.3">
      <c r="B12" s="51" t="s">
        <v>56</v>
      </c>
      <c r="C12" s="98" t="s">
        <v>67</v>
      </c>
      <c r="D12" s="98"/>
      <c r="E12" s="98"/>
      <c r="F12" s="98"/>
      <c r="G12" s="98"/>
      <c r="H12" s="98"/>
      <c r="I12" s="98"/>
      <c r="J12" s="98"/>
      <c r="K12" s="98"/>
      <c r="L12" s="98"/>
      <c r="M12" s="98"/>
      <c r="N12" s="99"/>
    </row>
    <row r="13" spans="2:19" s="47" customFormat="1" ht="52.15" customHeight="1" x14ac:dyDescent="0.25">
      <c r="B13" s="48"/>
    </row>
    <row r="14" spans="2:19" x14ac:dyDescent="0.25">
      <c r="B14" s="68" t="s">
        <v>110</v>
      </c>
    </row>
    <row r="15" spans="2:19" x14ac:dyDescent="0.25">
      <c r="B15" s="33"/>
    </row>
    <row r="16" spans="2:19" x14ac:dyDescent="0.25">
      <c r="B16" s="33"/>
    </row>
  </sheetData>
  <sheetProtection algorithmName="SHA-512" hashValue="5SXpNEgnftrPxR9oGSETiKuoZn3xDDNJbtDj1LxJxxiU/Rd7P9v1p4/b+OogC9qHcFl8YKnF7vAbMEuGNpPqQQ==" saltValue="mZouHeMiI8uDko7DtPdcrA==" spinCount="100000" sheet="1" objects="1" scenarios="1"/>
  <mergeCells count="5">
    <mergeCell ref="B2:S5"/>
    <mergeCell ref="C9:N9"/>
    <mergeCell ref="C10:N10"/>
    <mergeCell ref="C11:N11"/>
    <mergeCell ref="C12:N12"/>
  </mergeCells>
  <phoneticPr fontId="8" type="noConversion"/>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5CF3D-7F18-4C37-9FA5-25013E0A449D}">
  <dimension ref="A1:A3"/>
  <sheetViews>
    <sheetView workbookViewId="0"/>
  </sheetViews>
  <sheetFormatPr defaultRowHeight="15" x14ac:dyDescent="0.25"/>
  <sheetData>
    <row r="1" spans="1:1" x14ac:dyDescent="0.25">
      <c r="A1" t="s">
        <v>27</v>
      </c>
    </row>
    <row r="2" spans="1:1" x14ac:dyDescent="0.25">
      <c r="A2" t="s">
        <v>30</v>
      </c>
    </row>
    <row r="3" spans="1:1" x14ac:dyDescent="0.25">
      <c r="A3"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49045-D6E4-41C3-AF74-8A05B12F579B}">
  <sheetPr>
    <tabColor rgb="FFFFC000"/>
  </sheetPr>
  <dimension ref="A1:O15"/>
  <sheetViews>
    <sheetView topLeftCell="B1" zoomScale="160" zoomScaleNormal="160" workbookViewId="0">
      <selection activeCell="D15" sqref="D15:M15"/>
    </sheetView>
  </sheetViews>
  <sheetFormatPr defaultRowHeight="15" x14ac:dyDescent="0.25"/>
  <cols>
    <col min="2" max="2" width="3.7109375" bestFit="1" customWidth="1"/>
    <col min="3" max="3" width="3" bestFit="1" customWidth="1"/>
    <col min="11" max="11" width="10.5703125" bestFit="1" customWidth="1"/>
    <col min="14" max="14" width="13.7109375" customWidth="1"/>
  </cols>
  <sheetData>
    <row r="1" spans="1:15" ht="21" x14ac:dyDescent="0.35">
      <c r="A1" s="46" t="s">
        <v>98</v>
      </c>
    </row>
    <row r="2" spans="1:15" x14ac:dyDescent="0.25">
      <c r="A2" t="s">
        <v>93</v>
      </c>
    </row>
    <row r="3" spans="1:15" ht="15.75" thickBot="1" x14ac:dyDescent="0.3">
      <c r="K3" s="70"/>
    </row>
    <row r="4" spans="1:15" ht="15.75" thickBot="1" x14ac:dyDescent="0.3">
      <c r="D4" s="112" t="s">
        <v>16</v>
      </c>
      <c r="E4" s="113"/>
      <c r="F4" s="113"/>
      <c r="G4" s="113"/>
      <c r="H4" s="113"/>
      <c r="I4" s="113"/>
      <c r="J4" s="113"/>
      <c r="K4" s="113"/>
      <c r="L4" s="113"/>
      <c r="M4" s="113"/>
      <c r="N4" s="114"/>
    </row>
    <row r="5" spans="1:15" ht="15.75" thickBot="1" x14ac:dyDescent="0.3">
      <c r="D5" s="115" t="s">
        <v>76</v>
      </c>
      <c r="E5" s="116"/>
      <c r="F5" s="116"/>
      <c r="G5" s="116"/>
      <c r="H5" s="116"/>
      <c r="I5" s="116"/>
      <c r="J5" s="116"/>
      <c r="K5" s="116"/>
      <c r="L5" s="116"/>
      <c r="M5" s="117"/>
      <c r="N5" s="72">
        <v>2.57</v>
      </c>
      <c r="O5" t="s">
        <v>101</v>
      </c>
    </row>
    <row r="6" spans="1:15" ht="15.75" thickBot="1" x14ac:dyDescent="0.3">
      <c r="D6" s="100" t="s">
        <v>13</v>
      </c>
      <c r="E6" s="101"/>
      <c r="F6" s="101"/>
      <c r="G6" s="101"/>
      <c r="H6" s="101"/>
      <c r="I6" s="101"/>
      <c r="J6" s="101"/>
      <c r="K6" s="101"/>
      <c r="L6" s="101"/>
      <c r="M6" s="102"/>
      <c r="N6" s="79">
        <f>24*365</f>
        <v>8760</v>
      </c>
    </row>
    <row r="7" spans="1:15" ht="15.75" thickBot="1" x14ac:dyDescent="0.3">
      <c r="D7" s="118" t="s">
        <v>38</v>
      </c>
      <c r="E7" s="119"/>
      <c r="F7" s="119"/>
      <c r="G7" s="119"/>
      <c r="H7" s="119"/>
      <c r="I7" s="119"/>
      <c r="J7" s="119"/>
      <c r="K7" s="119"/>
      <c r="L7" s="119"/>
      <c r="M7" s="120"/>
      <c r="N7" s="73">
        <f>N5*N6</f>
        <v>22513.199999999997</v>
      </c>
    </row>
    <row r="8" spans="1:15" ht="15.75" thickBot="1" x14ac:dyDescent="0.3">
      <c r="D8" s="112" t="s">
        <v>99</v>
      </c>
      <c r="E8" s="113"/>
      <c r="F8" s="113"/>
      <c r="G8" s="113"/>
      <c r="H8" s="113"/>
      <c r="I8" s="113"/>
      <c r="J8" s="113"/>
      <c r="K8" s="113"/>
      <c r="L8" s="113"/>
      <c r="M8" s="113"/>
      <c r="N8" s="114"/>
    </row>
    <row r="9" spans="1:15" x14ac:dyDescent="0.25">
      <c r="D9" s="100" t="s">
        <v>94</v>
      </c>
      <c r="E9" s="101"/>
      <c r="F9" s="101"/>
      <c r="G9" s="101"/>
      <c r="H9" s="101"/>
      <c r="I9" s="101"/>
      <c r="J9" s="101"/>
      <c r="K9" s="101"/>
      <c r="L9" s="101"/>
      <c r="M9" s="102"/>
      <c r="N9" s="76"/>
    </row>
    <row r="10" spans="1:15" x14ac:dyDescent="0.25">
      <c r="D10" s="100" t="s">
        <v>95</v>
      </c>
      <c r="E10" s="101"/>
      <c r="F10" s="101"/>
      <c r="G10" s="101"/>
      <c r="H10" s="101"/>
      <c r="I10" s="101"/>
      <c r="J10" s="101"/>
      <c r="K10" s="101"/>
      <c r="L10" s="101"/>
      <c r="M10" s="102"/>
      <c r="N10" s="77"/>
    </row>
    <row r="11" spans="1:15" x14ac:dyDescent="0.25">
      <c r="D11" s="100" t="s">
        <v>96</v>
      </c>
      <c r="E11" s="101"/>
      <c r="F11" s="101"/>
      <c r="G11" s="101"/>
      <c r="H11" s="101"/>
      <c r="I11" s="101"/>
      <c r="J11" s="101"/>
      <c r="K11" s="101"/>
      <c r="L11" s="101"/>
      <c r="M11" s="102"/>
      <c r="N11" s="77"/>
    </row>
    <row r="12" spans="1:15" ht="15.75" thickBot="1" x14ac:dyDescent="0.3">
      <c r="D12" s="100" t="s">
        <v>5</v>
      </c>
      <c r="E12" s="101"/>
      <c r="F12" s="101"/>
      <c r="G12" s="101"/>
      <c r="H12" s="101"/>
      <c r="I12" s="101"/>
      <c r="J12" s="101"/>
      <c r="K12" s="101"/>
      <c r="L12" s="101"/>
      <c r="M12" s="102"/>
      <c r="N12" s="77"/>
    </row>
    <row r="13" spans="1:15" ht="15.75" customHeight="1" thickBot="1" x14ac:dyDescent="0.3">
      <c r="D13" s="106" t="s">
        <v>97</v>
      </c>
      <c r="E13" s="107"/>
      <c r="F13" s="107"/>
      <c r="G13" s="107"/>
      <c r="H13" s="107"/>
      <c r="I13" s="107"/>
      <c r="J13" s="107"/>
      <c r="K13" s="107"/>
      <c r="L13" s="107"/>
      <c r="M13" s="108"/>
      <c r="N13" s="74">
        <f>N9*N10*N11*N12</f>
        <v>0</v>
      </c>
    </row>
    <row r="14" spans="1:15" ht="15.75" customHeight="1" thickBot="1" x14ac:dyDescent="0.3">
      <c r="D14" s="109" t="s">
        <v>78</v>
      </c>
      <c r="E14" s="110"/>
      <c r="F14" s="110"/>
      <c r="G14" s="110"/>
      <c r="H14" s="110"/>
      <c r="I14" s="110"/>
      <c r="J14" s="110"/>
      <c r="K14" s="110"/>
      <c r="L14" s="110"/>
      <c r="M14" s="111"/>
      <c r="N14" s="75">
        <f>N13/N7</f>
        <v>0</v>
      </c>
    </row>
    <row r="15" spans="1:15" ht="15.75" thickBot="1" x14ac:dyDescent="0.3">
      <c r="D15" s="103" t="s">
        <v>112</v>
      </c>
      <c r="E15" s="104"/>
      <c r="F15" s="104"/>
      <c r="G15" s="104"/>
      <c r="H15" s="104"/>
      <c r="I15" s="104"/>
      <c r="J15" s="104"/>
      <c r="K15" s="104"/>
      <c r="L15" s="104"/>
      <c r="M15" s="105"/>
      <c r="N15" s="71" t="str">
        <f>IF(N14&lt;2,"NOT ELLIGIBLE ", "ELLIGIBLE")</f>
        <v xml:space="preserve">NOT ELLIGIBLE </v>
      </c>
    </row>
  </sheetData>
  <mergeCells count="12">
    <mergeCell ref="D4:N4"/>
    <mergeCell ref="D5:M5"/>
    <mergeCell ref="D6:M6"/>
    <mergeCell ref="D7:M7"/>
    <mergeCell ref="D9:M9"/>
    <mergeCell ref="D8:N8"/>
    <mergeCell ref="D10:M10"/>
    <mergeCell ref="D11:M11"/>
    <mergeCell ref="D12:M12"/>
    <mergeCell ref="D15:M15"/>
    <mergeCell ref="D13:M13"/>
    <mergeCell ref="D14:M14"/>
  </mergeCells>
  <conditionalFormatting sqref="N15">
    <cfRule type="beginsWith" dxfId="13" priority="1" operator="beginsWith" text="elligible">
      <formula>LEFT(N15,LEN("elligible"))="elligible"</formula>
    </cfRule>
    <cfRule type="containsText" dxfId="12" priority="2" operator="containsText" text="not elligible">
      <formula>NOT(ISERROR(SEARCH("not elligible",N15)))</formula>
    </cfRule>
  </conditionalFormatting>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FDCC8-6D69-449E-8DDD-5A7E3E9ABA2E}">
  <sheetPr>
    <tabColor rgb="FF00B0F0"/>
  </sheetPr>
  <dimension ref="B1:U40"/>
  <sheetViews>
    <sheetView zoomScale="70" zoomScaleNormal="70" workbookViewId="0">
      <selection activeCell="I10" sqref="I10"/>
    </sheetView>
  </sheetViews>
  <sheetFormatPr defaultColWidth="8.85546875" defaultRowHeight="15" x14ac:dyDescent="0.25"/>
  <cols>
    <col min="1" max="1" width="2.28515625" customWidth="1"/>
    <col min="3" max="3" width="16.28515625" customWidth="1"/>
    <col min="4" max="4" width="13.140625" customWidth="1"/>
    <col min="6" max="6" width="12.7109375" customWidth="1"/>
    <col min="7" max="7" width="13.140625" customWidth="1"/>
    <col min="8" max="8" width="15.28515625" customWidth="1"/>
    <col min="9" max="9" width="12.28515625" customWidth="1"/>
    <col min="10" max="10" width="16" customWidth="1"/>
    <col min="11" max="11" width="15.42578125" customWidth="1"/>
    <col min="12" max="12" width="17.140625" customWidth="1"/>
    <col min="13" max="13" width="16.140625" customWidth="1"/>
    <col min="14" max="14" width="19.140625" customWidth="1"/>
    <col min="15" max="15" width="15.28515625" customWidth="1"/>
    <col min="16" max="16" width="16.42578125" customWidth="1"/>
    <col min="17" max="17" width="19" customWidth="1"/>
    <col min="18" max="18" width="20.140625" customWidth="1"/>
    <col min="19" max="19" width="16.85546875" customWidth="1"/>
    <col min="20" max="20" width="20.28515625" customWidth="1"/>
    <col min="21" max="21" width="22.7109375" customWidth="1"/>
  </cols>
  <sheetData>
    <row r="1" spans="2:21" ht="9.6" customHeight="1" thickBot="1" x14ac:dyDescent="0.3"/>
    <row r="2" spans="2:21" ht="62.25" customHeight="1" thickBot="1" x14ac:dyDescent="0.4">
      <c r="B2" s="175" t="s">
        <v>72</v>
      </c>
      <c r="C2" s="176"/>
      <c r="D2" s="176"/>
      <c r="E2" s="176"/>
      <c r="F2" s="176"/>
      <c r="G2" s="176"/>
      <c r="H2" s="176"/>
      <c r="I2" s="176"/>
      <c r="J2" s="176"/>
      <c r="K2" s="176"/>
      <c r="L2" s="176"/>
      <c r="M2" s="176"/>
      <c r="N2" s="176"/>
      <c r="O2" s="176"/>
      <c r="P2" s="176"/>
      <c r="Q2" s="176"/>
      <c r="R2" s="177"/>
      <c r="S2" s="59"/>
    </row>
    <row r="3" spans="2:21" x14ac:dyDescent="0.25">
      <c r="C3" s="44" t="s">
        <v>0</v>
      </c>
      <c r="D3" s="155"/>
      <c r="E3" s="156"/>
      <c r="F3" s="156"/>
      <c r="G3" s="156"/>
      <c r="H3" s="156"/>
      <c r="I3" s="156"/>
      <c r="J3" s="156"/>
      <c r="K3" s="156"/>
      <c r="L3" s="156"/>
      <c r="M3" s="156"/>
      <c r="N3" s="156"/>
      <c r="O3" s="156"/>
      <c r="P3" s="156"/>
      <c r="Q3" s="156"/>
      <c r="R3" s="157"/>
      <c r="S3" s="54"/>
    </row>
    <row r="4" spans="2:21" x14ac:dyDescent="0.25">
      <c r="C4" s="2" t="s">
        <v>1</v>
      </c>
      <c r="D4" s="158"/>
      <c r="E4" s="159"/>
      <c r="F4" s="159"/>
      <c r="G4" s="159"/>
      <c r="H4" s="159"/>
      <c r="I4" s="159"/>
      <c r="J4" s="159"/>
      <c r="K4" s="159"/>
      <c r="L4" s="159"/>
      <c r="M4" s="159"/>
      <c r="N4" s="159"/>
      <c r="O4" s="159"/>
      <c r="P4" s="159"/>
      <c r="Q4" s="159"/>
      <c r="R4" s="160"/>
      <c r="S4" s="54"/>
    </row>
    <row r="5" spans="2:21" x14ac:dyDescent="0.25">
      <c r="C5" s="3" t="s">
        <v>43</v>
      </c>
      <c r="D5" s="158"/>
      <c r="E5" s="159"/>
      <c r="F5" s="159"/>
      <c r="G5" s="159"/>
      <c r="H5" s="159"/>
      <c r="I5" s="159"/>
      <c r="J5" s="159"/>
      <c r="K5" s="159"/>
      <c r="L5" s="159"/>
      <c r="M5" s="159"/>
      <c r="N5" s="159"/>
      <c r="O5" s="159"/>
      <c r="P5" s="159"/>
      <c r="Q5" s="159"/>
      <c r="R5" s="160"/>
      <c r="S5" s="54"/>
    </row>
    <row r="6" spans="2:21" ht="15.75" thickBot="1" x14ac:dyDescent="0.3">
      <c r="C6" s="4" t="s">
        <v>49</v>
      </c>
      <c r="D6" s="161"/>
      <c r="E6" s="162"/>
      <c r="F6" s="162"/>
      <c r="G6" s="162"/>
      <c r="H6" s="162"/>
      <c r="I6" s="162"/>
      <c r="J6" s="162"/>
      <c r="K6" s="162"/>
      <c r="L6" s="162"/>
      <c r="M6" s="162"/>
      <c r="N6" s="162"/>
      <c r="O6" s="162"/>
      <c r="P6" s="162"/>
      <c r="Q6" s="162"/>
      <c r="R6" s="163"/>
      <c r="S6" s="54"/>
    </row>
    <row r="7" spans="2:21" ht="15.75" thickBot="1" x14ac:dyDescent="0.3">
      <c r="C7" s="181"/>
      <c r="D7" s="181"/>
      <c r="E7" s="181"/>
      <c r="F7" s="181"/>
      <c r="G7" s="181"/>
      <c r="H7" s="181"/>
      <c r="I7" s="181"/>
      <c r="J7" s="181"/>
      <c r="K7" s="181"/>
      <c r="L7" s="181"/>
      <c r="M7" s="181"/>
      <c r="N7" s="181"/>
      <c r="O7" s="181"/>
      <c r="P7" s="181"/>
      <c r="Q7" s="181"/>
      <c r="R7" s="181"/>
      <c r="S7" s="54"/>
    </row>
    <row r="8" spans="2:21" ht="21.75" thickBot="1" x14ac:dyDescent="0.4">
      <c r="C8" s="180" t="s">
        <v>22</v>
      </c>
      <c r="D8" s="180"/>
      <c r="E8" s="180"/>
      <c r="F8" s="180"/>
      <c r="G8" s="180"/>
      <c r="H8" s="180"/>
      <c r="I8" s="180"/>
      <c r="J8" s="180"/>
      <c r="K8" s="180"/>
      <c r="L8" s="180"/>
      <c r="M8" s="180"/>
      <c r="N8" s="180"/>
      <c r="O8" s="180"/>
      <c r="P8" s="180"/>
      <c r="Q8" s="180"/>
      <c r="R8" s="180"/>
      <c r="S8" s="55"/>
      <c r="T8" s="124" t="s">
        <v>92</v>
      </c>
      <c r="U8" s="125"/>
    </row>
    <row r="9" spans="2:21" ht="15.75" thickBot="1" x14ac:dyDescent="0.3">
      <c r="C9" s="5"/>
      <c r="D9" s="5"/>
      <c r="E9" s="182" t="s">
        <v>107</v>
      </c>
      <c r="F9" s="183"/>
      <c r="G9" s="83">
        <v>30</v>
      </c>
      <c r="H9" s="5"/>
      <c r="I9" s="178" t="s">
        <v>34</v>
      </c>
      <c r="J9" s="179"/>
      <c r="K9" s="178" t="s">
        <v>89</v>
      </c>
      <c r="L9" s="179"/>
      <c r="N9" s="5"/>
      <c r="O9" s="182" t="s">
        <v>108</v>
      </c>
      <c r="P9" s="183"/>
      <c r="Q9" s="183"/>
      <c r="R9" s="83">
        <v>42000</v>
      </c>
      <c r="S9" s="56"/>
      <c r="T9" s="132" t="s">
        <v>50</v>
      </c>
      <c r="U9" s="133"/>
    </row>
    <row r="10" spans="2:21" ht="123" customHeight="1" thickBot="1" x14ac:dyDescent="0.3">
      <c r="C10" s="6" t="s">
        <v>113</v>
      </c>
      <c r="D10" s="7" t="s">
        <v>23</v>
      </c>
      <c r="E10" s="80" t="s">
        <v>24</v>
      </c>
      <c r="F10" s="80" t="s">
        <v>68</v>
      </c>
      <c r="G10" s="81" t="s">
        <v>73</v>
      </c>
      <c r="H10" s="8" t="s">
        <v>103</v>
      </c>
      <c r="I10" s="9" t="s">
        <v>88</v>
      </c>
      <c r="J10" s="9" t="s">
        <v>114</v>
      </c>
      <c r="K10" s="52" t="s">
        <v>90</v>
      </c>
      <c r="L10" s="52" t="s">
        <v>115</v>
      </c>
      <c r="M10" s="6" t="s">
        <v>116</v>
      </c>
      <c r="N10" s="66" t="s">
        <v>117</v>
      </c>
      <c r="O10" s="80" t="s">
        <v>66</v>
      </c>
      <c r="P10" s="80" t="s">
        <v>118</v>
      </c>
      <c r="Q10" s="81" t="s">
        <v>87</v>
      </c>
      <c r="R10" s="82" t="s">
        <v>26</v>
      </c>
      <c r="S10" s="57"/>
      <c r="T10" s="10" t="s">
        <v>77</v>
      </c>
      <c r="U10" s="10" t="s">
        <v>111</v>
      </c>
    </row>
    <row r="11" spans="2:21" x14ac:dyDescent="0.25">
      <c r="C11" s="170">
        <v>1</v>
      </c>
      <c r="D11" s="63" t="s">
        <v>27</v>
      </c>
      <c r="E11" s="11"/>
      <c r="F11" s="11"/>
      <c r="G11" s="149">
        <f>((E11*F11)*$G$9)+((E12*F12)*$G$9)+((E13*F13)*$G$9)</f>
        <v>0</v>
      </c>
      <c r="H11" s="167"/>
      <c r="I11" s="143"/>
      <c r="J11" s="134"/>
      <c r="K11" s="164">
        <f>SUM('SLU #1'!H25:H27,'SLU #2'!H25:H27,'SLU #3'!H25:H27,'SLU #4'!H25:H27,'SLU #5'!H25:H27,'SLU #6'!H25:H27)</f>
        <v>0</v>
      </c>
      <c r="L11" s="146">
        <f>SUM('SLU #1'!I25:I27,'SLU #2'!I25:I27,'SLU #3'!I25:I27,'SLU #4'!I25:I27,'SLU #5'!I25:I27,'SLU #6'!I25:I27)</f>
        <v>0</v>
      </c>
      <c r="M11" s="137">
        <f>ROUND(SUM($I11,K11),1)</f>
        <v>0</v>
      </c>
      <c r="N11" s="140">
        <f>SUM($J11,L11)</f>
        <v>0</v>
      </c>
      <c r="O11" s="121"/>
      <c r="P11" s="121"/>
      <c r="Q11" s="149" t="str">
        <f>IF(N11=0,"",$G11/$N11)</f>
        <v/>
      </c>
      <c r="R11" s="152" t="str">
        <f>IF(Q11&gt;$R$9,"NOT REASONABLE","REASONABLE")</f>
        <v>NOT REASONABLE</v>
      </c>
      <c r="S11" s="58"/>
      <c r="T11" s="129">
        <f>IF(N11=0,(G11/42000),IF(R11="NOT REASONABLE",(G11/42000)-N11,""))</f>
        <v>0</v>
      </c>
      <c r="U11" s="126">
        <f>IF(T11&lt;&gt;"",((T11*23214)/365),"")</f>
        <v>0</v>
      </c>
    </row>
    <row r="12" spans="2:21" x14ac:dyDescent="0.25">
      <c r="C12" s="171"/>
      <c r="D12" s="64" t="s">
        <v>30</v>
      </c>
      <c r="E12" s="12"/>
      <c r="F12" s="12"/>
      <c r="G12" s="173"/>
      <c r="H12" s="168"/>
      <c r="I12" s="144"/>
      <c r="J12" s="135"/>
      <c r="K12" s="165"/>
      <c r="L12" s="147"/>
      <c r="M12" s="138"/>
      <c r="N12" s="141"/>
      <c r="O12" s="122"/>
      <c r="P12" s="122"/>
      <c r="Q12" s="150"/>
      <c r="R12" s="153"/>
      <c r="S12" s="58"/>
      <c r="T12" s="130"/>
      <c r="U12" s="127"/>
    </row>
    <row r="13" spans="2:21" ht="15.75" thickBot="1" x14ac:dyDescent="0.3">
      <c r="C13" s="172"/>
      <c r="D13" s="65" t="s">
        <v>29</v>
      </c>
      <c r="E13" s="13"/>
      <c r="F13" s="13"/>
      <c r="G13" s="174"/>
      <c r="H13" s="169"/>
      <c r="I13" s="145"/>
      <c r="J13" s="136"/>
      <c r="K13" s="166"/>
      <c r="L13" s="148"/>
      <c r="M13" s="139"/>
      <c r="N13" s="142"/>
      <c r="O13" s="123"/>
      <c r="P13" s="123"/>
      <c r="Q13" s="151"/>
      <c r="R13" s="154"/>
      <c r="S13" s="58"/>
      <c r="T13" s="131"/>
      <c r="U13" s="128"/>
    </row>
    <row r="14" spans="2:21" x14ac:dyDescent="0.25">
      <c r="C14" s="170">
        <v>2</v>
      </c>
      <c r="D14" s="63" t="s">
        <v>27</v>
      </c>
      <c r="E14" s="11"/>
      <c r="F14" s="11"/>
      <c r="G14" s="149">
        <f t="shared" ref="G14" si="0">((E14*F14)*$G$9)+((E15*F15)*$G$9)+((E16*F16)*$G$9)</f>
        <v>0</v>
      </c>
      <c r="H14" s="167"/>
      <c r="I14" s="143"/>
      <c r="J14" s="134"/>
      <c r="K14" s="164">
        <f>SUM('SLU #1'!H28:H30,'SLU #2'!H28:H30,'SLU #3'!H28:H30,'SLU #4'!H28:H30,'SLU #5'!H28:H30,'SLU #6'!H28:H30)</f>
        <v>0</v>
      </c>
      <c r="L14" s="146">
        <f>SUM('SLU #1'!I28:I30,'SLU #2'!I28:I30,'SLU #3'!I28:I30,'SLU #4'!I28:I30,'SLU #5'!I28:I30,'SLU #6'!I28:I30,)</f>
        <v>0</v>
      </c>
      <c r="M14" s="137">
        <f>ROUND(SUM($I14,K14),1)</f>
        <v>0</v>
      </c>
      <c r="N14" s="140">
        <f t="shared" ref="N14" si="1">SUM($J14,L14)</f>
        <v>0</v>
      </c>
      <c r="O14" s="121"/>
      <c r="P14" s="121"/>
      <c r="Q14" s="149" t="str">
        <f>IF(N14=0,"",$G14/$N14)</f>
        <v/>
      </c>
      <c r="R14" s="152" t="str">
        <f t="shared" ref="R14" si="2">IF(Q14&gt;$R$9,"NOT REASONABLE","REASONABLE")</f>
        <v>NOT REASONABLE</v>
      </c>
      <c r="S14" s="58"/>
      <c r="T14" s="129">
        <f>IF(N14=0,(G14/42000),IF(R14="NOT REASONABLE",(G14/42000)-N14,""))</f>
        <v>0</v>
      </c>
      <c r="U14" s="126">
        <f t="shared" ref="U14" si="3">IF(T14&lt;&gt;"",((T14*23214)/365),"")</f>
        <v>0</v>
      </c>
    </row>
    <row r="15" spans="2:21" x14ac:dyDescent="0.25">
      <c r="C15" s="171"/>
      <c r="D15" s="64" t="s">
        <v>30</v>
      </c>
      <c r="E15" s="12"/>
      <c r="F15" s="12"/>
      <c r="G15" s="173"/>
      <c r="H15" s="168"/>
      <c r="I15" s="144"/>
      <c r="J15" s="135"/>
      <c r="K15" s="165"/>
      <c r="L15" s="147"/>
      <c r="M15" s="138"/>
      <c r="N15" s="141"/>
      <c r="O15" s="122"/>
      <c r="P15" s="122"/>
      <c r="Q15" s="150"/>
      <c r="R15" s="153"/>
      <c r="S15" s="58"/>
      <c r="T15" s="130"/>
      <c r="U15" s="127"/>
    </row>
    <row r="16" spans="2:21" ht="15.75" thickBot="1" x14ac:dyDescent="0.3">
      <c r="C16" s="172"/>
      <c r="D16" s="65" t="s">
        <v>29</v>
      </c>
      <c r="E16" s="13"/>
      <c r="F16" s="13"/>
      <c r="G16" s="174"/>
      <c r="H16" s="169"/>
      <c r="I16" s="145"/>
      <c r="J16" s="136"/>
      <c r="K16" s="166"/>
      <c r="L16" s="148"/>
      <c r="M16" s="139"/>
      <c r="N16" s="142"/>
      <c r="O16" s="123"/>
      <c r="P16" s="123"/>
      <c r="Q16" s="151"/>
      <c r="R16" s="154"/>
      <c r="S16" s="58"/>
      <c r="T16" s="131"/>
      <c r="U16" s="128"/>
    </row>
    <row r="17" spans="3:21" x14ac:dyDescent="0.25">
      <c r="C17" s="170">
        <v>3</v>
      </c>
      <c r="D17" s="63" t="s">
        <v>27</v>
      </c>
      <c r="E17" s="11"/>
      <c r="F17" s="11"/>
      <c r="G17" s="149">
        <f t="shared" ref="G17" si="4">((E17*F17)*$G$9)+((E18*F18)*$G$9)+((E19*F19)*$G$9)</f>
        <v>0</v>
      </c>
      <c r="H17" s="167"/>
      <c r="I17" s="143"/>
      <c r="J17" s="134"/>
      <c r="K17" s="164">
        <f>SUM('SLU #1'!H31:H33,'SLU #2'!H31:H33,'SLU #3'!H31:H33,'SLU #4'!H31:H33,'SLU #5'!H31:H33,'SLU #6'!H31:H33)</f>
        <v>0</v>
      </c>
      <c r="L17" s="146">
        <f>SUM('SLU #1'!I31:I33,'SLU #2'!I31:I33,'SLU #3'!I31:I33,'SLU #4'!I31:I33,'SLU #5'!I31:I33,'SLU #6'!I31:I33,)</f>
        <v>0</v>
      </c>
      <c r="M17" s="137">
        <f>ROUND(SUM($I17,K17),1)</f>
        <v>0</v>
      </c>
      <c r="N17" s="140">
        <f t="shared" ref="N17" si="5">SUM($J17,L17)</f>
        <v>0</v>
      </c>
      <c r="O17" s="121"/>
      <c r="P17" s="121"/>
      <c r="Q17" s="149" t="str">
        <f>IF(N17=0,"",$G17/$N17)</f>
        <v/>
      </c>
      <c r="R17" s="152" t="str">
        <f t="shared" ref="R17" si="6">IF(Q17&gt;$R$9,"NOT REASONABLE","REASONABLE")</f>
        <v>NOT REASONABLE</v>
      </c>
      <c r="S17" s="58"/>
      <c r="T17" s="129">
        <f>IF(N17=0,(G17/42000),IF(R17="NOT REASONABLE",(G17/42000)-N17,""))</f>
        <v>0</v>
      </c>
      <c r="U17" s="126">
        <f t="shared" ref="U17" si="7">IF(T17&lt;&gt;"",((T17*23214)/365),"")</f>
        <v>0</v>
      </c>
    </row>
    <row r="18" spans="3:21" x14ac:dyDescent="0.25">
      <c r="C18" s="171"/>
      <c r="D18" s="64" t="s">
        <v>30</v>
      </c>
      <c r="E18" s="12"/>
      <c r="F18" s="12"/>
      <c r="G18" s="173"/>
      <c r="H18" s="168"/>
      <c r="I18" s="144"/>
      <c r="J18" s="135"/>
      <c r="K18" s="165"/>
      <c r="L18" s="147"/>
      <c r="M18" s="138"/>
      <c r="N18" s="141"/>
      <c r="O18" s="122"/>
      <c r="P18" s="122"/>
      <c r="Q18" s="150"/>
      <c r="R18" s="153"/>
      <c r="S18" s="58"/>
      <c r="T18" s="130"/>
      <c r="U18" s="127"/>
    </row>
    <row r="19" spans="3:21" ht="15.75" thickBot="1" x14ac:dyDescent="0.3">
      <c r="C19" s="172"/>
      <c r="D19" s="65" t="s">
        <v>29</v>
      </c>
      <c r="E19" s="13"/>
      <c r="F19" s="13"/>
      <c r="G19" s="174"/>
      <c r="H19" s="169"/>
      <c r="I19" s="145"/>
      <c r="J19" s="136"/>
      <c r="K19" s="166"/>
      <c r="L19" s="148"/>
      <c r="M19" s="139"/>
      <c r="N19" s="142"/>
      <c r="O19" s="123"/>
      <c r="P19" s="123"/>
      <c r="Q19" s="151"/>
      <c r="R19" s="154"/>
      <c r="S19" s="58"/>
      <c r="T19" s="131"/>
      <c r="U19" s="128"/>
    </row>
    <row r="20" spans="3:21" x14ac:dyDescent="0.25">
      <c r="C20" s="170">
        <v>4</v>
      </c>
      <c r="D20" s="63" t="s">
        <v>27</v>
      </c>
      <c r="E20" s="11"/>
      <c r="F20" s="11"/>
      <c r="G20" s="149">
        <f t="shared" ref="G20" si="8">((E20*F20)*$G$9)+((E21*F21)*$G$9)+((E22*F22)*$G$9)</f>
        <v>0</v>
      </c>
      <c r="H20" s="167"/>
      <c r="I20" s="143"/>
      <c r="J20" s="134"/>
      <c r="K20" s="164">
        <f>SUM('SLU #1'!H34:H36,'SLU #2'!H34:H36,'SLU #3'!H34:H36,'SLU #4'!H34:H36,'SLU #5'!H34:H36,'SLU #6'!H34:H36)</f>
        <v>0</v>
      </c>
      <c r="L20" s="146">
        <f>SUM('SLU #1'!I34:I36,'SLU #2'!I34:I36,'SLU #3'!I34:I36,'SLU #4'!I34:I36,'SLU #5'!I34:I36,'SLU #6'!I34:I36,)</f>
        <v>0</v>
      </c>
      <c r="M20" s="137">
        <f>ROUND(SUM($I20,K20),1)</f>
        <v>0</v>
      </c>
      <c r="N20" s="140">
        <f t="shared" ref="N20" si="9">SUM($J20,L20)</f>
        <v>0</v>
      </c>
      <c r="O20" s="121"/>
      <c r="P20" s="121"/>
      <c r="Q20" s="149" t="str">
        <f>IF(N20=0,"",$G20/$N20)</f>
        <v/>
      </c>
      <c r="R20" s="152" t="str">
        <f t="shared" ref="R20" si="10">IF(Q20&gt;$R$9,"NOT REASONABLE","REASONABLE")</f>
        <v>NOT REASONABLE</v>
      </c>
      <c r="S20" s="58"/>
      <c r="T20" s="129">
        <f>IF(N20=0,(G20/42000),IF(R20="NOT REASONABLE",(G20/42000)-N20,""))</f>
        <v>0</v>
      </c>
      <c r="U20" s="126">
        <f t="shared" ref="U20" si="11">IF(T20&lt;&gt;"",((T20*23214)/365),"")</f>
        <v>0</v>
      </c>
    </row>
    <row r="21" spans="3:21" x14ac:dyDescent="0.25">
      <c r="C21" s="171"/>
      <c r="D21" s="64" t="s">
        <v>30</v>
      </c>
      <c r="E21" s="12"/>
      <c r="F21" s="12"/>
      <c r="G21" s="173"/>
      <c r="H21" s="168"/>
      <c r="I21" s="144"/>
      <c r="J21" s="135"/>
      <c r="K21" s="165"/>
      <c r="L21" s="147"/>
      <c r="M21" s="138"/>
      <c r="N21" s="141"/>
      <c r="O21" s="122"/>
      <c r="P21" s="122"/>
      <c r="Q21" s="150"/>
      <c r="R21" s="153"/>
      <c r="S21" s="58"/>
      <c r="T21" s="130"/>
      <c r="U21" s="127"/>
    </row>
    <row r="22" spans="3:21" ht="15.75" thickBot="1" x14ac:dyDescent="0.3">
      <c r="C22" s="172"/>
      <c r="D22" s="65" t="s">
        <v>29</v>
      </c>
      <c r="E22" s="13"/>
      <c r="F22" s="13"/>
      <c r="G22" s="174"/>
      <c r="H22" s="169"/>
      <c r="I22" s="145"/>
      <c r="J22" s="136"/>
      <c r="K22" s="166"/>
      <c r="L22" s="148"/>
      <c r="M22" s="139"/>
      <c r="N22" s="142"/>
      <c r="O22" s="123"/>
      <c r="P22" s="123"/>
      <c r="Q22" s="151"/>
      <c r="R22" s="154"/>
      <c r="S22" s="58"/>
      <c r="T22" s="131"/>
      <c r="U22" s="128"/>
    </row>
    <row r="23" spans="3:21" x14ac:dyDescent="0.25">
      <c r="C23" s="170">
        <v>5</v>
      </c>
      <c r="D23" s="63" t="s">
        <v>27</v>
      </c>
      <c r="E23" s="11"/>
      <c r="F23" s="11"/>
      <c r="G23" s="149">
        <f t="shared" ref="G23" si="12">((E23*F23)*$G$9)+((E24*F24)*$G$9)+((E25*F25)*$G$9)</f>
        <v>0</v>
      </c>
      <c r="H23" s="167"/>
      <c r="I23" s="143"/>
      <c r="J23" s="134"/>
      <c r="K23" s="164">
        <f>SUM('SLU #1'!H37:H39,'SLU #2'!H37:H39,'SLU #3'!H37:H39,'SLU #4'!H37:H39,'SLU #5'!H37:H39,'SLU #6'!H37:H39)</f>
        <v>0</v>
      </c>
      <c r="L23" s="146">
        <f>SUM('SLU #1'!I37:I39,'SLU #2'!I37:I39,'SLU #3'!I37:I39,'SLU #4'!I37:I39,'SLU #5'!I37:I39,'SLU #6'!I37:I39)</f>
        <v>0</v>
      </c>
      <c r="M23" s="137">
        <f>ROUND(SUM($I23,K23),1)</f>
        <v>0</v>
      </c>
      <c r="N23" s="140">
        <f t="shared" ref="N23" si="13">SUM($J23,L23)</f>
        <v>0</v>
      </c>
      <c r="O23" s="121"/>
      <c r="P23" s="121"/>
      <c r="Q23" s="149" t="str">
        <f>IF(N23=0,"",$G23/$N23)</f>
        <v/>
      </c>
      <c r="R23" s="152" t="str">
        <f t="shared" ref="R23" si="14">IF(Q23&gt;$R$9,"NOT REASONABLE","REASONABLE")</f>
        <v>NOT REASONABLE</v>
      </c>
      <c r="S23" s="58"/>
      <c r="T23" s="129">
        <f>IF(N23=0,(G23/42000),IF(R23="NOT REASONABLE",(G23/42000)-N23,""))</f>
        <v>0</v>
      </c>
      <c r="U23" s="126">
        <f t="shared" ref="U23" si="15">IF(T23&lt;&gt;"",((T23*23214)/365),"")</f>
        <v>0</v>
      </c>
    </row>
    <row r="24" spans="3:21" x14ac:dyDescent="0.25">
      <c r="C24" s="171"/>
      <c r="D24" s="64" t="s">
        <v>30</v>
      </c>
      <c r="E24" s="12"/>
      <c r="F24" s="12"/>
      <c r="G24" s="173"/>
      <c r="H24" s="168"/>
      <c r="I24" s="144"/>
      <c r="J24" s="135"/>
      <c r="K24" s="165"/>
      <c r="L24" s="147"/>
      <c r="M24" s="138"/>
      <c r="N24" s="141"/>
      <c r="O24" s="122"/>
      <c r="P24" s="122"/>
      <c r="Q24" s="150"/>
      <c r="R24" s="153"/>
      <c r="S24" s="58"/>
      <c r="T24" s="130"/>
      <c r="U24" s="127"/>
    </row>
    <row r="25" spans="3:21" ht="15.75" thickBot="1" x14ac:dyDescent="0.3">
      <c r="C25" s="172"/>
      <c r="D25" s="65" t="s">
        <v>29</v>
      </c>
      <c r="E25" s="13"/>
      <c r="F25" s="13"/>
      <c r="G25" s="174"/>
      <c r="H25" s="169"/>
      <c r="I25" s="145"/>
      <c r="J25" s="136"/>
      <c r="K25" s="166"/>
      <c r="L25" s="148"/>
      <c r="M25" s="139"/>
      <c r="N25" s="142"/>
      <c r="O25" s="123"/>
      <c r="P25" s="123"/>
      <c r="Q25" s="151"/>
      <c r="R25" s="154"/>
      <c r="S25" s="58"/>
      <c r="T25" s="131"/>
      <c r="U25" s="128"/>
    </row>
    <row r="26" spans="3:21" x14ac:dyDescent="0.25">
      <c r="C26" s="170">
        <v>6</v>
      </c>
      <c r="D26" s="63" t="s">
        <v>27</v>
      </c>
      <c r="E26" s="11"/>
      <c r="F26" s="11"/>
      <c r="G26" s="149">
        <f t="shared" ref="G26" si="16">((E26*F26)*$G$9)+((E27*F27)*$G$9)+((E28*F28)*$G$9)</f>
        <v>0</v>
      </c>
      <c r="H26" s="167"/>
      <c r="I26" s="143"/>
      <c r="J26" s="134"/>
      <c r="K26" s="164">
        <f>SUM('SLU #1'!H40:H42,'SLU #2'!H40:H42,'SLU #3'!H40:H42,'SLU #4'!H40:H42,'SLU #5'!H40:H42,'SLU #6'!H40:H42)</f>
        <v>0</v>
      </c>
      <c r="L26" s="146">
        <f>SUM('SLU #1'!I40:I42,'SLU #2'!I40:I42,'SLU #3'!I40:I42,'SLU #4'!I40:I42,'SLU #5'!I40:I42,'SLU #6'!I40:I42)</f>
        <v>0</v>
      </c>
      <c r="M26" s="137">
        <f>ROUND(SUM($I26,K26),1)</f>
        <v>0</v>
      </c>
      <c r="N26" s="140">
        <f t="shared" ref="N26" si="17">SUM($J26,L26)</f>
        <v>0</v>
      </c>
      <c r="O26" s="121"/>
      <c r="P26" s="121"/>
      <c r="Q26" s="149" t="str">
        <f>IF(N26=0,"",$G26/$N26)</f>
        <v/>
      </c>
      <c r="R26" s="152" t="str">
        <f t="shared" ref="R26" si="18">IF(Q26&gt;$R$9,"NOT REASONABLE","REASONABLE")</f>
        <v>NOT REASONABLE</v>
      </c>
      <c r="S26" s="58"/>
      <c r="T26" s="129">
        <f>IF(N26=0,(G26/42000),IF(R26="NOT REASONABLE",(G26/42000)-N26,""))</f>
        <v>0</v>
      </c>
      <c r="U26" s="126">
        <f t="shared" ref="U26" si="19">IF(T26&lt;&gt;"",((T26*23214)/365),"")</f>
        <v>0</v>
      </c>
    </row>
    <row r="27" spans="3:21" x14ac:dyDescent="0.25">
      <c r="C27" s="171"/>
      <c r="D27" s="64" t="s">
        <v>30</v>
      </c>
      <c r="E27" s="12"/>
      <c r="F27" s="12"/>
      <c r="G27" s="173"/>
      <c r="H27" s="168"/>
      <c r="I27" s="144"/>
      <c r="J27" s="135"/>
      <c r="K27" s="165"/>
      <c r="L27" s="147"/>
      <c r="M27" s="138"/>
      <c r="N27" s="141"/>
      <c r="O27" s="122"/>
      <c r="P27" s="122"/>
      <c r="Q27" s="150"/>
      <c r="R27" s="153"/>
      <c r="S27" s="58"/>
      <c r="T27" s="130"/>
      <c r="U27" s="127"/>
    </row>
    <row r="28" spans="3:21" ht="15.75" thickBot="1" x14ac:dyDescent="0.3">
      <c r="C28" s="172"/>
      <c r="D28" s="65" t="s">
        <v>29</v>
      </c>
      <c r="E28" s="13"/>
      <c r="F28" s="13"/>
      <c r="G28" s="174"/>
      <c r="H28" s="169"/>
      <c r="I28" s="145"/>
      <c r="J28" s="136"/>
      <c r="K28" s="166"/>
      <c r="L28" s="148"/>
      <c r="M28" s="139"/>
      <c r="N28" s="142"/>
      <c r="O28" s="123"/>
      <c r="P28" s="123"/>
      <c r="Q28" s="151"/>
      <c r="R28" s="154"/>
      <c r="S28" s="58"/>
      <c r="T28" s="131"/>
      <c r="U28" s="128"/>
    </row>
    <row r="29" spans="3:21" x14ac:dyDescent="0.25">
      <c r="C29" s="170">
        <v>7</v>
      </c>
      <c r="D29" s="63" t="s">
        <v>27</v>
      </c>
      <c r="E29" s="11"/>
      <c r="F29" s="11"/>
      <c r="G29" s="149">
        <f t="shared" ref="G29" si="20">((E29*F29)*$G$9)+((E30*F30)*$G$9)+((E31*F31)*$G$9)</f>
        <v>0</v>
      </c>
      <c r="H29" s="167"/>
      <c r="I29" s="143"/>
      <c r="J29" s="134"/>
      <c r="K29" s="164">
        <f>SUM('SLU #1'!H43:H45,'SLU #2'!H43:H45,'SLU #3'!H43:H45,'SLU #4'!H43:H45,'SLU #5'!H43:H45,'SLU #6'!H43:H45,)</f>
        <v>0</v>
      </c>
      <c r="L29" s="146">
        <f>SUM('SLU #1'!I43:I45,'SLU #2'!I43:I45,'SLU #3'!I43:I45,'SLU #4'!I43:I45,'SLU #5'!I43:I45,'SLU #6'!I43:I45)</f>
        <v>0</v>
      </c>
      <c r="M29" s="137">
        <f>ROUND(SUM($I29,K29),1)</f>
        <v>0</v>
      </c>
      <c r="N29" s="140">
        <f t="shared" ref="N29" si="21">SUM($J29,L29)</f>
        <v>0</v>
      </c>
      <c r="O29" s="121"/>
      <c r="P29" s="121"/>
      <c r="Q29" s="149" t="str">
        <f>IF(N29=0,"",$G29/$N29)</f>
        <v/>
      </c>
      <c r="R29" s="152" t="str">
        <f t="shared" ref="R29" si="22">IF(Q29&gt;$R$9,"NOT REASONABLE","REASONABLE")</f>
        <v>NOT REASONABLE</v>
      </c>
      <c r="S29" s="58"/>
      <c r="T29" s="129">
        <f>IF(N29=0,(G29/42000),IF(R29="NOT REASONABLE",(G29/42000)-N29,""))</f>
        <v>0</v>
      </c>
      <c r="U29" s="126">
        <f t="shared" ref="U29" si="23">IF(T29&lt;&gt;"",((T29*23214)/365),"")</f>
        <v>0</v>
      </c>
    </row>
    <row r="30" spans="3:21" x14ac:dyDescent="0.25">
      <c r="C30" s="171"/>
      <c r="D30" s="64" t="s">
        <v>30</v>
      </c>
      <c r="E30" s="12"/>
      <c r="F30" s="12"/>
      <c r="G30" s="173"/>
      <c r="H30" s="168"/>
      <c r="I30" s="144"/>
      <c r="J30" s="135"/>
      <c r="K30" s="165"/>
      <c r="L30" s="147"/>
      <c r="M30" s="138"/>
      <c r="N30" s="141"/>
      <c r="O30" s="122"/>
      <c r="P30" s="122"/>
      <c r="Q30" s="150"/>
      <c r="R30" s="153"/>
      <c r="S30" s="58"/>
      <c r="T30" s="130"/>
      <c r="U30" s="127"/>
    </row>
    <row r="31" spans="3:21" ht="15.75" thickBot="1" x14ac:dyDescent="0.3">
      <c r="C31" s="172"/>
      <c r="D31" s="65" t="s">
        <v>29</v>
      </c>
      <c r="E31" s="13"/>
      <c r="F31" s="13"/>
      <c r="G31" s="174"/>
      <c r="H31" s="169"/>
      <c r="I31" s="145"/>
      <c r="J31" s="136"/>
      <c r="K31" s="166"/>
      <c r="L31" s="148"/>
      <c r="M31" s="139"/>
      <c r="N31" s="142"/>
      <c r="O31" s="123"/>
      <c r="P31" s="123"/>
      <c r="Q31" s="151"/>
      <c r="R31" s="154"/>
      <c r="S31" s="58"/>
      <c r="T31" s="131"/>
      <c r="U31" s="128"/>
    </row>
    <row r="32" spans="3:21" x14ac:dyDescent="0.25">
      <c r="C32" s="170">
        <v>8</v>
      </c>
      <c r="D32" s="63" t="s">
        <v>27</v>
      </c>
      <c r="E32" s="11"/>
      <c r="F32" s="11"/>
      <c r="G32" s="149">
        <f t="shared" ref="G32" si="24">((E32*F32)*$G$9)+((E33*F33)*$G$9)+((E34*F34)*$G$9)</f>
        <v>0</v>
      </c>
      <c r="H32" s="167"/>
      <c r="I32" s="143"/>
      <c r="J32" s="134"/>
      <c r="K32" s="164">
        <f>SUM('SLU #1'!H46:H48,'SLU #2'!H46:H48,'SLU #3'!H46:H48,'SLU #4'!H46:H48,'SLU #5'!H46:H48,'SLU #6'!H46:H48)</f>
        <v>0</v>
      </c>
      <c r="L32" s="146">
        <f>SUM('SLU #1'!I46:I48,'SLU #2'!I46:I48,'SLU #3'!I46:I48,'SLU #4'!I46:I48,'SLU #5'!I46:I48,'SLU #6'!I46:I48)</f>
        <v>0</v>
      </c>
      <c r="M32" s="137">
        <f>ROUND(SUM($I32,K32),1)</f>
        <v>0</v>
      </c>
      <c r="N32" s="140">
        <f t="shared" ref="N32" si="25">SUM($J32,L32)</f>
        <v>0</v>
      </c>
      <c r="O32" s="121"/>
      <c r="P32" s="121"/>
      <c r="Q32" s="149" t="str">
        <f>IF(N32=0,"",$G32/$N32)</f>
        <v/>
      </c>
      <c r="R32" s="152" t="str">
        <f t="shared" ref="R32" si="26">IF(Q32&gt;$R$9,"NOT REASONABLE","REASONABLE")</f>
        <v>NOT REASONABLE</v>
      </c>
      <c r="S32" s="58"/>
      <c r="T32" s="129">
        <f>IF(N32=0,(G32/42000),IF(R32="NOT REASONABLE",(G32/42000)-N32,""))</f>
        <v>0</v>
      </c>
      <c r="U32" s="126">
        <f t="shared" ref="U32" si="27">IF(T32&lt;&gt;"",((T32*23214)/365),"")</f>
        <v>0</v>
      </c>
    </row>
    <row r="33" spans="3:21" x14ac:dyDescent="0.25">
      <c r="C33" s="171"/>
      <c r="D33" s="64" t="s">
        <v>30</v>
      </c>
      <c r="E33" s="12"/>
      <c r="F33" s="12"/>
      <c r="G33" s="173"/>
      <c r="H33" s="168"/>
      <c r="I33" s="144"/>
      <c r="J33" s="135"/>
      <c r="K33" s="165"/>
      <c r="L33" s="147"/>
      <c r="M33" s="138"/>
      <c r="N33" s="141"/>
      <c r="O33" s="122"/>
      <c r="P33" s="122"/>
      <c r="Q33" s="150"/>
      <c r="R33" s="153"/>
      <c r="S33" s="58"/>
      <c r="T33" s="130"/>
      <c r="U33" s="127"/>
    </row>
    <row r="34" spans="3:21" ht="15.75" thickBot="1" x14ac:dyDescent="0.3">
      <c r="C34" s="172"/>
      <c r="D34" s="65" t="s">
        <v>29</v>
      </c>
      <c r="E34" s="13"/>
      <c r="F34" s="13"/>
      <c r="G34" s="174"/>
      <c r="H34" s="169"/>
      <c r="I34" s="145"/>
      <c r="J34" s="136"/>
      <c r="K34" s="166"/>
      <c r="L34" s="148"/>
      <c r="M34" s="139"/>
      <c r="N34" s="142"/>
      <c r="O34" s="123"/>
      <c r="P34" s="123"/>
      <c r="Q34" s="151"/>
      <c r="R34" s="154"/>
      <c r="S34" s="58"/>
      <c r="T34" s="131"/>
      <c r="U34" s="128"/>
    </row>
    <row r="35" spans="3:21" ht="17.25" customHeight="1" x14ac:dyDescent="0.25">
      <c r="C35" t="s">
        <v>69</v>
      </c>
      <c r="D35" s="84"/>
      <c r="E35" s="84"/>
      <c r="F35" s="84"/>
      <c r="G35" s="84"/>
      <c r="H35" s="84"/>
      <c r="I35" s="84"/>
      <c r="T35" s="244" t="s">
        <v>74</v>
      </c>
      <c r="U35" s="245"/>
    </row>
    <row r="36" spans="3:21" ht="17.25" x14ac:dyDescent="0.25">
      <c r="C36" t="s">
        <v>75</v>
      </c>
      <c r="T36" s="246"/>
      <c r="U36" s="247"/>
    </row>
    <row r="37" spans="3:21" ht="17.25" x14ac:dyDescent="0.25">
      <c r="C37" t="s">
        <v>104</v>
      </c>
      <c r="T37" s="246"/>
      <c r="U37" s="247"/>
    </row>
    <row r="38" spans="3:21" ht="17.25" x14ac:dyDescent="0.25">
      <c r="C38" t="s">
        <v>109</v>
      </c>
      <c r="T38" s="246"/>
      <c r="U38" s="247"/>
    </row>
    <row r="39" spans="3:21" ht="18" thickBot="1" x14ac:dyDescent="0.3">
      <c r="C39" t="s">
        <v>105</v>
      </c>
      <c r="T39" s="248"/>
      <c r="U39" s="249"/>
    </row>
    <row r="40" spans="3:21" ht="17.25" x14ac:dyDescent="0.25">
      <c r="C40" t="s">
        <v>106</v>
      </c>
    </row>
  </sheetData>
  <mergeCells count="134">
    <mergeCell ref="Q26:Q28"/>
    <mergeCell ref="O11:O13"/>
    <mergeCell ref="T35:U39"/>
    <mergeCell ref="B2:R2"/>
    <mergeCell ref="K29:K31"/>
    <mergeCell ref="K32:K34"/>
    <mergeCell ref="C11:C13"/>
    <mergeCell ref="G11:G13"/>
    <mergeCell ref="N11:N13"/>
    <mergeCell ref="P11:P13"/>
    <mergeCell ref="Q11:Q13"/>
    <mergeCell ref="R11:R13"/>
    <mergeCell ref="K11:K13"/>
    <mergeCell ref="Q14:Q16"/>
    <mergeCell ref="R14:R16"/>
    <mergeCell ref="C17:C19"/>
    <mergeCell ref="G17:G19"/>
    <mergeCell ref="N17:N19"/>
    <mergeCell ref="I9:J9"/>
    <mergeCell ref="I11:I13"/>
    <mergeCell ref="I14:I16"/>
    <mergeCell ref="I17:I19"/>
    <mergeCell ref="I20:I22"/>
    <mergeCell ref="I23:I25"/>
    <mergeCell ref="C8:R8"/>
    <mergeCell ref="C7:R7"/>
    <mergeCell ref="O14:O16"/>
    <mergeCell ref="C14:C16"/>
    <mergeCell ref="G14:G16"/>
    <mergeCell ref="R26:R28"/>
    <mergeCell ref="C29:C31"/>
    <mergeCell ref="G29:G31"/>
    <mergeCell ref="N29:N31"/>
    <mergeCell ref="P29:P31"/>
    <mergeCell ref="Q29:Q31"/>
    <mergeCell ref="R29:R31"/>
    <mergeCell ref="C26:C28"/>
    <mergeCell ref="G26:G28"/>
    <mergeCell ref="N26:N28"/>
    <mergeCell ref="P26:P28"/>
    <mergeCell ref="J26:J28"/>
    <mergeCell ref="K26:K28"/>
    <mergeCell ref="O26:O28"/>
    <mergeCell ref="O29:O31"/>
    <mergeCell ref="J29:J31"/>
    <mergeCell ref="R17:R19"/>
    <mergeCell ref="C23:C25"/>
    <mergeCell ref="G23:G25"/>
    <mergeCell ref="N23:N25"/>
    <mergeCell ref="P23:P25"/>
    <mergeCell ref="Q23:Q25"/>
    <mergeCell ref="H32:H34"/>
    <mergeCell ref="P17:P19"/>
    <mergeCell ref="I32:I34"/>
    <mergeCell ref="M17:M19"/>
    <mergeCell ref="M20:M22"/>
    <mergeCell ref="M32:M34"/>
    <mergeCell ref="I26:I28"/>
    <mergeCell ref="C32:C34"/>
    <mergeCell ref="G32:G34"/>
    <mergeCell ref="H17:H19"/>
    <mergeCell ref="H20:H22"/>
    <mergeCell ref="H23:H25"/>
    <mergeCell ref="H26:H28"/>
    <mergeCell ref="H29:H31"/>
    <mergeCell ref="C20:C22"/>
    <mergeCell ref="G20:G22"/>
    <mergeCell ref="N20:N22"/>
    <mergeCell ref="P20:P22"/>
    <mergeCell ref="K20:K22"/>
    <mergeCell ref="K23:K25"/>
    <mergeCell ref="J20:J22"/>
    <mergeCell ref="J23:J25"/>
    <mergeCell ref="O17:O19"/>
    <mergeCell ref="O20:O22"/>
    <mergeCell ref="D3:R3"/>
    <mergeCell ref="D4:R4"/>
    <mergeCell ref="D5:R5"/>
    <mergeCell ref="D6:R6"/>
    <mergeCell ref="Q20:Q22"/>
    <mergeCell ref="R20:R22"/>
    <mergeCell ref="P14:P16"/>
    <mergeCell ref="K14:K16"/>
    <mergeCell ref="K17:K19"/>
    <mergeCell ref="J14:J16"/>
    <mergeCell ref="J17:J19"/>
    <mergeCell ref="H11:H13"/>
    <mergeCell ref="H14:H16"/>
    <mergeCell ref="E9:F9"/>
    <mergeCell ref="O9:Q9"/>
    <mergeCell ref="K9:L9"/>
    <mergeCell ref="L11:L13"/>
    <mergeCell ref="L14:L16"/>
    <mergeCell ref="L17:L19"/>
    <mergeCell ref="L20:L22"/>
    <mergeCell ref="Q17:Q19"/>
    <mergeCell ref="J32:J34"/>
    <mergeCell ref="M11:M13"/>
    <mergeCell ref="M14:M16"/>
    <mergeCell ref="M23:M25"/>
    <mergeCell ref="N14:N16"/>
    <mergeCell ref="N32:N34"/>
    <mergeCell ref="J11:J13"/>
    <mergeCell ref="I29:I31"/>
    <mergeCell ref="L29:L31"/>
    <mergeCell ref="L32:L34"/>
    <mergeCell ref="M26:M28"/>
    <mergeCell ref="M29:M31"/>
    <mergeCell ref="L23:L25"/>
    <mergeCell ref="L26:L28"/>
    <mergeCell ref="O32:O34"/>
    <mergeCell ref="T8:U8"/>
    <mergeCell ref="U32:U34"/>
    <mergeCell ref="T29:T31"/>
    <mergeCell ref="T32:T34"/>
    <mergeCell ref="U11:U13"/>
    <mergeCell ref="T9:U9"/>
    <mergeCell ref="U14:U16"/>
    <mergeCell ref="U17:U19"/>
    <mergeCell ref="U20:U22"/>
    <mergeCell ref="U23:U25"/>
    <mergeCell ref="U26:U28"/>
    <mergeCell ref="U29:U31"/>
    <mergeCell ref="T11:T13"/>
    <mergeCell ref="T14:T16"/>
    <mergeCell ref="T17:T19"/>
    <mergeCell ref="T20:T22"/>
    <mergeCell ref="T23:T25"/>
    <mergeCell ref="T26:T28"/>
    <mergeCell ref="Q32:Q34"/>
    <mergeCell ref="R32:R34"/>
    <mergeCell ref="P32:P34"/>
    <mergeCell ref="R23:R25"/>
    <mergeCell ref="O23:O25"/>
  </mergeCells>
  <phoneticPr fontId="8" type="noConversion"/>
  <conditionalFormatting sqref="R11:S34">
    <cfRule type="containsText" dxfId="11" priority="9" operator="containsText" text="NOT REASONABLE">
      <formula>NOT(ISERROR(SEARCH("NOT REASONABLE",R11)))</formula>
    </cfRule>
    <cfRule type="containsText" dxfId="10" priority="10" operator="containsText" text="REASONABLE">
      <formula>NOT(ISERROR(SEARCH("REASONABLE",R11)))</formula>
    </cfRule>
  </conditionalFormatting>
  <conditionalFormatting sqref="N11:N34">
    <cfRule type="cellIs" dxfId="9" priority="8" operator="lessThan">
      <formula>2</formula>
    </cfRule>
  </conditionalFormatting>
  <conditionalFormatting sqref="P11:P34">
    <cfRule type="containsBlanks" dxfId="8" priority="6">
      <formula>LEN(TRIM(P11))=0</formula>
    </cfRule>
    <cfRule type="cellIs" dxfId="7" priority="7" operator="lessThan">
      <formula>7</formula>
    </cfRule>
  </conditionalFormatting>
  <conditionalFormatting sqref="M11:M34">
    <cfRule type="cellIs" dxfId="6" priority="1" operator="lessThan">
      <formula>2</formula>
    </cfRule>
  </conditionalFormatting>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F7E14A0A-0D35-49EC-B587-AF163B673320}">
          <x14:formula1>
            <xm:f>BarrierLocations!$A$1:$A$3</xm:f>
          </x14:formula1>
          <xm:sqref>D11:D34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6DFF2-8A8C-46AF-9DCF-F35BB52FCC08}">
  <sheetPr codeName="Sheet1">
    <tabColor rgb="FF92D050"/>
    <pageSetUpPr fitToPage="1"/>
  </sheetPr>
  <dimension ref="B1:L49"/>
  <sheetViews>
    <sheetView tabSelected="1" zoomScale="70" zoomScaleNormal="70" workbookViewId="0">
      <selection activeCell="V24" sqref="V24"/>
    </sheetView>
  </sheetViews>
  <sheetFormatPr defaultColWidth="8.85546875" defaultRowHeight="15" x14ac:dyDescent="0.25"/>
  <cols>
    <col min="2" max="2" width="11.28515625" customWidth="1"/>
    <col min="3" max="3" width="15.7109375" customWidth="1"/>
    <col min="4" max="4" width="14.5703125" customWidth="1"/>
    <col min="5" max="5" width="17" customWidth="1"/>
    <col min="6" max="6" width="23.28515625" customWidth="1"/>
    <col min="7" max="7" width="26.42578125" customWidth="1"/>
    <col min="8" max="8" width="25.5703125" customWidth="1"/>
    <col min="9" max="9" width="18" customWidth="1"/>
    <col min="10" max="10" width="12" customWidth="1"/>
    <col min="11" max="11" width="10.85546875" customWidth="1"/>
    <col min="12" max="12" width="12.42578125" bestFit="1" customWidth="1"/>
    <col min="13" max="13" width="20.42578125" customWidth="1"/>
    <col min="14" max="14" width="22.42578125" customWidth="1"/>
    <col min="15" max="15" width="20.42578125" customWidth="1"/>
  </cols>
  <sheetData>
    <row r="1" spans="2:12" ht="27" customHeight="1" thickBot="1" x14ac:dyDescent="0.4">
      <c r="B1" s="214" t="s">
        <v>40</v>
      </c>
      <c r="C1" s="215"/>
      <c r="D1" s="229"/>
      <c r="E1" s="230"/>
      <c r="F1" s="230"/>
      <c r="G1" s="230"/>
      <c r="H1" s="230"/>
      <c r="I1" s="231"/>
    </row>
    <row r="2" spans="2:12" ht="27" customHeight="1" thickBot="1" x14ac:dyDescent="0.4">
      <c r="B2" s="214" t="s">
        <v>42</v>
      </c>
      <c r="C2" s="215"/>
      <c r="D2" s="229"/>
      <c r="E2" s="230"/>
      <c r="F2" s="230"/>
      <c r="G2" s="230"/>
      <c r="H2" s="230"/>
      <c r="I2" s="231"/>
    </row>
    <row r="3" spans="2:12" ht="24" thickBot="1" x14ac:dyDescent="0.4">
      <c r="B3" s="216" t="s">
        <v>41</v>
      </c>
      <c r="C3" s="217"/>
      <c r="D3" s="229"/>
      <c r="E3" s="230"/>
      <c r="F3" s="230"/>
      <c r="G3" s="230"/>
      <c r="H3" s="230"/>
      <c r="I3" s="231"/>
    </row>
    <row r="4" spans="2:12" ht="32.25" thickBot="1" x14ac:dyDescent="0.3">
      <c r="B4" s="205" t="s">
        <v>81</v>
      </c>
      <c r="C4" s="206"/>
      <c r="D4" s="206"/>
      <c r="E4" s="206"/>
      <c r="F4" s="206"/>
      <c r="G4" s="206"/>
      <c r="H4" s="206"/>
      <c r="I4" s="206"/>
    </row>
    <row r="5" spans="2:12" ht="15.75" thickBot="1" x14ac:dyDescent="0.3">
      <c r="B5" s="14" t="s">
        <v>12</v>
      </c>
      <c r="C5" s="15" t="s">
        <v>6</v>
      </c>
      <c r="D5" s="184" t="s">
        <v>2</v>
      </c>
      <c r="E5" s="185"/>
      <c r="F5" s="185"/>
      <c r="G5" s="185"/>
      <c r="H5" s="185"/>
      <c r="I5" s="15" t="s">
        <v>3</v>
      </c>
    </row>
    <row r="6" spans="2:12" ht="19.5" thickBot="1" x14ac:dyDescent="0.3">
      <c r="B6" s="198" t="s">
        <v>16</v>
      </c>
      <c r="C6" s="199"/>
      <c r="D6" s="199"/>
      <c r="E6" s="199"/>
      <c r="F6" s="199"/>
      <c r="G6" s="199"/>
      <c r="H6" s="199"/>
      <c r="I6" s="200"/>
    </row>
    <row r="7" spans="2:12" ht="14.45" customHeight="1" x14ac:dyDescent="0.25">
      <c r="B7" s="218" t="s">
        <v>18</v>
      </c>
      <c r="C7" s="17" t="s">
        <v>7</v>
      </c>
      <c r="D7" s="226" t="s">
        <v>76</v>
      </c>
      <c r="E7" s="227"/>
      <c r="F7" s="227"/>
      <c r="G7" s="227"/>
      <c r="H7" s="227"/>
      <c r="I7" s="16">
        <v>2.57</v>
      </c>
    </row>
    <row r="8" spans="2:12" ht="14.45" customHeight="1" x14ac:dyDescent="0.25">
      <c r="B8" s="219"/>
      <c r="C8" s="17" t="s">
        <v>8</v>
      </c>
      <c r="D8" s="201" t="s">
        <v>13</v>
      </c>
      <c r="E8" s="202"/>
      <c r="F8" s="202"/>
      <c r="G8" s="202"/>
      <c r="H8" s="202"/>
      <c r="I8" s="18">
        <v>8760</v>
      </c>
    </row>
    <row r="9" spans="2:12" ht="15" customHeight="1" thickBot="1" x14ac:dyDescent="0.3">
      <c r="B9" s="220"/>
      <c r="C9" s="17" t="s">
        <v>9</v>
      </c>
      <c r="D9" s="203" t="s">
        <v>38</v>
      </c>
      <c r="E9" s="204"/>
      <c r="F9" s="204"/>
      <c r="G9" s="204"/>
      <c r="H9" s="204"/>
      <c r="I9" s="18">
        <f>I7*I8</f>
        <v>22513.199999999997</v>
      </c>
    </row>
    <row r="10" spans="2:12" ht="19.5" thickBot="1" x14ac:dyDescent="0.3">
      <c r="B10" s="198" t="s">
        <v>21</v>
      </c>
      <c r="C10" s="199"/>
      <c r="D10" s="199"/>
      <c r="E10" s="199"/>
      <c r="F10" s="199"/>
      <c r="G10" s="199"/>
      <c r="H10" s="199"/>
      <c r="I10" s="200"/>
    </row>
    <row r="11" spans="2:12" ht="14.45" customHeight="1" x14ac:dyDescent="0.25">
      <c r="B11" s="210" t="s">
        <v>19</v>
      </c>
      <c r="C11" s="53" t="s">
        <v>7</v>
      </c>
      <c r="D11" s="192" t="s">
        <v>32</v>
      </c>
      <c r="E11" s="193"/>
      <c r="F11" s="193"/>
      <c r="G11" s="193"/>
      <c r="H11" s="193"/>
      <c r="I11" s="1"/>
    </row>
    <row r="12" spans="2:12" ht="14.45" customHeight="1" x14ac:dyDescent="0.25">
      <c r="B12" s="213"/>
      <c r="C12" s="53" t="s">
        <v>8</v>
      </c>
      <c r="D12" s="106" t="s">
        <v>33</v>
      </c>
      <c r="E12" s="107"/>
      <c r="F12" s="107"/>
      <c r="G12" s="107"/>
      <c r="H12" s="107"/>
      <c r="I12" s="1"/>
      <c r="K12" s="69"/>
    </row>
    <row r="13" spans="2:12" ht="14.45" customHeight="1" x14ac:dyDescent="0.25">
      <c r="B13" s="213"/>
      <c r="C13" s="53" t="s">
        <v>9</v>
      </c>
      <c r="D13" s="106" t="s">
        <v>4</v>
      </c>
      <c r="E13" s="107"/>
      <c r="F13" s="107"/>
      <c r="G13" s="107"/>
      <c r="H13" s="107"/>
      <c r="I13" s="1"/>
    </row>
    <row r="14" spans="2:12" ht="15" customHeight="1" thickBot="1" x14ac:dyDescent="0.3">
      <c r="B14" s="213"/>
      <c r="C14" s="53" t="s">
        <v>10</v>
      </c>
      <c r="D14" s="106" t="s">
        <v>5</v>
      </c>
      <c r="E14" s="107"/>
      <c r="F14" s="107"/>
      <c r="G14" s="107"/>
      <c r="H14" s="107"/>
      <c r="I14" s="1"/>
      <c r="K14" s="69"/>
      <c r="L14" s="69"/>
    </row>
    <row r="15" spans="2:12" ht="15" customHeight="1" thickBot="1" x14ac:dyDescent="0.3">
      <c r="B15" s="211"/>
      <c r="C15" s="53" t="s">
        <v>11</v>
      </c>
      <c r="D15" s="208" t="s">
        <v>37</v>
      </c>
      <c r="E15" s="209"/>
      <c r="F15" s="209"/>
      <c r="G15" s="209"/>
      <c r="H15" s="209"/>
      <c r="I15" s="20">
        <f>I11*I12*I13*I14</f>
        <v>0</v>
      </c>
      <c r="L15" s="69"/>
    </row>
    <row r="16" spans="2:12" ht="19.5" thickBot="1" x14ac:dyDescent="0.3">
      <c r="B16" s="198" t="s">
        <v>83</v>
      </c>
      <c r="C16" s="199"/>
      <c r="D16" s="199"/>
      <c r="E16" s="199"/>
      <c r="F16" s="199"/>
      <c r="G16" s="199"/>
      <c r="H16" s="199"/>
      <c r="I16" s="200"/>
      <c r="L16" s="69"/>
    </row>
    <row r="17" spans="2:12" ht="21.6" customHeight="1" thickBot="1" x14ac:dyDescent="0.3">
      <c r="B17" s="62" t="s">
        <v>20</v>
      </c>
      <c r="C17" s="53" t="s">
        <v>7</v>
      </c>
      <c r="D17" s="190" t="s">
        <v>78</v>
      </c>
      <c r="E17" s="191"/>
      <c r="F17" s="191"/>
      <c r="G17" s="191"/>
      <c r="H17" s="191"/>
      <c r="I17" s="45">
        <f>I15/I9</f>
        <v>0</v>
      </c>
    </row>
    <row r="18" spans="2:12" ht="21.6" customHeight="1" thickBot="1" x14ac:dyDescent="0.3">
      <c r="B18" s="198" t="s">
        <v>85</v>
      </c>
      <c r="C18" s="199"/>
      <c r="D18" s="199"/>
      <c r="E18" s="199"/>
      <c r="F18" s="199"/>
      <c r="G18" s="199"/>
      <c r="H18" s="199"/>
      <c r="I18" s="200"/>
    </row>
    <row r="19" spans="2:12" ht="15" customHeight="1" thickBot="1" x14ac:dyDescent="0.3">
      <c r="B19" s="210" t="s">
        <v>39</v>
      </c>
      <c r="C19" s="21" t="s">
        <v>7</v>
      </c>
      <c r="D19" s="192" t="s">
        <v>14</v>
      </c>
      <c r="E19" s="193"/>
      <c r="F19" s="193"/>
      <c r="G19" s="193"/>
      <c r="H19" s="193"/>
      <c r="I19" s="43"/>
    </row>
    <row r="20" spans="2:12" ht="15" customHeight="1" thickBot="1" x14ac:dyDescent="0.3">
      <c r="B20" s="211"/>
      <c r="C20" s="53" t="s">
        <v>8</v>
      </c>
      <c r="D20" s="194" t="s">
        <v>82</v>
      </c>
      <c r="E20" s="195"/>
      <c r="F20" s="195"/>
      <c r="G20" s="195"/>
      <c r="H20" s="195"/>
      <c r="I20" s="67" t="str">
        <f>IF(I19=0, "0", I17/I19)</f>
        <v>0</v>
      </c>
    </row>
    <row r="21" spans="2:12" ht="19.5" thickBot="1" x14ac:dyDescent="0.3">
      <c r="B21" s="198" t="s">
        <v>17</v>
      </c>
      <c r="C21" s="199"/>
      <c r="D21" s="199"/>
      <c r="E21" s="199"/>
      <c r="F21" s="199"/>
      <c r="G21" s="199"/>
      <c r="H21" s="199"/>
      <c r="I21" s="200"/>
    </row>
    <row r="22" spans="2:12" ht="15" customHeight="1" thickBot="1" x14ac:dyDescent="0.3">
      <c r="B22" s="53" t="s">
        <v>86</v>
      </c>
      <c r="C22" s="53" t="s">
        <v>7</v>
      </c>
      <c r="D22" s="196" t="s">
        <v>36</v>
      </c>
      <c r="E22" s="197"/>
      <c r="F22" s="197"/>
      <c r="G22" s="197"/>
      <c r="H22" s="197"/>
      <c r="I22" s="18">
        <f>ROUNDUP(I17,0)</f>
        <v>0</v>
      </c>
    </row>
    <row r="23" spans="2:12" ht="32.25" thickBot="1" x14ac:dyDescent="0.3">
      <c r="B23" s="205" t="s">
        <v>35</v>
      </c>
      <c r="C23" s="206"/>
      <c r="D23" s="206"/>
      <c r="E23" s="206"/>
      <c r="F23" s="206"/>
      <c r="G23" s="206"/>
      <c r="H23" s="206"/>
      <c r="I23" s="207"/>
    </row>
    <row r="24" spans="2:12" ht="57" customHeight="1" thickBot="1" x14ac:dyDescent="0.3">
      <c r="B24" s="22" t="s">
        <v>28</v>
      </c>
      <c r="C24" s="23" t="s">
        <v>23</v>
      </c>
      <c r="D24" s="23" t="s">
        <v>24</v>
      </c>
      <c r="E24" s="23" t="s">
        <v>25</v>
      </c>
      <c r="F24" s="23" t="s">
        <v>51</v>
      </c>
      <c r="G24" s="23" t="s">
        <v>31</v>
      </c>
      <c r="H24" s="24" t="s">
        <v>80</v>
      </c>
      <c r="I24" s="24" t="s">
        <v>79</v>
      </c>
    </row>
    <row r="25" spans="2:12" x14ac:dyDescent="0.25">
      <c r="B25" s="221">
        <v>1</v>
      </c>
      <c r="C25" s="25" t="str">
        <f>'Noise Barrier Master Table'!D11</f>
        <v>ROW</v>
      </c>
      <c r="D25" s="26">
        <f>'Noise Barrier Master Table'!E11</f>
        <v>0</v>
      </c>
      <c r="E25" s="26">
        <f>'Noise Barrier Master Table'!F11</f>
        <v>0</v>
      </c>
      <c r="F25" s="121"/>
      <c r="G25" s="121"/>
      <c r="H25" s="186">
        <f>F25*$I$20</f>
        <v>0</v>
      </c>
      <c r="I25" s="186">
        <f>G25*$I$20</f>
        <v>0</v>
      </c>
    </row>
    <row r="26" spans="2:12" x14ac:dyDescent="0.25">
      <c r="B26" s="222"/>
      <c r="C26" s="27" t="str">
        <f>'Noise Barrier Master Table'!D12</f>
        <v>Shoulder</v>
      </c>
      <c r="D26" s="28">
        <f>'Noise Barrier Master Table'!E12</f>
        <v>0</v>
      </c>
      <c r="E26" s="28">
        <f>'Noise Barrier Master Table'!F12</f>
        <v>0</v>
      </c>
      <c r="F26" s="122"/>
      <c r="G26" s="122"/>
      <c r="H26" s="187"/>
      <c r="I26" s="187"/>
    </row>
    <row r="27" spans="2:12" ht="15.75" thickBot="1" x14ac:dyDescent="0.3">
      <c r="B27" s="228"/>
      <c r="C27" s="29" t="str">
        <f>'Noise Barrier Master Table'!D13</f>
        <v>Structure</v>
      </c>
      <c r="D27" s="30">
        <f>'Noise Barrier Master Table'!E13</f>
        <v>0</v>
      </c>
      <c r="E27" s="30">
        <f>'Noise Barrier Master Table'!F13</f>
        <v>0</v>
      </c>
      <c r="F27" s="224"/>
      <c r="G27" s="224"/>
      <c r="H27" s="189"/>
      <c r="I27" s="189"/>
    </row>
    <row r="28" spans="2:12" x14ac:dyDescent="0.25">
      <c r="B28" s="221">
        <v>2</v>
      </c>
      <c r="C28" s="25" t="str">
        <f>'Noise Barrier Master Table'!D14</f>
        <v>ROW</v>
      </c>
      <c r="D28" s="26">
        <f>'Noise Barrier Master Table'!E14</f>
        <v>0</v>
      </c>
      <c r="E28" s="26">
        <f>'Noise Barrier Master Table'!F14</f>
        <v>0</v>
      </c>
      <c r="F28" s="121"/>
      <c r="G28" s="121"/>
      <c r="H28" s="186">
        <f>F28*$I$20</f>
        <v>0</v>
      </c>
      <c r="I28" s="186">
        <f>G28*$I$20</f>
        <v>0</v>
      </c>
    </row>
    <row r="29" spans="2:12" x14ac:dyDescent="0.25">
      <c r="B29" s="222"/>
      <c r="C29" s="27" t="str">
        <f>'Noise Barrier Master Table'!D15</f>
        <v>Shoulder</v>
      </c>
      <c r="D29" s="28">
        <f>'Noise Barrier Master Table'!E15</f>
        <v>0</v>
      </c>
      <c r="E29" s="28">
        <f>'Noise Barrier Master Table'!F15</f>
        <v>0</v>
      </c>
      <c r="F29" s="122"/>
      <c r="G29" s="122"/>
      <c r="H29" s="187"/>
      <c r="I29" s="187"/>
    </row>
    <row r="30" spans="2:12" ht="15.75" thickBot="1" x14ac:dyDescent="0.3">
      <c r="B30" s="223"/>
      <c r="C30" s="31" t="str">
        <f>'Noise Barrier Master Table'!D16</f>
        <v>Structure</v>
      </c>
      <c r="D30" s="32">
        <f>'Noise Barrier Master Table'!E16</f>
        <v>0</v>
      </c>
      <c r="E30" s="32">
        <f>'Noise Barrier Master Table'!F16</f>
        <v>0</v>
      </c>
      <c r="F30" s="123"/>
      <c r="G30" s="123"/>
      <c r="H30" s="188"/>
      <c r="I30" s="188"/>
    </row>
    <row r="31" spans="2:12" x14ac:dyDescent="0.25">
      <c r="B31" s="221">
        <v>3</v>
      </c>
      <c r="C31" s="25" t="str">
        <f>'Noise Barrier Master Table'!D17</f>
        <v>ROW</v>
      </c>
      <c r="D31" s="26">
        <f>'Noise Barrier Master Table'!E17</f>
        <v>0</v>
      </c>
      <c r="E31" s="26">
        <f>'Noise Barrier Master Table'!F17</f>
        <v>0</v>
      </c>
      <c r="F31" s="121"/>
      <c r="G31" s="121"/>
      <c r="H31" s="186">
        <f>F31*$I$20</f>
        <v>0</v>
      </c>
      <c r="I31" s="186">
        <f>G31*$I$20</f>
        <v>0</v>
      </c>
    </row>
    <row r="32" spans="2:12" x14ac:dyDescent="0.25">
      <c r="B32" s="222"/>
      <c r="C32" s="27" t="str">
        <f>'Noise Barrier Master Table'!D18</f>
        <v>Shoulder</v>
      </c>
      <c r="D32" s="28">
        <f>'Noise Barrier Master Table'!E18</f>
        <v>0</v>
      </c>
      <c r="E32" s="28">
        <f>'Noise Barrier Master Table'!F18</f>
        <v>0</v>
      </c>
      <c r="F32" s="122"/>
      <c r="G32" s="122"/>
      <c r="H32" s="187"/>
      <c r="I32" s="187"/>
      <c r="K32" s="33"/>
      <c r="L32" s="33"/>
    </row>
    <row r="33" spans="2:12" ht="15.75" thickBot="1" x14ac:dyDescent="0.3">
      <c r="B33" s="223"/>
      <c r="C33" s="31" t="str">
        <f>'Noise Barrier Master Table'!D19</f>
        <v>Structure</v>
      </c>
      <c r="D33" s="32">
        <f>'Noise Barrier Master Table'!E19</f>
        <v>0</v>
      </c>
      <c r="E33" s="32">
        <f>'Noise Barrier Master Table'!F19</f>
        <v>0</v>
      </c>
      <c r="F33" s="123"/>
      <c r="G33" s="123"/>
      <c r="H33" s="188"/>
      <c r="I33" s="188"/>
      <c r="L33" s="34"/>
    </row>
    <row r="34" spans="2:12" x14ac:dyDescent="0.25">
      <c r="B34" s="221">
        <v>4</v>
      </c>
      <c r="C34" s="25" t="str">
        <f>'Noise Barrier Master Table'!D20</f>
        <v>ROW</v>
      </c>
      <c r="D34" s="26">
        <f>'Noise Barrier Master Table'!E20</f>
        <v>0</v>
      </c>
      <c r="E34" s="26">
        <f>'Noise Barrier Master Table'!F20</f>
        <v>0</v>
      </c>
      <c r="F34" s="121"/>
      <c r="G34" s="121"/>
      <c r="H34" s="186">
        <f>F34*$I$20</f>
        <v>0</v>
      </c>
      <c r="I34" s="186">
        <f>G34*$I$20</f>
        <v>0</v>
      </c>
      <c r="L34" s="35"/>
    </row>
    <row r="35" spans="2:12" x14ac:dyDescent="0.25">
      <c r="B35" s="222"/>
      <c r="C35" s="27" t="str">
        <f>'Noise Barrier Master Table'!D21</f>
        <v>Shoulder</v>
      </c>
      <c r="D35" s="28">
        <f>'Noise Barrier Master Table'!E21</f>
        <v>0</v>
      </c>
      <c r="E35" s="28">
        <f>'Noise Barrier Master Table'!F21</f>
        <v>0</v>
      </c>
      <c r="F35" s="122"/>
      <c r="G35" s="122"/>
      <c r="H35" s="187"/>
      <c r="I35" s="187"/>
      <c r="K35" s="33"/>
      <c r="L35" s="36"/>
    </row>
    <row r="36" spans="2:12" ht="15.75" thickBot="1" x14ac:dyDescent="0.3">
      <c r="B36" s="223"/>
      <c r="C36" s="31" t="str">
        <f>'Noise Barrier Master Table'!D22</f>
        <v>Structure</v>
      </c>
      <c r="D36" s="32">
        <f>'Noise Barrier Master Table'!E22</f>
        <v>0</v>
      </c>
      <c r="E36" s="32">
        <f>'Noise Barrier Master Table'!F22</f>
        <v>0</v>
      </c>
      <c r="F36" s="123"/>
      <c r="G36" s="123"/>
      <c r="H36" s="188"/>
      <c r="I36" s="188"/>
      <c r="K36" s="33"/>
      <c r="L36" s="33"/>
    </row>
    <row r="37" spans="2:12" x14ac:dyDescent="0.25">
      <c r="B37" s="221">
        <v>5</v>
      </c>
      <c r="C37" s="25" t="str">
        <f>'Noise Barrier Master Table'!D23</f>
        <v>ROW</v>
      </c>
      <c r="D37" s="26">
        <f>'Noise Barrier Master Table'!E23</f>
        <v>0</v>
      </c>
      <c r="E37" s="26">
        <f>'Noise Barrier Master Table'!F23</f>
        <v>0</v>
      </c>
      <c r="F37" s="121"/>
      <c r="G37" s="121"/>
      <c r="H37" s="186">
        <f>F37*$I$20</f>
        <v>0</v>
      </c>
      <c r="I37" s="186">
        <f>G37*$I$20</f>
        <v>0</v>
      </c>
      <c r="K37" s="37"/>
      <c r="L37" s="38"/>
    </row>
    <row r="38" spans="2:12" x14ac:dyDescent="0.25">
      <c r="B38" s="222"/>
      <c r="C38" s="27" t="str">
        <f>'Noise Barrier Master Table'!D24</f>
        <v>Shoulder</v>
      </c>
      <c r="D38" s="28">
        <f>'Noise Barrier Master Table'!E24</f>
        <v>0</v>
      </c>
      <c r="E38" s="28">
        <f>'Noise Barrier Master Table'!F24</f>
        <v>0</v>
      </c>
      <c r="F38" s="122"/>
      <c r="G38" s="122"/>
      <c r="H38" s="187"/>
      <c r="I38" s="187"/>
    </row>
    <row r="39" spans="2:12" ht="15.75" thickBot="1" x14ac:dyDescent="0.3">
      <c r="B39" s="223"/>
      <c r="C39" s="31" t="str">
        <f>'Noise Barrier Master Table'!D25</f>
        <v>Structure</v>
      </c>
      <c r="D39" s="32">
        <f>'Noise Barrier Master Table'!E25</f>
        <v>0</v>
      </c>
      <c r="E39" s="32">
        <f>'Noise Barrier Master Table'!F25</f>
        <v>0</v>
      </c>
      <c r="F39" s="123"/>
      <c r="G39" s="123"/>
      <c r="H39" s="188"/>
      <c r="I39" s="188"/>
    </row>
    <row r="40" spans="2:12" x14ac:dyDescent="0.25">
      <c r="B40" s="221">
        <v>6</v>
      </c>
      <c r="C40" s="25" t="str">
        <f>'Noise Barrier Master Table'!D26</f>
        <v>ROW</v>
      </c>
      <c r="D40" s="26">
        <f>'Noise Barrier Master Table'!E26</f>
        <v>0</v>
      </c>
      <c r="E40" s="26">
        <f>'Noise Barrier Master Table'!F26</f>
        <v>0</v>
      </c>
      <c r="F40" s="121"/>
      <c r="G40" s="121"/>
      <c r="H40" s="186">
        <f>F40*$I$20</f>
        <v>0</v>
      </c>
      <c r="I40" s="186">
        <f>G40*$I$20</f>
        <v>0</v>
      </c>
    </row>
    <row r="41" spans="2:12" x14ac:dyDescent="0.25">
      <c r="B41" s="222"/>
      <c r="C41" s="27" t="str">
        <f>'Noise Barrier Master Table'!D27</f>
        <v>Shoulder</v>
      </c>
      <c r="D41" s="28">
        <f>'Noise Barrier Master Table'!E27</f>
        <v>0</v>
      </c>
      <c r="E41" s="28">
        <f>'Noise Barrier Master Table'!F27</f>
        <v>0</v>
      </c>
      <c r="F41" s="122"/>
      <c r="G41" s="122"/>
      <c r="H41" s="187"/>
      <c r="I41" s="187"/>
    </row>
    <row r="42" spans="2:12" ht="15.75" thickBot="1" x14ac:dyDescent="0.3">
      <c r="B42" s="223"/>
      <c r="C42" s="31" t="str">
        <f>'Noise Barrier Master Table'!D28</f>
        <v>Structure</v>
      </c>
      <c r="D42" s="32">
        <f>'Noise Barrier Master Table'!E28</f>
        <v>0</v>
      </c>
      <c r="E42" s="32">
        <f>'Noise Barrier Master Table'!F28</f>
        <v>0</v>
      </c>
      <c r="F42" s="123"/>
      <c r="G42" s="123"/>
      <c r="H42" s="188"/>
      <c r="I42" s="188"/>
    </row>
    <row r="43" spans="2:12" x14ac:dyDescent="0.25">
      <c r="B43" s="221">
        <v>7</v>
      </c>
      <c r="C43" s="25" t="str">
        <f>'Noise Barrier Master Table'!D29</f>
        <v>ROW</v>
      </c>
      <c r="D43" s="26">
        <f>'Noise Barrier Master Table'!E29</f>
        <v>0</v>
      </c>
      <c r="E43" s="26">
        <f>'Noise Barrier Master Table'!F29</f>
        <v>0</v>
      </c>
      <c r="F43" s="121"/>
      <c r="G43" s="121"/>
      <c r="H43" s="186">
        <f>F43*$I$20</f>
        <v>0</v>
      </c>
      <c r="I43" s="186">
        <f>G43*$I$20</f>
        <v>0</v>
      </c>
    </row>
    <row r="44" spans="2:12" x14ac:dyDescent="0.25">
      <c r="B44" s="222"/>
      <c r="C44" s="27" t="str">
        <f>'Noise Barrier Master Table'!D30</f>
        <v>Shoulder</v>
      </c>
      <c r="D44" s="28">
        <f>'Noise Barrier Master Table'!E30</f>
        <v>0</v>
      </c>
      <c r="E44" s="28">
        <f>'Noise Barrier Master Table'!F30</f>
        <v>0</v>
      </c>
      <c r="F44" s="122"/>
      <c r="G44" s="122"/>
      <c r="H44" s="187"/>
      <c r="I44" s="187"/>
    </row>
    <row r="45" spans="2:12" ht="15.75" thickBot="1" x14ac:dyDescent="0.3">
      <c r="B45" s="223"/>
      <c r="C45" s="31" t="str">
        <f>'Noise Barrier Master Table'!D31</f>
        <v>Structure</v>
      </c>
      <c r="D45" s="32">
        <f>'Noise Barrier Master Table'!E31</f>
        <v>0</v>
      </c>
      <c r="E45" s="32">
        <f>'Noise Barrier Master Table'!F31</f>
        <v>0</v>
      </c>
      <c r="F45" s="123"/>
      <c r="G45" s="123"/>
      <c r="H45" s="188"/>
      <c r="I45" s="188"/>
    </row>
    <row r="46" spans="2:12" x14ac:dyDescent="0.25">
      <c r="B46" s="232">
        <v>8</v>
      </c>
      <c r="C46" s="39" t="str">
        <f>'Noise Barrier Master Table'!D32</f>
        <v>ROW</v>
      </c>
      <c r="D46" s="40">
        <f>'Noise Barrier Master Table'!E32</f>
        <v>0</v>
      </c>
      <c r="E46" s="40">
        <f>'Noise Barrier Master Table'!F32</f>
        <v>0</v>
      </c>
      <c r="F46" s="212"/>
      <c r="G46" s="212"/>
      <c r="H46" s="225">
        <f>F46*$I$20</f>
        <v>0</v>
      </c>
      <c r="I46" s="225">
        <f>G46*$I$20</f>
        <v>0</v>
      </c>
    </row>
    <row r="47" spans="2:12" x14ac:dyDescent="0.25">
      <c r="B47" s="222"/>
      <c r="C47" s="27" t="str">
        <f>'Noise Barrier Master Table'!D33</f>
        <v>Shoulder</v>
      </c>
      <c r="D47" s="28">
        <f>'Noise Barrier Master Table'!E33</f>
        <v>0</v>
      </c>
      <c r="E47" s="28">
        <f>'Noise Barrier Master Table'!F33</f>
        <v>0</v>
      </c>
      <c r="F47" s="122"/>
      <c r="G47" s="122"/>
      <c r="H47" s="187"/>
      <c r="I47" s="187"/>
    </row>
    <row r="48" spans="2:12" ht="15.75" thickBot="1" x14ac:dyDescent="0.3">
      <c r="B48" s="223"/>
      <c r="C48" s="31" t="str">
        <f>'Noise Barrier Master Table'!D34</f>
        <v>Structure</v>
      </c>
      <c r="D48" s="32">
        <f>'Noise Barrier Master Table'!E34</f>
        <v>0</v>
      </c>
      <c r="E48" s="32">
        <f>'Noise Barrier Master Table'!F34</f>
        <v>0</v>
      </c>
      <c r="F48" s="123"/>
      <c r="G48" s="123"/>
      <c r="H48" s="188"/>
      <c r="I48" s="188"/>
    </row>
    <row r="49" spans="2:8" x14ac:dyDescent="0.25">
      <c r="B49" s="41" t="s">
        <v>15</v>
      </c>
      <c r="D49" s="42"/>
      <c r="G49" s="41"/>
      <c r="H49" s="41"/>
    </row>
  </sheetData>
  <mergeCells count="69">
    <mergeCell ref="B4:I4"/>
    <mergeCell ref="D1:I1"/>
    <mergeCell ref="D3:I3"/>
    <mergeCell ref="D2:I2"/>
    <mergeCell ref="G46:G48"/>
    <mergeCell ref="I34:I36"/>
    <mergeCell ref="I37:I39"/>
    <mergeCell ref="B46:B48"/>
    <mergeCell ref="G31:G33"/>
    <mergeCell ref="G34:G36"/>
    <mergeCell ref="G37:G39"/>
    <mergeCell ref="G40:G42"/>
    <mergeCell ref="B43:B45"/>
    <mergeCell ref="I43:I45"/>
    <mergeCell ref="I46:I48"/>
    <mergeCell ref="I40:I42"/>
    <mergeCell ref="B40:B42"/>
    <mergeCell ref="B34:B36"/>
    <mergeCell ref="I28:I30"/>
    <mergeCell ref="F25:F27"/>
    <mergeCell ref="F28:F30"/>
    <mergeCell ref="F31:F33"/>
    <mergeCell ref="B28:B30"/>
    <mergeCell ref="B31:B33"/>
    <mergeCell ref="B25:B27"/>
    <mergeCell ref="G43:G45"/>
    <mergeCell ref="F43:F45"/>
    <mergeCell ref="F46:F48"/>
    <mergeCell ref="B11:B15"/>
    <mergeCell ref="B1:C1"/>
    <mergeCell ref="B3:C3"/>
    <mergeCell ref="B2:C2"/>
    <mergeCell ref="B7:B9"/>
    <mergeCell ref="B6:I6"/>
    <mergeCell ref="B37:B39"/>
    <mergeCell ref="I31:I33"/>
    <mergeCell ref="G25:G27"/>
    <mergeCell ref="G28:G30"/>
    <mergeCell ref="H43:H45"/>
    <mergeCell ref="H46:H48"/>
    <mergeCell ref="D7:H7"/>
    <mergeCell ref="D8:H8"/>
    <mergeCell ref="D9:H9"/>
    <mergeCell ref="B10:I10"/>
    <mergeCell ref="D11:H11"/>
    <mergeCell ref="B23:I23"/>
    <mergeCell ref="D12:H12"/>
    <mergeCell ref="D13:H13"/>
    <mergeCell ref="D14:H14"/>
    <mergeCell ref="D15:H15"/>
    <mergeCell ref="B16:I16"/>
    <mergeCell ref="B18:I18"/>
    <mergeCell ref="B19:B20"/>
    <mergeCell ref="D5:H5"/>
    <mergeCell ref="H40:H42"/>
    <mergeCell ref="H28:H30"/>
    <mergeCell ref="H31:H33"/>
    <mergeCell ref="H34:H36"/>
    <mergeCell ref="H37:H39"/>
    <mergeCell ref="F34:F36"/>
    <mergeCell ref="F37:F39"/>
    <mergeCell ref="F40:F42"/>
    <mergeCell ref="I25:I27"/>
    <mergeCell ref="D17:H17"/>
    <mergeCell ref="D19:H19"/>
    <mergeCell ref="D20:H20"/>
    <mergeCell ref="H25:H27"/>
    <mergeCell ref="D22:H22"/>
    <mergeCell ref="B21:I21"/>
  </mergeCells>
  <conditionalFormatting sqref="L37">
    <cfRule type="containsText" dxfId="5" priority="9" operator="containsText" text="TERMINATE ANALYSIS. BARRIER NOT FEASIBLE.">
      <formula>NOT(ISERROR(SEARCH("TERMINATE ANALYSIS. BARRIER NOT FEASIBLE.",L37)))</formula>
    </cfRule>
  </conditionalFormatting>
  <pageMargins left="0.7" right="0.7" top="0.75" bottom="0.75" header="0.3" footer="0.3"/>
  <pageSetup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2CBD-4CE0-4FF4-9BC0-F17769513700}">
  <sheetPr>
    <tabColor rgb="FF92D050"/>
  </sheetPr>
  <dimension ref="B1:M49"/>
  <sheetViews>
    <sheetView zoomScale="70" zoomScaleNormal="70" workbookViewId="0">
      <selection activeCell="B21" sqref="B21:I21"/>
    </sheetView>
  </sheetViews>
  <sheetFormatPr defaultColWidth="8.85546875" defaultRowHeight="15" x14ac:dyDescent="0.25"/>
  <cols>
    <col min="2" max="2" width="11.28515625" customWidth="1"/>
    <col min="3" max="3" width="15.7109375" customWidth="1"/>
    <col min="4" max="4" width="14.5703125" customWidth="1"/>
    <col min="5" max="5" width="17" customWidth="1"/>
    <col min="6" max="6" width="23.28515625" customWidth="1"/>
    <col min="7" max="7" width="26.42578125" customWidth="1"/>
    <col min="8" max="8" width="25.5703125" customWidth="1"/>
    <col min="9" max="9" width="18" customWidth="1"/>
    <col min="10" max="10" width="19.28515625" customWidth="1"/>
    <col min="11" max="11" width="12" customWidth="1"/>
    <col min="12" max="12" width="10.85546875" customWidth="1"/>
    <col min="13" max="13" width="11.85546875" customWidth="1"/>
    <col min="14" max="14" width="20.42578125" customWidth="1"/>
    <col min="15" max="15" width="22.42578125" customWidth="1"/>
    <col min="16" max="16" width="20.42578125" customWidth="1"/>
  </cols>
  <sheetData>
    <row r="1" spans="2:9" ht="27" customHeight="1" thickBot="1" x14ac:dyDescent="0.4">
      <c r="B1" s="214" t="s">
        <v>40</v>
      </c>
      <c r="C1" s="215"/>
      <c r="D1" s="229"/>
      <c r="E1" s="230"/>
      <c r="F1" s="230"/>
      <c r="G1" s="230"/>
      <c r="H1" s="230"/>
      <c r="I1" s="231"/>
    </row>
    <row r="2" spans="2:9" ht="27" customHeight="1" thickBot="1" x14ac:dyDescent="0.4">
      <c r="B2" s="214" t="s">
        <v>42</v>
      </c>
      <c r="C2" s="215"/>
      <c r="D2" s="229"/>
      <c r="E2" s="230"/>
      <c r="F2" s="230"/>
      <c r="G2" s="230"/>
      <c r="H2" s="230"/>
      <c r="I2" s="231"/>
    </row>
    <row r="3" spans="2:9" ht="24" thickBot="1" x14ac:dyDescent="0.4">
      <c r="B3" s="216" t="s">
        <v>41</v>
      </c>
      <c r="C3" s="217"/>
      <c r="D3" s="229"/>
      <c r="E3" s="230"/>
      <c r="F3" s="230"/>
      <c r="G3" s="230"/>
      <c r="H3" s="230"/>
      <c r="I3" s="231"/>
    </row>
    <row r="4" spans="2:9" ht="32.25" thickBot="1" x14ac:dyDescent="0.3">
      <c r="B4" s="236" t="s">
        <v>81</v>
      </c>
      <c r="C4" s="237"/>
      <c r="D4" s="237"/>
      <c r="E4" s="237"/>
      <c r="F4" s="237"/>
      <c r="G4" s="237"/>
      <c r="H4" s="237"/>
      <c r="I4" s="237"/>
    </row>
    <row r="5" spans="2:9" ht="15.75" thickBot="1" x14ac:dyDescent="0.3">
      <c r="B5" s="14" t="s">
        <v>12</v>
      </c>
      <c r="C5" s="15" t="s">
        <v>6</v>
      </c>
      <c r="D5" s="184" t="s">
        <v>2</v>
      </c>
      <c r="E5" s="185"/>
      <c r="F5" s="185"/>
      <c r="G5" s="185"/>
      <c r="H5" s="185"/>
      <c r="I5" s="15" t="s">
        <v>3</v>
      </c>
    </row>
    <row r="6" spans="2:9" ht="19.5" thickBot="1" x14ac:dyDescent="0.3">
      <c r="B6" s="198" t="s">
        <v>16</v>
      </c>
      <c r="C6" s="199"/>
      <c r="D6" s="199"/>
      <c r="E6" s="199"/>
      <c r="F6" s="199"/>
      <c r="G6" s="199"/>
      <c r="H6" s="199"/>
      <c r="I6" s="200"/>
    </row>
    <row r="7" spans="2:9" ht="14.45" customHeight="1" x14ac:dyDescent="0.25">
      <c r="B7" s="238" t="s">
        <v>18</v>
      </c>
      <c r="C7" s="17" t="s">
        <v>7</v>
      </c>
      <c r="D7" s="239" t="s">
        <v>76</v>
      </c>
      <c r="E7" s="240"/>
      <c r="F7" s="240"/>
      <c r="G7" s="240"/>
      <c r="H7" s="240"/>
      <c r="I7" s="16">
        <v>2.57</v>
      </c>
    </row>
    <row r="8" spans="2:9" ht="14.45" customHeight="1" x14ac:dyDescent="0.25">
      <c r="B8" s="238"/>
      <c r="C8" s="17" t="s">
        <v>8</v>
      </c>
      <c r="D8" s="201" t="s">
        <v>13</v>
      </c>
      <c r="E8" s="241"/>
      <c r="F8" s="241"/>
      <c r="G8" s="241"/>
      <c r="H8" s="241"/>
      <c r="I8" s="18">
        <v>8760</v>
      </c>
    </row>
    <row r="9" spans="2:9" ht="15" customHeight="1" thickBot="1" x14ac:dyDescent="0.3">
      <c r="B9" s="238"/>
      <c r="C9" s="17" t="s">
        <v>9</v>
      </c>
      <c r="D9" s="242" t="s">
        <v>38</v>
      </c>
      <c r="E9" s="243"/>
      <c r="F9" s="243"/>
      <c r="G9" s="243"/>
      <c r="H9" s="243"/>
      <c r="I9" s="18">
        <f>I7*I8</f>
        <v>22513.199999999997</v>
      </c>
    </row>
    <row r="10" spans="2:9" ht="19.5" thickBot="1" x14ac:dyDescent="0.3">
      <c r="B10" s="198" t="s">
        <v>21</v>
      </c>
      <c r="C10" s="199"/>
      <c r="D10" s="199"/>
      <c r="E10" s="199"/>
      <c r="F10" s="199"/>
      <c r="G10" s="199"/>
      <c r="H10" s="199"/>
      <c r="I10" s="200"/>
    </row>
    <row r="11" spans="2:9" ht="14.45" customHeight="1" x14ac:dyDescent="0.25">
      <c r="B11" s="213" t="s">
        <v>19</v>
      </c>
      <c r="C11" s="19" t="s">
        <v>7</v>
      </c>
      <c r="D11" s="192" t="s">
        <v>32</v>
      </c>
      <c r="E11" s="193"/>
      <c r="F11" s="193"/>
      <c r="G11" s="193"/>
      <c r="H11" s="193"/>
      <c r="I11" s="1"/>
    </row>
    <row r="12" spans="2:9" ht="14.45" customHeight="1" x14ac:dyDescent="0.25">
      <c r="B12" s="213"/>
      <c r="C12" s="19" t="s">
        <v>8</v>
      </c>
      <c r="D12" s="106" t="s">
        <v>33</v>
      </c>
      <c r="E12" s="233"/>
      <c r="F12" s="233"/>
      <c r="G12" s="233"/>
      <c r="H12" s="233"/>
      <c r="I12" s="1"/>
    </row>
    <row r="13" spans="2:9" ht="14.45" customHeight="1" x14ac:dyDescent="0.25">
      <c r="B13" s="213"/>
      <c r="C13" s="19" t="s">
        <v>9</v>
      </c>
      <c r="D13" s="106" t="s">
        <v>4</v>
      </c>
      <c r="E13" s="233"/>
      <c r="F13" s="233"/>
      <c r="G13" s="233"/>
      <c r="H13" s="233"/>
      <c r="I13" s="1"/>
    </row>
    <row r="14" spans="2:9" ht="15" customHeight="1" thickBot="1" x14ac:dyDescent="0.3">
      <c r="B14" s="213"/>
      <c r="C14" s="19" t="s">
        <v>10</v>
      </c>
      <c r="D14" s="106" t="s">
        <v>5</v>
      </c>
      <c r="E14" s="233"/>
      <c r="F14" s="233"/>
      <c r="G14" s="233"/>
      <c r="H14" s="233"/>
      <c r="I14" s="1"/>
    </row>
    <row r="15" spans="2:9" ht="15" customHeight="1" thickBot="1" x14ac:dyDescent="0.3">
      <c r="B15" s="213"/>
      <c r="C15" s="19" t="s">
        <v>11</v>
      </c>
      <c r="D15" s="234" t="s">
        <v>37</v>
      </c>
      <c r="E15" s="235"/>
      <c r="F15" s="235"/>
      <c r="G15" s="235"/>
      <c r="H15" s="235"/>
      <c r="I15" s="20">
        <f>I11*I12*I13*I14</f>
        <v>0</v>
      </c>
    </row>
    <row r="16" spans="2:9" ht="19.5" thickBot="1" x14ac:dyDescent="0.3">
      <c r="B16" s="198" t="s">
        <v>83</v>
      </c>
      <c r="C16" s="199"/>
      <c r="D16" s="199"/>
      <c r="E16" s="199"/>
      <c r="F16" s="199"/>
      <c r="G16" s="199"/>
      <c r="H16" s="199"/>
      <c r="I16" s="200"/>
    </row>
    <row r="17" spans="2:13" ht="21.6" customHeight="1" thickBot="1" x14ac:dyDescent="0.3">
      <c r="B17" s="61" t="s">
        <v>20</v>
      </c>
      <c r="C17" s="19" t="s">
        <v>7</v>
      </c>
      <c r="D17" s="190" t="s">
        <v>78</v>
      </c>
      <c r="E17" s="191"/>
      <c r="F17" s="191"/>
      <c r="G17" s="191"/>
      <c r="H17" s="191"/>
      <c r="I17" s="45">
        <f>I15/I9</f>
        <v>0</v>
      </c>
    </row>
    <row r="18" spans="2:13" ht="21.6" customHeight="1" thickBot="1" x14ac:dyDescent="0.3">
      <c r="B18" s="198" t="s">
        <v>85</v>
      </c>
      <c r="C18" s="199"/>
      <c r="D18" s="199"/>
      <c r="E18" s="199"/>
      <c r="F18" s="199"/>
      <c r="G18" s="199"/>
      <c r="H18" s="199"/>
      <c r="I18" s="200"/>
    </row>
    <row r="19" spans="2:13" ht="15" customHeight="1" thickBot="1" x14ac:dyDescent="0.3">
      <c r="B19" s="210" t="s">
        <v>39</v>
      </c>
      <c r="C19" s="21" t="s">
        <v>7</v>
      </c>
      <c r="D19" s="192" t="s">
        <v>14</v>
      </c>
      <c r="E19" s="193"/>
      <c r="F19" s="193"/>
      <c r="G19" s="193"/>
      <c r="H19" s="193"/>
      <c r="I19" s="43"/>
    </row>
    <row r="20" spans="2:13" ht="15" customHeight="1" thickBot="1" x14ac:dyDescent="0.3">
      <c r="B20" s="211"/>
      <c r="C20" s="60" t="s">
        <v>8</v>
      </c>
      <c r="D20" s="194" t="s">
        <v>82</v>
      </c>
      <c r="E20" s="195"/>
      <c r="F20" s="195"/>
      <c r="G20" s="195"/>
      <c r="H20" s="195"/>
      <c r="I20" s="67" t="str">
        <f>IF(I19=0, "0", I17/I19)</f>
        <v>0</v>
      </c>
    </row>
    <row r="21" spans="2:13" ht="19.5" thickBot="1" x14ac:dyDescent="0.3">
      <c r="B21" s="198" t="s">
        <v>17</v>
      </c>
      <c r="C21" s="199"/>
      <c r="D21" s="199"/>
      <c r="E21" s="199"/>
      <c r="F21" s="199"/>
      <c r="G21" s="199"/>
      <c r="H21" s="199"/>
      <c r="I21" s="200"/>
    </row>
    <row r="22" spans="2:13" ht="15" customHeight="1" thickBot="1" x14ac:dyDescent="0.3">
      <c r="B22" s="19" t="s">
        <v>86</v>
      </c>
      <c r="C22" s="19" t="s">
        <v>7</v>
      </c>
      <c r="D22" s="106" t="s">
        <v>36</v>
      </c>
      <c r="E22" s="233"/>
      <c r="F22" s="233"/>
      <c r="G22" s="233"/>
      <c r="H22" s="233"/>
      <c r="I22" s="18">
        <f>ROUNDUP(I17,0)</f>
        <v>0</v>
      </c>
    </row>
    <row r="23" spans="2:13" ht="32.25" thickBot="1" x14ac:dyDescent="0.3">
      <c r="B23" s="205" t="s">
        <v>44</v>
      </c>
      <c r="C23" s="206"/>
      <c r="D23" s="206"/>
      <c r="E23" s="206"/>
      <c r="F23" s="206"/>
      <c r="G23" s="206"/>
      <c r="H23" s="206"/>
      <c r="I23" s="207"/>
    </row>
    <row r="24" spans="2:13" ht="57" customHeight="1" thickBot="1" x14ac:dyDescent="0.3">
      <c r="B24" s="22" t="s">
        <v>28</v>
      </c>
      <c r="C24" s="23" t="s">
        <v>23</v>
      </c>
      <c r="D24" s="23" t="s">
        <v>24</v>
      </c>
      <c r="E24" s="23" t="s">
        <v>25</v>
      </c>
      <c r="F24" s="23" t="s">
        <v>57</v>
      </c>
      <c r="G24" s="23" t="s">
        <v>84</v>
      </c>
      <c r="H24" s="24" t="s">
        <v>80</v>
      </c>
      <c r="I24" s="24" t="s">
        <v>79</v>
      </c>
    </row>
    <row r="25" spans="2:13" x14ac:dyDescent="0.25">
      <c r="B25" s="221">
        <v>1</v>
      </c>
      <c r="C25" s="25" t="str">
        <f>'Noise Barrier Master Table'!D11</f>
        <v>ROW</v>
      </c>
      <c r="D25" s="26">
        <f>'Noise Barrier Master Table'!E11</f>
        <v>0</v>
      </c>
      <c r="E25" s="26">
        <f>'Noise Barrier Master Table'!F11</f>
        <v>0</v>
      </c>
      <c r="F25" s="121"/>
      <c r="G25" s="121"/>
      <c r="H25" s="186">
        <f>F25*$I$20</f>
        <v>0</v>
      </c>
      <c r="I25" s="186">
        <f>G25*$I$20</f>
        <v>0</v>
      </c>
    </row>
    <row r="26" spans="2:13" x14ac:dyDescent="0.25">
      <c r="B26" s="222"/>
      <c r="C26" s="27" t="str">
        <f>'Noise Barrier Master Table'!D12</f>
        <v>Shoulder</v>
      </c>
      <c r="D26" s="28">
        <f>'Noise Barrier Master Table'!E12</f>
        <v>0</v>
      </c>
      <c r="E26" s="28">
        <f>'Noise Barrier Master Table'!F12</f>
        <v>0</v>
      </c>
      <c r="F26" s="122"/>
      <c r="G26" s="122"/>
      <c r="H26" s="187"/>
      <c r="I26" s="187"/>
    </row>
    <row r="27" spans="2:13" ht="15.75" thickBot="1" x14ac:dyDescent="0.3">
      <c r="B27" s="228"/>
      <c r="C27" s="29" t="str">
        <f>'Noise Barrier Master Table'!D13</f>
        <v>Structure</v>
      </c>
      <c r="D27" s="30">
        <f>'Noise Barrier Master Table'!E13</f>
        <v>0</v>
      </c>
      <c r="E27" s="30">
        <f>'Noise Barrier Master Table'!F13</f>
        <v>0</v>
      </c>
      <c r="F27" s="224"/>
      <c r="G27" s="224"/>
      <c r="H27" s="189"/>
      <c r="I27" s="189"/>
    </row>
    <row r="28" spans="2:13" x14ac:dyDescent="0.25">
      <c r="B28" s="221">
        <v>2</v>
      </c>
      <c r="C28" s="25" t="str">
        <f>'Noise Barrier Master Table'!D14</f>
        <v>ROW</v>
      </c>
      <c r="D28" s="26">
        <f>'Noise Barrier Master Table'!E14</f>
        <v>0</v>
      </c>
      <c r="E28" s="26">
        <f>'Noise Barrier Master Table'!F14</f>
        <v>0</v>
      </c>
      <c r="F28" s="121"/>
      <c r="G28" s="121"/>
      <c r="H28" s="186">
        <f>F28*$I$20</f>
        <v>0</v>
      </c>
      <c r="I28" s="186">
        <f>G28*$I$20</f>
        <v>0</v>
      </c>
    </row>
    <row r="29" spans="2:13" x14ac:dyDescent="0.25">
      <c r="B29" s="222"/>
      <c r="C29" s="27" t="str">
        <f>'Noise Barrier Master Table'!D15</f>
        <v>Shoulder</v>
      </c>
      <c r="D29" s="28">
        <f>'Noise Barrier Master Table'!E15</f>
        <v>0</v>
      </c>
      <c r="E29" s="28">
        <f>'Noise Barrier Master Table'!F15</f>
        <v>0</v>
      </c>
      <c r="F29" s="122"/>
      <c r="G29" s="122"/>
      <c r="H29" s="187"/>
      <c r="I29" s="187"/>
    </row>
    <row r="30" spans="2:13" ht="15.75" thickBot="1" x14ac:dyDescent="0.3">
      <c r="B30" s="223"/>
      <c r="C30" s="31" t="str">
        <f>'Noise Barrier Master Table'!D16</f>
        <v>Structure</v>
      </c>
      <c r="D30" s="32">
        <f>'Noise Barrier Master Table'!E16</f>
        <v>0</v>
      </c>
      <c r="E30" s="32">
        <f>'Noise Barrier Master Table'!F16</f>
        <v>0</v>
      </c>
      <c r="F30" s="123"/>
      <c r="G30" s="123"/>
      <c r="H30" s="188"/>
      <c r="I30" s="188"/>
    </row>
    <row r="31" spans="2:13" x14ac:dyDescent="0.25">
      <c r="B31" s="221">
        <v>3</v>
      </c>
      <c r="C31" s="25" t="str">
        <f>'Noise Barrier Master Table'!D17</f>
        <v>ROW</v>
      </c>
      <c r="D31" s="26">
        <f>'Noise Barrier Master Table'!E17</f>
        <v>0</v>
      </c>
      <c r="E31" s="26">
        <f>'Noise Barrier Master Table'!F17</f>
        <v>0</v>
      </c>
      <c r="F31" s="121"/>
      <c r="G31" s="121"/>
      <c r="H31" s="186">
        <f>F31*$I$20</f>
        <v>0</v>
      </c>
      <c r="I31" s="186">
        <f>G31*$I$20</f>
        <v>0</v>
      </c>
    </row>
    <row r="32" spans="2:13" x14ac:dyDescent="0.25">
      <c r="B32" s="222"/>
      <c r="C32" s="27" t="str">
        <f>'Noise Barrier Master Table'!D18</f>
        <v>Shoulder</v>
      </c>
      <c r="D32" s="28">
        <f>'Noise Barrier Master Table'!E18</f>
        <v>0</v>
      </c>
      <c r="E32" s="28">
        <f>'Noise Barrier Master Table'!F18</f>
        <v>0</v>
      </c>
      <c r="F32" s="122"/>
      <c r="G32" s="122"/>
      <c r="H32" s="187"/>
      <c r="I32" s="187"/>
      <c r="L32" s="33"/>
      <c r="M32" s="33"/>
    </row>
    <row r="33" spans="2:13" ht="15.75" thickBot="1" x14ac:dyDescent="0.3">
      <c r="B33" s="223"/>
      <c r="C33" s="31" t="str">
        <f>'Noise Barrier Master Table'!D19</f>
        <v>Structure</v>
      </c>
      <c r="D33" s="32">
        <f>'Noise Barrier Master Table'!E19</f>
        <v>0</v>
      </c>
      <c r="E33" s="32">
        <f>'Noise Barrier Master Table'!F19</f>
        <v>0</v>
      </c>
      <c r="F33" s="123"/>
      <c r="G33" s="123"/>
      <c r="H33" s="188"/>
      <c r="I33" s="188"/>
      <c r="M33" s="34"/>
    </row>
    <row r="34" spans="2:13" x14ac:dyDescent="0.25">
      <c r="B34" s="221">
        <v>4</v>
      </c>
      <c r="C34" s="25" t="str">
        <f>'Noise Barrier Master Table'!D20</f>
        <v>ROW</v>
      </c>
      <c r="D34" s="26">
        <f>'Noise Barrier Master Table'!E20</f>
        <v>0</v>
      </c>
      <c r="E34" s="26">
        <f>'Noise Barrier Master Table'!F20</f>
        <v>0</v>
      </c>
      <c r="F34" s="121"/>
      <c r="G34" s="121"/>
      <c r="H34" s="186">
        <f>F34*$I$20</f>
        <v>0</v>
      </c>
      <c r="I34" s="186">
        <f>G34*$I$20</f>
        <v>0</v>
      </c>
      <c r="M34" s="35"/>
    </row>
    <row r="35" spans="2:13" x14ac:dyDescent="0.25">
      <c r="B35" s="222"/>
      <c r="C35" s="27" t="str">
        <f>'Noise Barrier Master Table'!D21</f>
        <v>Shoulder</v>
      </c>
      <c r="D35" s="28">
        <f>'Noise Barrier Master Table'!E21</f>
        <v>0</v>
      </c>
      <c r="E35" s="28">
        <f>'Noise Barrier Master Table'!F21</f>
        <v>0</v>
      </c>
      <c r="F35" s="122"/>
      <c r="G35" s="122"/>
      <c r="H35" s="187"/>
      <c r="I35" s="187"/>
      <c r="L35" s="33"/>
      <c r="M35" s="36"/>
    </row>
    <row r="36" spans="2:13" ht="15.75" thickBot="1" x14ac:dyDescent="0.3">
      <c r="B36" s="223"/>
      <c r="C36" s="31" t="str">
        <f>'Noise Barrier Master Table'!D22</f>
        <v>Structure</v>
      </c>
      <c r="D36" s="32">
        <f>'Noise Barrier Master Table'!E22</f>
        <v>0</v>
      </c>
      <c r="E36" s="32">
        <f>'Noise Barrier Master Table'!F22</f>
        <v>0</v>
      </c>
      <c r="F36" s="123"/>
      <c r="G36" s="123"/>
      <c r="H36" s="188"/>
      <c r="I36" s="188"/>
      <c r="L36" s="33"/>
      <c r="M36" s="33"/>
    </row>
    <row r="37" spans="2:13" x14ac:dyDescent="0.25">
      <c r="B37" s="221">
        <v>5</v>
      </c>
      <c r="C37" s="25" t="str">
        <f>'Noise Barrier Master Table'!D23</f>
        <v>ROW</v>
      </c>
      <c r="D37" s="26">
        <f>'Noise Barrier Master Table'!E23</f>
        <v>0</v>
      </c>
      <c r="E37" s="26">
        <f>'Noise Barrier Master Table'!F23</f>
        <v>0</v>
      </c>
      <c r="F37" s="121"/>
      <c r="G37" s="121"/>
      <c r="H37" s="186">
        <f>F37*$I$20</f>
        <v>0</v>
      </c>
      <c r="I37" s="186">
        <f>G37*$I$20</f>
        <v>0</v>
      </c>
      <c r="L37" s="37"/>
      <c r="M37" s="38"/>
    </row>
    <row r="38" spans="2:13" x14ac:dyDescent="0.25">
      <c r="B38" s="222"/>
      <c r="C38" s="27" t="str">
        <f>'Noise Barrier Master Table'!D24</f>
        <v>Shoulder</v>
      </c>
      <c r="D38" s="28">
        <f>'Noise Barrier Master Table'!E24</f>
        <v>0</v>
      </c>
      <c r="E38" s="28">
        <f>'Noise Barrier Master Table'!F24</f>
        <v>0</v>
      </c>
      <c r="F38" s="122"/>
      <c r="G38" s="122"/>
      <c r="H38" s="187"/>
      <c r="I38" s="187"/>
    </row>
    <row r="39" spans="2:13" ht="15.75" thickBot="1" x14ac:dyDescent="0.3">
      <c r="B39" s="223"/>
      <c r="C39" s="31" t="str">
        <f>'Noise Barrier Master Table'!D25</f>
        <v>Structure</v>
      </c>
      <c r="D39" s="32">
        <f>'Noise Barrier Master Table'!E25</f>
        <v>0</v>
      </c>
      <c r="E39" s="32">
        <f>'Noise Barrier Master Table'!F25</f>
        <v>0</v>
      </c>
      <c r="F39" s="123"/>
      <c r="G39" s="123"/>
      <c r="H39" s="188"/>
      <c r="I39" s="188"/>
    </row>
    <row r="40" spans="2:13" x14ac:dyDescent="0.25">
      <c r="B40" s="221">
        <v>6</v>
      </c>
      <c r="C40" s="25" t="str">
        <f>'Noise Barrier Master Table'!D26</f>
        <v>ROW</v>
      </c>
      <c r="D40" s="26">
        <f>'Noise Barrier Master Table'!E26</f>
        <v>0</v>
      </c>
      <c r="E40" s="26">
        <f>'Noise Barrier Master Table'!F26</f>
        <v>0</v>
      </c>
      <c r="F40" s="121"/>
      <c r="G40" s="121"/>
      <c r="H40" s="186">
        <f>F40*$I$20</f>
        <v>0</v>
      </c>
      <c r="I40" s="186">
        <f>G40*$I$20</f>
        <v>0</v>
      </c>
    </row>
    <row r="41" spans="2:13" x14ac:dyDescent="0.25">
      <c r="B41" s="222"/>
      <c r="C41" s="27" t="str">
        <f>'Noise Barrier Master Table'!D27</f>
        <v>Shoulder</v>
      </c>
      <c r="D41" s="28">
        <f>'Noise Barrier Master Table'!E27</f>
        <v>0</v>
      </c>
      <c r="E41" s="28">
        <f>'Noise Barrier Master Table'!F27</f>
        <v>0</v>
      </c>
      <c r="F41" s="122"/>
      <c r="G41" s="122"/>
      <c r="H41" s="187"/>
      <c r="I41" s="187"/>
    </row>
    <row r="42" spans="2:13" ht="15.75" thickBot="1" x14ac:dyDescent="0.3">
      <c r="B42" s="223"/>
      <c r="C42" s="31" t="str">
        <f>'Noise Barrier Master Table'!D28</f>
        <v>Structure</v>
      </c>
      <c r="D42" s="32">
        <f>'Noise Barrier Master Table'!E28</f>
        <v>0</v>
      </c>
      <c r="E42" s="32">
        <f>'Noise Barrier Master Table'!F28</f>
        <v>0</v>
      </c>
      <c r="F42" s="123"/>
      <c r="G42" s="123"/>
      <c r="H42" s="188"/>
      <c r="I42" s="188"/>
    </row>
    <row r="43" spans="2:13" x14ac:dyDescent="0.25">
      <c r="B43" s="221">
        <v>7</v>
      </c>
      <c r="C43" s="25" t="str">
        <f>'Noise Barrier Master Table'!D29</f>
        <v>ROW</v>
      </c>
      <c r="D43" s="26">
        <f>'Noise Barrier Master Table'!E29</f>
        <v>0</v>
      </c>
      <c r="E43" s="26">
        <f>'Noise Barrier Master Table'!F29</f>
        <v>0</v>
      </c>
      <c r="F43" s="121"/>
      <c r="G43" s="121"/>
      <c r="H43" s="186">
        <f>F43*$I$20</f>
        <v>0</v>
      </c>
      <c r="I43" s="186">
        <f>G43*$I$20</f>
        <v>0</v>
      </c>
    </row>
    <row r="44" spans="2:13" x14ac:dyDescent="0.25">
      <c r="B44" s="222"/>
      <c r="C44" s="27" t="str">
        <f>'Noise Barrier Master Table'!D30</f>
        <v>Shoulder</v>
      </c>
      <c r="D44" s="28">
        <f>'Noise Barrier Master Table'!E30</f>
        <v>0</v>
      </c>
      <c r="E44" s="28">
        <f>'Noise Barrier Master Table'!F30</f>
        <v>0</v>
      </c>
      <c r="F44" s="122"/>
      <c r="G44" s="122"/>
      <c r="H44" s="187"/>
      <c r="I44" s="187"/>
    </row>
    <row r="45" spans="2:13" ht="15.75" thickBot="1" x14ac:dyDescent="0.3">
      <c r="B45" s="223"/>
      <c r="C45" s="31" t="str">
        <f>'Noise Barrier Master Table'!D31</f>
        <v>Structure</v>
      </c>
      <c r="D45" s="32">
        <f>'Noise Barrier Master Table'!E31</f>
        <v>0</v>
      </c>
      <c r="E45" s="32">
        <f>'Noise Barrier Master Table'!F31</f>
        <v>0</v>
      </c>
      <c r="F45" s="123"/>
      <c r="G45" s="123"/>
      <c r="H45" s="188"/>
      <c r="I45" s="188"/>
    </row>
    <row r="46" spans="2:13" x14ac:dyDescent="0.25">
      <c r="B46" s="232">
        <v>8</v>
      </c>
      <c r="C46" s="39" t="str">
        <f>'Noise Barrier Master Table'!D32</f>
        <v>ROW</v>
      </c>
      <c r="D46" s="40">
        <f>'Noise Barrier Master Table'!E32</f>
        <v>0</v>
      </c>
      <c r="E46" s="40">
        <f>'Noise Barrier Master Table'!F32</f>
        <v>0</v>
      </c>
      <c r="F46" s="212"/>
      <c r="G46" s="212"/>
      <c r="H46" s="225">
        <f>F46*$I$20</f>
        <v>0</v>
      </c>
      <c r="I46" s="225">
        <f>G46*$I$20</f>
        <v>0</v>
      </c>
    </row>
    <row r="47" spans="2:13" x14ac:dyDescent="0.25">
      <c r="B47" s="222"/>
      <c r="C47" s="27" t="str">
        <f>'Noise Barrier Master Table'!D33</f>
        <v>Shoulder</v>
      </c>
      <c r="D47" s="28">
        <f>'Noise Barrier Master Table'!E33</f>
        <v>0</v>
      </c>
      <c r="E47" s="28">
        <f>'Noise Barrier Master Table'!F33</f>
        <v>0</v>
      </c>
      <c r="F47" s="122"/>
      <c r="G47" s="122"/>
      <c r="H47" s="187"/>
      <c r="I47" s="187"/>
    </row>
    <row r="48" spans="2:13" ht="15.75" thickBot="1" x14ac:dyDescent="0.3">
      <c r="B48" s="223"/>
      <c r="C48" s="31" t="str">
        <f>'Noise Barrier Master Table'!D34</f>
        <v>Structure</v>
      </c>
      <c r="D48" s="32">
        <f>'Noise Barrier Master Table'!E34</f>
        <v>0</v>
      </c>
      <c r="E48" s="32">
        <f>'Noise Barrier Master Table'!F34</f>
        <v>0</v>
      </c>
      <c r="F48" s="123"/>
      <c r="G48" s="123"/>
      <c r="H48" s="188"/>
      <c r="I48" s="188"/>
    </row>
    <row r="49" spans="2:8" x14ac:dyDescent="0.25">
      <c r="B49" s="41" t="s">
        <v>15</v>
      </c>
      <c r="D49" s="42"/>
      <c r="G49" s="41"/>
      <c r="H49" s="41"/>
    </row>
  </sheetData>
  <mergeCells count="69">
    <mergeCell ref="H37:H39"/>
    <mergeCell ref="H40:H42"/>
    <mergeCell ref="H43:H45"/>
    <mergeCell ref="H46:H48"/>
    <mergeCell ref="B23:I23"/>
    <mergeCell ref="B28:B30"/>
    <mergeCell ref="B25:B27"/>
    <mergeCell ref="B31:B33"/>
    <mergeCell ref="B34:B36"/>
    <mergeCell ref="F34:F36"/>
    <mergeCell ref="B37:B39"/>
    <mergeCell ref="G37:G39"/>
    <mergeCell ref="I37:I39"/>
    <mergeCell ref="B40:B42"/>
    <mergeCell ref="G40:G42"/>
    <mergeCell ref="I40:I42"/>
    <mergeCell ref="D22:H22"/>
    <mergeCell ref="H25:H27"/>
    <mergeCell ref="H28:H30"/>
    <mergeCell ref="H31:H33"/>
    <mergeCell ref="H34:H36"/>
    <mergeCell ref="G28:G30"/>
    <mergeCell ref="I28:I30"/>
    <mergeCell ref="G25:G27"/>
    <mergeCell ref="I25:I27"/>
    <mergeCell ref="F25:F27"/>
    <mergeCell ref="F28:F30"/>
    <mergeCell ref="G31:G33"/>
    <mergeCell ref="I31:I33"/>
    <mergeCell ref="G34:G36"/>
    <mergeCell ref="I34:I36"/>
    <mergeCell ref="F31:F33"/>
    <mergeCell ref="B16:I16"/>
    <mergeCell ref="D17:H17"/>
    <mergeCell ref="D19:H19"/>
    <mergeCell ref="D20:H20"/>
    <mergeCell ref="B21:I21"/>
    <mergeCell ref="B18:I18"/>
    <mergeCell ref="B19:B20"/>
    <mergeCell ref="B1:C1"/>
    <mergeCell ref="B2:C2"/>
    <mergeCell ref="B3:C3"/>
    <mergeCell ref="D1:I1"/>
    <mergeCell ref="D2:I2"/>
    <mergeCell ref="D3:I3"/>
    <mergeCell ref="B4:I4"/>
    <mergeCell ref="B7:B9"/>
    <mergeCell ref="D5:H5"/>
    <mergeCell ref="B6:I6"/>
    <mergeCell ref="D7:H7"/>
    <mergeCell ref="D8:H8"/>
    <mergeCell ref="D9:H9"/>
    <mergeCell ref="B11:B15"/>
    <mergeCell ref="B10:I10"/>
    <mergeCell ref="D11:H11"/>
    <mergeCell ref="D12:H12"/>
    <mergeCell ref="D13:H13"/>
    <mergeCell ref="D14:H14"/>
    <mergeCell ref="D15:H15"/>
    <mergeCell ref="F37:F39"/>
    <mergeCell ref="F40:F42"/>
    <mergeCell ref="B43:B45"/>
    <mergeCell ref="G43:G45"/>
    <mergeCell ref="I43:I45"/>
    <mergeCell ref="B46:B48"/>
    <mergeCell ref="G46:G48"/>
    <mergeCell ref="I46:I48"/>
    <mergeCell ref="F43:F45"/>
    <mergeCell ref="F46:F48"/>
  </mergeCells>
  <conditionalFormatting sqref="M37">
    <cfRule type="containsText" dxfId="4" priority="1" operator="containsText" text="TERMINATE ANALYSIS. BARRIER NOT FEASIBLE.">
      <formula>NOT(ISERROR(SEARCH("TERMINATE ANALYSIS. BARRIER NOT FEASIBLE.",M37)))</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BDFD-F179-4EDD-8240-ABBE7B44216D}">
  <sheetPr>
    <tabColor rgb="FF92D050"/>
  </sheetPr>
  <dimension ref="B1:L49"/>
  <sheetViews>
    <sheetView zoomScale="70" zoomScaleNormal="70" workbookViewId="0">
      <selection activeCell="B21" sqref="B21:I21"/>
    </sheetView>
  </sheetViews>
  <sheetFormatPr defaultColWidth="8.85546875" defaultRowHeight="15" x14ac:dyDescent="0.25"/>
  <cols>
    <col min="2" max="2" width="11.28515625" customWidth="1"/>
    <col min="3" max="3" width="15.7109375" customWidth="1"/>
    <col min="4" max="4" width="14.5703125" customWidth="1"/>
    <col min="5" max="5" width="17" customWidth="1"/>
    <col min="6" max="6" width="23.28515625" customWidth="1"/>
    <col min="7" max="7" width="26.42578125" customWidth="1"/>
    <col min="8" max="8" width="25.5703125" customWidth="1"/>
    <col min="9" max="9" width="18" customWidth="1"/>
    <col min="10" max="10" width="12" customWidth="1"/>
    <col min="11" max="11" width="10.85546875" customWidth="1"/>
    <col min="12" max="12" width="11.85546875" customWidth="1"/>
    <col min="13" max="13" width="20.42578125" customWidth="1"/>
    <col min="14" max="14" width="22.42578125" customWidth="1"/>
    <col min="15" max="15" width="20.42578125" customWidth="1"/>
  </cols>
  <sheetData>
    <row r="1" spans="2:9" ht="27" customHeight="1" thickBot="1" x14ac:dyDescent="0.4">
      <c r="B1" s="214" t="s">
        <v>40</v>
      </c>
      <c r="C1" s="215"/>
      <c r="D1" s="229"/>
      <c r="E1" s="230"/>
      <c r="F1" s="230"/>
      <c r="G1" s="230"/>
      <c r="H1" s="230"/>
      <c r="I1" s="231"/>
    </row>
    <row r="2" spans="2:9" ht="27" customHeight="1" thickBot="1" x14ac:dyDescent="0.4">
      <c r="B2" s="214" t="s">
        <v>42</v>
      </c>
      <c r="C2" s="215"/>
      <c r="D2" s="229"/>
      <c r="E2" s="230"/>
      <c r="F2" s="230"/>
      <c r="G2" s="230"/>
      <c r="H2" s="230"/>
      <c r="I2" s="231"/>
    </row>
    <row r="3" spans="2:9" ht="24" thickBot="1" x14ac:dyDescent="0.4">
      <c r="B3" s="216" t="s">
        <v>41</v>
      </c>
      <c r="C3" s="217"/>
      <c r="D3" s="229"/>
      <c r="E3" s="230"/>
      <c r="F3" s="230"/>
      <c r="G3" s="230"/>
      <c r="H3" s="230"/>
      <c r="I3" s="231"/>
    </row>
    <row r="4" spans="2:9" ht="32.25" thickBot="1" x14ac:dyDescent="0.3">
      <c r="B4" s="236" t="s">
        <v>81</v>
      </c>
      <c r="C4" s="237"/>
      <c r="D4" s="237"/>
      <c r="E4" s="237"/>
      <c r="F4" s="237"/>
      <c r="G4" s="237"/>
      <c r="H4" s="237"/>
      <c r="I4" s="237"/>
    </row>
    <row r="5" spans="2:9" ht="15.75" thickBot="1" x14ac:dyDescent="0.3">
      <c r="B5" s="14" t="s">
        <v>12</v>
      </c>
      <c r="C5" s="15" t="s">
        <v>6</v>
      </c>
      <c r="D5" s="184" t="s">
        <v>2</v>
      </c>
      <c r="E5" s="185"/>
      <c r="F5" s="185"/>
      <c r="G5" s="185"/>
      <c r="H5" s="185"/>
      <c r="I5" s="15" t="s">
        <v>3</v>
      </c>
    </row>
    <row r="6" spans="2:9" ht="19.5" thickBot="1" x14ac:dyDescent="0.3">
      <c r="B6" s="198" t="s">
        <v>16</v>
      </c>
      <c r="C6" s="199"/>
      <c r="D6" s="199"/>
      <c r="E6" s="199"/>
      <c r="F6" s="199"/>
      <c r="G6" s="199"/>
      <c r="H6" s="199"/>
      <c r="I6" s="200"/>
    </row>
    <row r="7" spans="2:9" ht="14.45" customHeight="1" x14ac:dyDescent="0.25">
      <c r="B7" s="238" t="s">
        <v>18</v>
      </c>
      <c r="C7" s="17" t="s">
        <v>7</v>
      </c>
      <c r="D7" s="239" t="s">
        <v>76</v>
      </c>
      <c r="E7" s="240"/>
      <c r="F7" s="240"/>
      <c r="G7" s="240"/>
      <c r="H7" s="240"/>
      <c r="I7" s="16">
        <v>2.57</v>
      </c>
    </row>
    <row r="8" spans="2:9" ht="14.45" customHeight="1" x14ac:dyDescent="0.25">
      <c r="B8" s="238"/>
      <c r="C8" s="17" t="s">
        <v>8</v>
      </c>
      <c r="D8" s="201" t="s">
        <v>13</v>
      </c>
      <c r="E8" s="241"/>
      <c r="F8" s="241"/>
      <c r="G8" s="241"/>
      <c r="H8" s="241"/>
      <c r="I8" s="18">
        <v>8760</v>
      </c>
    </row>
    <row r="9" spans="2:9" ht="15" customHeight="1" thickBot="1" x14ac:dyDescent="0.3">
      <c r="B9" s="238"/>
      <c r="C9" s="17" t="s">
        <v>9</v>
      </c>
      <c r="D9" s="242" t="s">
        <v>38</v>
      </c>
      <c r="E9" s="243"/>
      <c r="F9" s="243"/>
      <c r="G9" s="243"/>
      <c r="H9" s="243"/>
      <c r="I9" s="18">
        <f>I7*I8</f>
        <v>22513.199999999997</v>
      </c>
    </row>
    <row r="10" spans="2:9" ht="19.5" thickBot="1" x14ac:dyDescent="0.3">
      <c r="B10" s="198" t="s">
        <v>21</v>
      </c>
      <c r="C10" s="199"/>
      <c r="D10" s="199"/>
      <c r="E10" s="199"/>
      <c r="F10" s="199"/>
      <c r="G10" s="199"/>
      <c r="H10" s="199"/>
      <c r="I10" s="200"/>
    </row>
    <row r="11" spans="2:9" ht="14.45" customHeight="1" x14ac:dyDescent="0.25">
      <c r="B11" s="213" t="s">
        <v>19</v>
      </c>
      <c r="C11" s="19" t="s">
        <v>7</v>
      </c>
      <c r="D11" s="192" t="s">
        <v>32</v>
      </c>
      <c r="E11" s="193"/>
      <c r="F11" s="193"/>
      <c r="G11" s="193"/>
      <c r="H11" s="193"/>
      <c r="I11" s="1"/>
    </row>
    <row r="12" spans="2:9" ht="14.45" customHeight="1" x14ac:dyDescent="0.25">
      <c r="B12" s="213"/>
      <c r="C12" s="19" t="s">
        <v>8</v>
      </c>
      <c r="D12" s="106" t="s">
        <v>33</v>
      </c>
      <c r="E12" s="233"/>
      <c r="F12" s="233"/>
      <c r="G12" s="233"/>
      <c r="H12" s="233"/>
      <c r="I12" s="1"/>
    </row>
    <row r="13" spans="2:9" ht="14.45" customHeight="1" x14ac:dyDescent="0.25">
      <c r="B13" s="213"/>
      <c r="C13" s="19" t="s">
        <v>9</v>
      </c>
      <c r="D13" s="106" t="s">
        <v>4</v>
      </c>
      <c r="E13" s="233"/>
      <c r="F13" s="233"/>
      <c r="G13" s="233"/>
      <c r="H13" s="233"/>
      <c r="I13" s="1"/>
    </row>
    <row r="14" spans="2:9" ht="15" customHeight="1" thickBot="1" x14ac:dyDescent="0.3">
      <c r="B14" s="213"/>
      <c r="C14" s="19" t="s">
        <v>10</v>
      </c>
      <c r="D14" s="106" t="s">
        <v>5</v>
      </c>
      <c r="E14" s="233"/>
      <c r="F14" s="233"/>
      <c r="G14" s="233"/>
      <c r="H14" s="233"/>
      <c r="I14" s="1"/>
    </row>
    <row r="15" spans="2:9" ht="15" customHeight="1" thickBot="1" x14ac:dyDescent="0.3">
      <c r="B15" s="213"/>
      <c r="C15" s="19" t="s">
        <v>11</v>
      </c>
      <c r="D15" s="234" t="s">
        <v>37</v>
      </c>
      <c r="E15" s="235"/>
      <c r="F15" s="235"/>
      <c r="G15" s="235"/>
      <c r="H15" s="235"/>
      <c r="I15" s="20">
        <f>I11*I12*I13*I14</f>
        <v>0</v>
      </c>
    </row>
    <row r="16" spans="2:9" ht="19.5" thickBot="1" x14ac:dyDescent="0.3">
      <c r="B16" s="198" t="s">
        <v>83</v>
      </c>
      <c r="C16" s="199"/>
      <c r="D16" s="199"/>
      <c r="E16" s="199"/>
      <c r="F16" s="199"/>
      <c r="G16" s="199"/>
      <c r="H16" s="199"/>
      <c r="I16" s="200"/>
    </row>
    <row r="17" spans="2:12" ht="21.6" customHeight="1" thickBot="1" x14ac:dyDescent="0.3">
      <c r="B17" s="61" t="s">
        <v>20</v>
      </c>
      <c r="C17" s="19" t="s">
        <v>7</v>
      </c>
      <c r="D17" s="190" t="s">
        <v>78</v>
      </c>
      <c r="E17" s="191"/>
      <c r="F17" s="191"/>
      <c r="G17" s="191"/>
      <c r="H17" s="191"/>
      <c r="I17" s="45">
        <f>I15/I9</f>
        <v>0</v>
      </c>
    </row>
    <row r="18" spans="2:12" ht="21.6" customHeight="1" thickBot="1" x14ac:dyDescent="0.3">
      <c r="B18" s="198" t="s">
        <v>85</v>
      </c>
      <c r="C18" s="199"/>
      <c r="D18" s="199"/>
      <c r="E18" s="199"/>
      <c r="F18" s="199"/>
      <c r="G18" s="199"/>
      <c r="H18" s="199"/>
      <c r="I18" s="200"/>
    </row>
    <row r="19" spans="2:12" ht="15" customHeight="1" thickBot="1" x14ac:dyDescent="0.3">
      <c r="B19" s="210" t="s">
        <v>39</v>
      </c>
      <c r="C19" s="21" t="s">
        <v>7</v>
      </c>
      <c r="D19" s="192" t="s">
        <v>14</v>
      </c>
      <c r="E19" s="193"/>
      <c r="F19" s="193"/>
      <c r="G19" s="193"/>
      <c r="H19" s="193"/>
      <c r="I19" s="43"/>
    </row>
    <row r="20" spans="2:12" ht="15" customHeight="1" thickBot="1" x14ac:dyDescent="0.3">
      <c r="B20" s="211"/>
      <c r="C20" s="60" t="s">
        <v>8</v>
      </c>
      <c r="D20" s="194" t="s">
        <v>82</v>
      </c>
      <c r="E20" s="195"/>
      <c r="F20" s="195"/>
      <c r="G20" s="195"/>
      <c r="H20" s="195"/>
      <c r="I20" s="67" t="str">
        <f>IF(I19=0, "0", I17/I19)</f>
        <v>0</v>
      </c>
    </row>
    <row r="21" spans="2:12" ht="19.5" thickBot="1" x14ac:dyDescent="0.3">
      <c r="B21" s="198" t="s">
        <v>17</v>
      </c>
      <c r="C21" s="199"/>
      <c r="D21" s="199"/>
      <c r="E21" s="199"/>
      <c r="F21" s="199"/>
      <c r="G21" s="199"/>
      <c r="H21" s="199"/>
      <c r="I21" s="200"/>
    </row>
    <row r="22" spans="2:12" ht="15" customHeight="1" thickBot="1" x14ac:dyDescent="0.3">
      <c r="B22" s="19" t="s">
        <v>86</v>
      </c>
      <c r="C22" s="19" t="s">
        <v>7</v>
      </c>
      <c r="D22" s="106" t="s">
        <v>36</v>
      </c>
      <c r="E22" s="233"/>
      <c r="F22" s="233"/>
      <c r="G22" s="233"/>
      <c r="H22" s="233"/>
      <c r="I22" s="18">
        <f>ROUNDUP(I17,0)</f>
        <v>0</v>
      </c>
    </row>
    <row r="23" spans="2:12" ht="32.25" thickBot="1" x14ac:dyDescent="0.3">
      <c r="B23" s="205" t="s">
        <v>45</v>
      </c>
      <c r="C23" s="206"/>
      <c r="D23" s="206"/>
      <c r="E23" s="206"/>
      <c r="F23" s="206"/>
      <c r="G23" s="206"/>
      <c r="H23" s="206"/>
      <c r="I23" s="207"/>
    </row>
    <row r="24" spans="2:12" ht="57" customHeight="1" thickBot="1" x14ac:dyDescent="0.3">
      <c r="B24" s="22" t="s">
        <v>28</v>
      </c>
      <c r="C24" s="23" t="s">
        <v>23</v>
      </c>
      <c r="D24" s="23" t="s">
        <v>24</v>
      </c>
      <c r="E24" s="23" t="s">
        <v>25</v>
      </c>
      <c r="F24" s="23" t="s">
        <v>59</v>
      </c>
      <c r="G24" s="23" t="s">
        <v>58</v>
      </c>
      <c r="H24" s="24" t="s">
        <v>80</v>
      </c>
      <c r="I24" s="24" t="s">
        <v>79</v>
      </c>
    </row>
    <row r="25" spans="2:12" x14ac:dyDescent="0.25">
      <c r="B25" s="221">
        <v>1</v>
      </c>
      <c r="C25" s="25" t="str">
        <f>'Noise Barrier Master Table'!D11</f>
        <v>ROW</v>
      </c>
      <c r="D25" s="26">
        <f>'Noise Barrier Master Table'!E11</f>
        <v>0</v>
      </c>
      <c r="E25" s="26">
        <f>'Noise Barrier Master Table'!F11</f>
        <v>0</v>
      </c>
      <c r="F25" s="121"/>
      <c r="G25" s="121"/>
      <c r="H25" s="186">
        <f>F25*$I$20</f>
        <v>0</v>
      </c>
      <c r="I25" s="186">
        <f>G25*$I$20</f>
        <v>0</v>
      </c>
    </row>
    <row r="26" spans="2:12" x14ac:dyDescent="0.25">
      <c r="B26" s="222"/>
      <c r="C26" s="27" t="str">
        <f>'Noise Barrier Master Table'!D12</f>
        <v>Shoulder</v>
      </c>
      <c r="D26" s="28">
        <f>'Noise Barrier Master Table'!E12</f>
        <v>0</v>
      </c>
      <c r="E26" s="28">
        <f>'Noise Barrier Master Table'!F12</f>
        <v>0</v>
      </c>
      <c r="F26" s="122"/>
      <c r="G26" s="122"/>
      <c r="H26" s="187"/>
      <c r="I26" s="187"/>
    </row>
    <row r="27" spans="2:12" ht="15.75" thickBot="1" x14ac:dyDescent="0.3">
      <c r="B27" s="228"/>
      <c r="C27" s="29" t="str">
        <f>'Noise Barrier Master Table'!D13</f>
        <v>Structure</v>
      </c>
      <c r="D27" s="30">
        <f>'Noise Barrier Master Table'!E13</f>
        <v>0</v>
      </c>
      <c r="E27" s="30">
        <f>'Noise Barrier Master Table'!F13</f>
        <v>0</v>
      </c>
      <c r="F27" s="224"/>
      <c r="G27" s="224"/>
      <c r="H27" s="189"/>
      <c r="I27" s="189"/>
    </row>
    <row r="28" spans="2:12" x14ac:dyDescent="0.25">
      <c r="B28" s="221">
        <v>2</v>
      </c>
      <c r="C28" s="25" t="str">
        <f>'Noise Barrier Master Table'!D14</f>
        <v>ROW</v>
      </c>
      <c r="D28" s="26">
        <f>'Noise Barrier Master Table'!E14</f>
        <v>0</v>
      </c>
      <c r="E28" s="26">
        <f>'Noise Barrier Master Table'!F14</f>
        <v>0</v>
      </c>
      <c r="F28" s="121"/>
      <c r="G28" s="121"/>
      <c r="H28" s="186">
        <f>F28*$I$20</f>
        <v>0</v>
      </c>
      <c r="I28" s="186">
        <f>G28*$I$20</f>
        <v>0</v>
      </c>
    </row>
    <row r="29" spans="2:12" x14ac:dyDescent="0.25">
      <c r="B29" s="222"/>
      <c r="C29" s="27" t="str">
        <f>'Noise Barrier Master Table'!D15</f>
        <v>Shoulder</v>
      </c>
      <c r="D29" s="28">
        <f>'Noise Barrier Master Table'!E15</f>
        <v>0</v>
      </c>
      <c r="E29" s="28">
        <f>'Noise Barrier Master Table'!F15</f>
        <v>0</v>
      </c>
      <c r="F29" s="122"/>
      <c r="G29" s="122"/>
      <c r="H29" s="187"/>
      <c r="I29" s="187"/>
    </row>
    <row r="30" spans="2:12" ht="15.75" thickBot="1" x14ac:dyDescent="0.3">
      <c r="B30" s="223"/>
      <c r="C30" s="31" t="str">
        <f>'Noise Barrier Master Table'!D16</f>
        <v>Structure</v>
      </c>
      <c r="D30" s="32">
        <f>'Noise Barrier Master Table'!E16</f>
        <v>0</v>
      </c>
      <c r="E30" s="32">
        <f>'Noise Barrier Master Table'!F16</f>
        <v>0</v>
      </c>
      <c r="F30" s="123"/>
      <c r="G30" s="123"/>
      <c r="H30" s="188"/>
      <c r="I30" s="188"/>
    </row>
    <row r="31" spans="2:12" x14ac:dyDescent="0.25">
      <c r="B31" s="221">
        <v>3</v>
      </c>
      <c r="C31" s="25" t="str">
        <f>'Noise Barrier Master Table'!D17</f>
        <v>ROW</v>
      </c>
      <c r="D31" s="26">
        <f>'Noise Barrier Master Table'!E17</f>
        <v>0</v>
      </c>
      <c r="E31" s="26">
        <f>'Noise Barrier Master Table'!F17</f>
        <v>0</v>
      </c>
      <c r="F31" s="121"/>
      <c r="G31" s="121"/>
      <c r="H31" s="186">
        <f>F31*$I$20</f>
        <v>0</v>
      </c>
      <c r="I31" s="186">
        <f>G31*$I$20</f>
        <v>0</v>
      </c>
    </row>
    <row r="32" spans="2:12" x14ac:dyDescent="0.25">
      <c r="B32" s="222"/>
      <c r="C32" s="27" t="str">
        <f>'Noise Barrier Master Table'!D18</f>
        <v>Shoulder</v>
      </c>
      <c r="D32" s="28">
        <f>'Noise Barrier Master Table'!E18</f>
        <v>0</v>
      </c>
      <c r="E32" s="28">
        <f>'Noise Barrier Master Table'!F18</f>
        <v>0</v>
      </c>
      <c r="F32" s="122"/>
      <c r="G32" s="122"/>
      <c r="H32" s="187"/>
      <c r="I32" s="187"/>
      <c r="K32" s="33"/>
      <c r="L32" s="33"/>
    </row>
    <row r="33" spans="2:12" ht="15.75" thickBot="1" x14ac:dyDescent="0.3">
      <c r="B33" s="223"/>
      <c r="C33" s="31" t="str">
        <f>'Noise Barrier Master Table'!D19</f>
        <v>Structure</v>
      </c>
      <c r="D33" s="32">
        <f>'Noise Barrier Master Table'!E19</f>
        <v>0</v>
      </c>
      <c r="E33" s="32">
        <f>'Noise Barrier Master Table'!F19</f>
        <v>0</v>
      </c>
      <c r="F33" s="123"/>
      <c r="G33" s="123"/>
      <c r="H33" s="188"/>
      <c r="I33" s="188"/>
      <c r="L33" s="34"/>
    </row>
    <row r="34" spans="2:12" x14ac:dyDescent="0.25">
      <c r="B34" s="221">
        <v>4</v>
      </c>
      <c r="C34" s="25" t="str">
        <f>'Noise Barrier Master Table'!D20</f>
        <v>ROW</v>
      </c>
      <c r="D34" s="26">
        <f>'Noise Barrier Master Table'!E20</f>
        <v>0</v>
      </c>
      <c r="E34" s="26">
        <f>'Noise Barrier Master Table'!F20</f>
        <v>0</v>
      </c>
      <c r="F34" s="121"/>
      <c r="G34" s="121"/>
      <c r="H34" s="186">
        <f>F34*$I$20</f>
        <v>0</v>
      </c>
      <c r="I34" s="186">
        <f>G34*$I$20</f>
        <v>0</v>
      </c>
      <c r="L34" s="35"/>
    </row>
    <row r="35" spans="2:12" x14ac:dyDescent="0.25">
      <c r="B35" s="222"/>
      <c r="C35" s="27" t="str">
        <f>'Noise Barrier Master Table'!D21</f>
        <v>Shoulder</v>
      </c>
      <c r="D35" s="28">
        <f>'Noise Barrier Master Table'!E21</f>
        <v>0</v>
      </c>
      <c r="E35" s="28">
        <f>'Noise Barrier Master Table'!F21</f>
        <v>0</v>
      </c>
      <c r="F35" s="122"/>
      <c r="G35" s="122"/>
      <c r="H35" s="187"/>
      <c r="I35" s="187"/>
      <c r="K35" s="33"/>
      <c r="L35" s="36"/>
    </row>
    <row r="36" spans="2:12" ht="15.75" thickBot="1" x14ac:dyDescent="0.3">
      <c r="B36" s="223"/>
      <c r="C36" s="31" t="str">
        <f>'Noise Barrier Master Table'!D22</f>
        <v>Structure</v>
      </c>
      <c r="D36" s="32">
        <f>'Noise Barrier Master Table'!E22</f>
        <v>0</v>
      </c>
      <c r="E36" s="32">
        <f>'Noise Barrier Master Table'!F22</f>
        <v>0</v>
      </c>
      <c r="F36" s="123"/>
      <c r="G36" s="123"/>
      <c r="H36" s="188"/>
      <c r="I36" s="188"/>
      <c r="K36" s="33"/>
      <c r="L36" s="33"/>
    </row>
    <row r="37" spans="2:12" x14ac:dyDescent="0.25">
      <c r="B37" s="221">
        <v>5</v>
      </c>
      <c r="C37" s="25" t="str">
        <f>'Noise Barrier Master Table'!D23</f>
        <v>ROW</v>
      </c>
      <c r="D37" s="26">
        <f>'Noise Barrier Master Table'!E23</f>
        <v>0</v>
      </c>
      <c r="E37" s="26">
        <f>'Noise Barrier Master Table'!F23</f>
        <v>0</v>
      </c>
      <c r="F37" s="121"/>
      <c r="G37" s="121"/>
      <c r="H37" s="186">
        <f>F37*$I$20</f>
        <v>0</v>
      </c>
      <c r="I37" s="186">
        <f>G37*$I$20</f>
        <v>0</v>
      </c>
      <c r="K37" s="37"/>
      <c r="L37" s="38"/>
    </row>
    <row r="38" spans="2:12" x14ac:dyDescent="0.25">
      <c r="B38" s="222"/>
      <c r="C38" s="27" t="str">
        <f>'Noise Barrier Master Table'!D24</f>
        <v>Shoulder</v>
      </c>
      <c r="D38" s="28">
        <f>'Noise Barrier Master Table'!E24</f>
        <v>0</v>
      </c>
      <c r="E38" s="28">
        <f>'Noise Barrier Master Table'!F24</f>
        <v>0</v>
      </c>
      <c r="F38" s="122"/>
      <c r="G38" s="122"/>
      <c r="H38" s="187"/>
      <c r="I38" s="187"/>
    </row>
    <row r="39" spans="2:12" ht="15.75" thickBot="1" x14ac:dyDescent="0.3">
      <c r="B39" s="223"/>
      <c r="C39" s="31" t="str">
        <f>'Noise Barrier Master Table'!D25</f>
        <v>Structure</v>
      </c>
      <c r="D39" s="32">
        <f>'Noise Barrier Master Table'!E25</f>
        <v>0</v>
      </c>
      <c r="E39" s="32">
        <f>'Noise Barrier Master Table'!F25</f>
        <v>0</v>
      </c>
      <c r="F39" s="123"/>
      <c r="G39" s="123"/>
      <c r="H39" s="188"/>
      <c r="I39" s="188"/>
    </row>
    <row r="40" spans="2:12" x14ac:dyDescent="0.25">
      <c r="B40" s="221">
        <v>6</v>
      </c>
      <c r="C40" s="25" t="str">
        <f>'Noise Barrier Master Table'!D26</f>
        <v>ROW</v>
      </c>
      <c r="D40" s="26">
        <f>'Noise Barrier Master Table'!E26</f>
        <v>0</v>
      </c>
      <c r="E40" s="26">
        <f>'Noise Barrier Master Table'!F26</f>
        <v>0</v>
      </c>
      <c r="F40" s="121"/>
      <c r="G40" s="121"/>
      <c r="H40" s="186">
        <f>F40*$I$20</f>
        <v>0</v>
      </c>
      <c r="I40" s="186">
        <f>G40*$I$20</f>
        <v>0</v>
      </c>
    </row>
    <row r="41" spans="2:12" x14ac:dyDescent="0.25">
      <c r="B41" s="222"/>
      <c r="C41" s="27" t="str">
        <f>'Noise Barrier Master Table'!D27</f>
        <v>Shoulder</v>
      </c>
      <c r="D41" s="28">
        <f>'Noise Barrier Master Table'!E27</f>
        <v>0</v>
      </c>
      <c r="E41" s="28">
        <f>'Noise Barrier Master Table'!F27</f>
        <v>0</v>
      </c>
      <c r="F41" s="122"/>
      <c r="G41" s="122"/>
      <c r="H41" s="187"/>
      <c r="I41" s="187"/>
    </row>
    <row r="42" spans="2:12" ht="15.75" thickBot="1" x14ac:dyDescent="0.3">
      <c r="B42" s="223"/>
      <c r="C42" s="31" t="str">
        <f>'Noise Barrier Master Table'!D28</f>
        <v>Structure</v>
      </c>
      <c r="D42" s="32">
        <f>'Noise Barrier Master Table'!E28</f>
        <v>0</v>
      </c>
      <c r="E42" s="32">
        <f>'Noise Barrier Master Table'!F28</f>
        <v>0</v>
      </c>
      <c r="F42" s="123"/>
      <c r="G42" s="123"/>
      <c r="H42" s="188"/>
      <c r="I42" s="188"/>
    </row>
    <row r="43" spans="2:12" x14ac:dyDescent="0.25">
      <c r="B43" s="221">
        <v>7</v>
      </c>
      <c r="C43" s="25" t="str">
        <f>'Noise Barrier Master Table'!D29</f>
        <v>ROW</v>
      </c>
      <c r="D43" s="26">
        <f>'Noise Barrier Master Table'!E29</f>
        <v>0</v>
      </c>
      <c r="E43" s="26">
        <f>'Noise Barrier Master Table'!F29</f>
        <v>0</v>
      </c>
      <c r="F43" s="121"/>
      <c r="G43" s="121"/>
      <c r="H43" s="186">
        <f>F43*$I$20</f>
        <v>0</v>
      </c>
      <c r="I43" s="186">
        <f>G43*$I$20</f>
        <v>0</v>
      </c>
    </row>
    <row r="44" spans="2:12" x14ac:dyDescent="0.25">
      <c r="B44" s="222"/>
      <c r="C44" s="27" t="str">
        <f>'Noise Barrier Master Table'!D30</f>
        <v>Shoulder</v>
      </c>
      <c r="D44" s="28">
        <f>'Noise Barrier Master Table'!E30</f>
        <v>0</v>
      </c>
      <c r="E44" s="28">
        <f>'Noise Barrier Master Table'!F30</f>
        <v>0</v>
      </c>
      <c r="F44" s="122"/>
      <c r="G44" s="122"/>
      <c r="H44" s="187"/>
      <c r="I44" s="187"/>
    </row>
    <row r="45" spans="2:12" ht="15.75" thickBot="1" x14ac:dyDescent="0.3">
      <c r="B45" s="223"/>
      <c r="C45" s="31" t="str">
        <f>'Noise Barrier Master Table'!D31</f>
        <v>Structure</v>
      </c>
      <c r="D45" s="32">
        <f>'Noise Barrier Master Table'!E31</f>
        <v>0</v>
      </c>
      <c r="E45" s="32">
        <f>'Noise Barrier Master Table'!F31</f>
        <v>0</v>
      </c>
      <c r="F45" s="123"/>
      <c r="G45" s="123"/>
      <c r="H45" s="188"/>
      <c r="I45" s="188"/>
    </row>
    <row r="46" spans="2:12" x14ac:dyDescent="0.25">
      <c r="B46" s="232">
        <v>8</v>
      </c>
      <c r="C46" s="39" t="str">
        <f>'Noise Barrier Master Table'!D32</f>
        <v>ROW</v>
      </c>
      <c r="D46" s="40">
        <f>'Noise Barrier Master Table'!E32</f>
        <v>0</v>
      </c>
      <c r="E46" s="40">
        <f>'Noise Barrier Master Table'!F32</f>
        <v>0</v>
      </c>
      <c r="F46" s="212"/>
      <c r="G46" s="212"/>
      <c r="H46" s="225">
        <f>F46*$I$20</f>
        <v>0</v>
      </c>
      <c r="I46" s="225">
        <f>G46*$I$20</f>
        <v>0</v>
      </c>
    </row>
    <row r="47" spans="2:12" x14ac:dyDescent="0.25">
      <c r="B47" s="222"/>
      <c r="C47" s="27" t="str">
        <f>'Noise Barrier Master Table'!D33</f>
        <v>Shoulder</v>
      </c>
      <c r="D47" s="28">
        <f>'Noise Barrier Master Table'!E33</f>
        <v>0</v>
      </c>
      <c r="E47" s="28">
        <f>'Noise Barrier Master Table'!F33</f>
        <v>0</v>
      </c>
      <c r="F47" s="122"/>
      <c r="G47" s="122"/>
      <c r="H47" s="187"/>
      <c r="I47" s="187"/>
    </row>
    <row r="48" spans="2:12" ht="15.75" thickBot="1" x14ac:dyDescent="0.3">
      <c r="B48" s="223"/>
      <c r="C48" s="31" t="str">
        <f>'Noise Barrier Master Table'!D34</f>
        <v>Structure</v>
      </c>
      <c r="D48" s="32">
        <f>'Noise Barrier Master Table'!E34</f>
        <v>0</v>
      </c>
      <c r="E48" s="32">
        <f>'Noise Barrier Master Table'!F34</f>
        <v>0</v>
      </c>
      <c r="F48" s="123"/>
      <c r="G48" s="123"/>
      <c r="H48" s="188"/>
      <c r="I48" s="188"/>
    </row>
    <row r="49" spans="2:8" x14ac:dyDescent="0.25">
      <c r="B49" s="41" t="s">
        <v>15</v>
      </c>
      <c r="D49" s="42"/>
      <c r="G49" s="41"/>
      <c r="H49" s="41"/>
    </row>
  </sheetData>
  <mergeCells count="69">
    <mergeCell ref="B19:B20"/>
    <mergeCell ref="I31:I33"/>
    <mergeCell ref="H31:H33"/>
    <mergeCell ref="I43:I45"/>
    <mergeCell ref="H43:H45"/>
    <mergeCell ref="B23:I23"/>
    <mergeCell ref="I25:I27"/>
    <mergeCell ref="H25:H27"/>
    <mergeCell ref="I28:I30"/>
    <mergeCell ref="H28:H30"/>
    <mergeCell ref="B34:B36"/>
    <mergeCell ref="G34:G36"/>
    <mergeCell ref="F34:F36"/>
    <mergeCell ref="B37:B39"/>
    <mergeCell ref="G37:G39"/>
    <mergeCell ref="F37:F39"/>
    <mergeCell ref="I46:I48"/>
    <mergeCell ref="H46:H48"/>
    <mergeCell ref="I34:I36"/>
    <mergeCell ref="H34:H36"/>
    <mergeCell ref="I37:I39"/>
    <mergeCell ref="H37:H39"/>
    <mergeCell ref="I40:I42"/>
    <mergeCell ref="H40:H42"/>
    <mergeCell ref="B1:C1"/>
    <mergeCell ref="B2:C2"/>
    <mergeCell ref="B3:C3"/>
    <mergeCell ref="D1:I1"/>
    <mergeCell ref="D2:I2"/>
    <mergeCell ref="D3:I3"/>
    <mergeCell ref="B4:I4"/>
    <mergeCell ref="B7:B9"/>
    <mergeCell ref="D5:H5"/>
    <mergeCell ref="B6:I6"/>
    <mergeCell ref="D7:H7"/>
    <mergeCell ref="D8:H8"/>
    <mergeCell ref="D9:H9"/>
    <mergeCell ref="B11:B15"/>
    <mergeCell ref="B10:I10"/>
    <mergeCell ref="D11:H11"/>
    <mergeCell ref="D12:H12"/>
    <mergeCell ref="D13:H13"/>
    <mergeCell ref="D14:H14"/>
    <mergeCell ref="D15:H15"/>
    <mergeCell ref="B16:I16"/>
    <mergeCell ref="D17:H17"/>
    <mergeCell ref="B31:B33"/>
    <mergeCell ref="G31:G33"/>
    <mergeCell ref="F31:F33"/>
    <mergeCell ref="B28:B30"/>
    <mergeCell ref="G28:G30"/>
    <mergeCell ref="F28:F30"/>
    <mergeCell ref="B25:B27"/>
    <mergeCell ref="G25:G27"/>
    <mergeCell ref="F25:F27"/>
    <mergeCell ref="D19:H19"/>
    <mergeCell ref="D20:H20"/>
    <mergeCell ref="B21:I21"/>
    <mergeCell ref="D22:H22"/>
    <mergeCell ref="B18:I18"/>
    <mergeCell ref="B46:B48"/>
    <mergeCell ref="G46:G48"/>
    <mergeCell ref="F46:F48"/>
    <mergeCell ref="B40:B42"/>
    <mergeCell ref="G40:G42"/>
    <mergeCell ref="F40:F42"/>
    <mergeCell ref="B43:B45"/>
    <mergeCell ref="G43:G45"/>
    <mergeCell ref="F43:F45"/>
  </mergeCells>
  <conditionalFormatting sqref="L37">
    <cfRule type="containsText" dxfId="3" priority="1" operator="containsText" text="TERMINATE ANALYSIS. BARRIER NOT FEASIBLE.">
      <formula>NOT(ISERROR(SEARCH("TERMINATE ANALYSIS. BARRIER NOT FEASIBLE.",L37)))</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BE2D0-1FC7-46A9-887E-7165624010BA}">
  <sheetPr>
    <tabColor rgb="FF92D050"/>
  </sheetPr>
  <dimension ref="B1:L49"/>
  <sheetViews>
    <sheetView zoomScale="70" zoomScaleNormal="70" workbookViewId="0">
      <selection activeCell="B21" sqref="B21:I21"/>
    </sheetView>
  </sheetViews>
  <sheetFormatPr defaultColWidth="8.85546875" defaultRowHeight="15" x14ac:dyDescent="0.25"/>
  <cols>
    <col min="2" max="2" width="11.28515625" customWidth="1"/>
    <col min="3" max="3" width="15.7109375" customWidth="1"/>
    <col min="4" max="4" width="14.5703125" customWidth="1"/>
    <col min="5" max="5" width="17" customWidth="1"/>
    <col min="6" max="6" width="23.28515625" customWidth="1"/>
    <col min="7" max="7" width="26.42578125" customWidth="1"/>
    <col min="8" max="8" width="25.42578125" customWidth="1"/>
    <col min="9" max="9" width="18" customWidth="1"/>
    <col min="10" max="10" width="12" customWidth="1"/>
    <col min="11" max="11" width="10.85546875" customWidth="1"/>
    <col min="12" max="12" width="11.85546875" customWidth="1"/>
    <col min="13" max="13" width="20.42578125" customWidth="1"/>
    <col min="14" max="14" width="22.42578125" customWidth="1"/>
    <col min="15" max="15" width="20.42578125" customWidth="1"/>
  </cols>
  <sheetData>
    <row r="1" spans="2:9" ht="27" customHeight="1" thickBot="1" x14ac:dyDescent="0.4">
      <c r="B1" s="214" t="s">
        <v>40</v>
      </c>
      <c r="C1" s="215"/>
      <c r="D1" s="229"/>
      <c r="E1" s="230"/>
      <c r="F1" s="230"/>
      <c r="G1" s="230"/>
      <c r="H1" s="230"/>
      <c r="I1" s="231"/>
    </row>
    <row r="2" spans="2:9" ht="27" customHeight="1" thickBot="1" x14ac:dyDescent="0.4">
      <c r="B2" s="214" t="s">
        <v>42</v>
      </c>
      <c r="C2" s="215"/>
      <c r="D2" s="229"/>
      <c r="E2" s="230"/>
      <c r="F2" s="230"/>
      <c r="G2" s="230"/>
      <c r="H2" s="230"/>
      <c r="I2" s="231"/>
    </row>
    <row r="3" spans="2:9" ht="24" thickBot="1" x14ac:dyDescent="0.4">
      <c r="B3" s="216" t="s">
        <v>41</v>
      </c>
      <c r="C3" s="217"/>
      <c r="D3" s="229"/>
      <c r="E3" s="230"/>
      <c r="F3" s="230"/>
      <c r="G3" s="230"/>
      <c r="H3" s="230"/>
      <c r="I3" s="231"/>
    </row>
    <row r="4" spans="2:9" ht="32.25" thickBot="1" x14ac:dyDescent="0.3">
      <c r="B4" s="236" t="s">
        <v>81</v>
      </c>
      <c r="C4" s="237"/>
      <c r="D4" s="237"/>
      <c r="E4" s="237"/>
      <c r="F4" s="237"/>
      <c r="G4" s="237"/>
      <c r="H4" s="237"/>
      <c r="I4" s="237"/>
    </row>
    <row r="5" spans="2:9" ht="15.75" thickBot="1" x14ac:dyDescent="0.3">
      <c r="B5" s="14" t="s">
        <v>12</v>
      </c>
      <c r="C5" s="15" t="s">
        <v>6</v>
      </c>
      <c r="D5" s="184" t="s">
        <v>2</v>
      </c>
      <c r="E5" s="185"/>
      <c r="F5" s="185"/>
      <c r="G5" s="185"/>
      <c r="H5" s="185"/>
      <c r="I5" s="15" t="s">
        <v>3</v>
      </c>
    </row>
    <row r="6" spans="2:9" ht="19.5" thickBot="1" x14ac:dyDescent="0.3">
      <c r="B6" s="198" t="s">
        <v>16</v>
      </c>
      <c r="C6" s="199"/>
      <c r="D6" s="199"/>
      <c r="E6" s="199"/>
      <c r="F6" s="199"/>
      <c r="G6" s="199"/>
      <c r="H6" s="199"/>
      <c r="I6" s="200"/>
    </row>
    <row r="7" spans="2:9" ht="14.45" customHeight="1" x14ac:dyDescent="0.25">
      <c r="B7" s="238" t="s">
        <v>18</v>
      </c>
      <c r="C7" s="17" t="s">
        <v>7</v>
      </c>
      <c r="D7" s="239" t="s">
        <v>76</v>
      </c>
      <c r="E7" s="240"/>
      <c r="F7" s="240"/>
      <c r="G7" s="240"/>
      <c r="H7" s="240"/>
      <c r="I7" s="16">
        <v>2.57</v>
      </c>
    </row>
    <row r="8" spans="2:9" ht="14.45" customHeight="1" x14ac:dyDescent="0.25">
      <c r="B8" s="238"/>
      <c r="C8" s="17" t="s">
        <v>8</v>
      </c>
      <c r="D8" s="201" t="s">
        <v>13</v>
      </c>
      <c r="E8" s="241"/>
      <c r="F8" s="241"/>
      <c r="G8" s="241"/>
      <c r="H8" s="241"/>
      <c r="I8" s="18">
        <v>8760</v>
      </c>
    </row>
    <row r="9" spans="2:9" ht="15" customHeight="1" thickBot="1" x14ac:dyDescent="0.3">
      <c r="B9" s="238"/>
      <c r="C9" s="17" t="s">
        <v>9</v>
      </c>
      <c r="D9" s="242" t="s">
        <v>38</v>
      </c>
      <c r="E9" s="243"/>
      <c r="F9" s="243"/>
      <c r="G9" s="243"/>
      <c r="H9" s="243"/>
      <c r="I9" s="18">
        <f>I7*I8</f>
        <v>22513.199999999997</v>
      </c>
    </row>
    <row r="10" spans="2:9" ht="19.5" thickBot="1" x14ac:dyDescent="0.3">
      <c r="B10" s="198" t="s">
        <v>21</v>
      </c>
      <c r="C10" s="199"/>
      <c r="D10" s="199"/>
      <c r="E10" s="199"/>
      <c r="F10" s="199"/>
      <c r="G10" s="199"/>
      <c r="H10" s="199"/>
      <c r="I10" s="200"/>
    </row>
    <row r="11" spans="2:9" ht="14.45" customHeight="1" x14ac:dyDescent="0.25">
      <c r="B11" s="213" t="s">
        <v>19</v>
      </c>
      <c r="C11" s="19" t="s">
        <v>7</v>
      </c>
      <c r="D11" s="192" t="s">
        <v>32</v>
      </c>
      <c r="E11" s="193"/>
      <c r="F11" s="193"/>
      <c r="G11" s="193"/>
      <c r="H11" s="193"/>
      <c r="I11" s="1"/>
    </row>
    <row r="12" spans="2:9" ht="14.45" customHeight="1" x14ac:dyDescent="0.25">
      <c r="B12" s="213"/>
      <c r="C12" s="19" t="s">
        <v>8</v>
      </c>
      <c r="D12" s="106" t="s">
        <v>33</v>
      </c>
      <c r="E12" s="233"/>
      <c r="F12" s="233"/>
      <c r="G12" s="233"/>
      <c r="H12" s="233"/>
      <c r="I12" s="1"/>
    </row>
    <row r="13" spans="2:9" ht="14.45" customHeight="1" x14ac:dyDescent="0.25">
      <c r="B13" s="213"/>
      <c r="C13" s="19" t="s">
        <v>9</v>
      </c>
      <c r="D13" s="106" t="s">
        <v>4</v>
      </c>
      <c r="E13" s="233"/>
      <c r="F13" s="233"/>
      <c r="G13" s="233"/>
      <c r="H13" s="233"/>
      <c r="I13" s="1"/>
    </row>
    <row r="14" spans="2:9" ht="15" customHeight="1" thickBot="1" x14ac:dyDescent="0.3">
      <c r="B14" s="213"/>
      <c r="C14" s="19" t="s">
        <v>10</v>
      </c>
      <c r="D14" s="106" t="s">
        <v>5</v>
      </c>
      <c r="E14" s="233"/>
      <c r="F14" s="233"/>
      <c r="G14" s="233"/>
      <c r="H14" s="233"/>
      <c r="I14" s="1"/>
    </row>
    <row r="15" spans="2:9" ht="15" customHeight="1" thickBot="1" x14ac:dyDescent="0.3">
      <c r="B15" s="213"/>
      <c r="C15" s="19" t="s">
        <v>11</v>
      </c>
      <c r="D15" s="234" t="s">
        <v>37</v>
      </c>
      <c r="E15" s="235"/>
      <c r="F15" s="235"/>
      <c r="G15" s="235"/>
      <c r="H15" s="235"/>
      <c r="I15" s="20">
        <f>I11*I12*I13*I14</f>
        <v>0</v>
      </c>
    </row>
    <row r="16" spans="2:9" ht="19.5" thickBot="1" x14ac:dyDescent="0.3">
      <c r="B16" s="198" t="s">
        <v>83</v>
      </c>
      <c r="C16" s="199"/>
      <c r="D16" s="199"/>
      <c r="E16" s="199"/>
      <c r="F16" s="199"/>
      <c r="G16" s="199"/>
      <c r="H16" s="199"/>
      <c r="I16" s="200"/>
    </row>
    <row r="17" spans="2:12" ht="21.6" customHeight="1" thickBot="1" x14ac:dyDescent="0.3">
      <c r="B17" s="61" t="s">
        <v>20</v>
      </c>
      <c r="C17" s="19" t="s">
        <v>7</v>
      </c>
      <c r="D17" s="190" t="s">
        <v>78</v>
      </c>
      <c r="E17" s="191"/>
      <c r="F17" s="191"/>
      <c r="G17" s="191"/>
      <c r="H17" s="191"/>
      <c r="I17" s="45">
        <f>I15/I9</f>
        <v>0</v>
      </c>
    </row>
    <row r="18" spans="2:12" ht="21.6" customHeight="1" thickBot="1" x14ac:dyDescent="0.3">
      <c r="B18" s="198" t="s">
        <v>85</v>
      </c>
      <c r="C18" s="199"/>
      <c r="D18" s="199"/>
      <c r="E18" s="199"/>
      <c r="F18" s="199"/>
      <c r="G18" s="199"/>
      <c r="H18" s="199"/>
      <c r="I18" s="200"/>
    </row>
    <row r="19" spans="2:12" ht="15" customHeight="1" thickBot="1" x14ac:dyDescent="0.3">
      <c r="B19" s="210" t="s">
        <v>39</v>
      </c>
      <c r="C19" s="21" t="s">
        <v>7</v>
      </c>
      <c r="D19" s="192" t="s">
        <v>14</v>
      </c>
      <c r="E19" s="193"/>
      <c r="F19" s="193"/>
      <c r="G19" s="193"/>
      <c r="H19" s="193"/>
      <c r="I19" s="43"/>
    </row>
    <row r="20" spans="2:12" ht="15" customHeight="1" thickBot="1" x14ac:dyDescent="0.3">
      <c r="B20" s="211"/>
      <c r="C20" s="60" t="s">
        <v>8</v>
      </c>
      <c r="D20" s="194" t="s">
        <v>82</v>
      </c>
      <c r="E20" s="195"/>
      <c r="F20" s="195"/>
      <c r="G20" s="195"/>
      <c r="H20" s="195"/>
      <c r="I20" s="67" t="str">
        <f>IF(I19=0, "0", I17/I19)</f>
        <v>0</v>
      </c>
    </row>
    <row r="21" spans="2:12" ht="19.5" thickBot="1" x14ac:dyDescent="0.3">
      <c r="B21" s="198" t="s">
        <v>17</v>
      </c>
      <c r="C21" s="199"/>
      <c r="D21" s="199"/>
      <c r="E21" s="199"/>
      <c r="F21" s="199"/>
      <c r="G21" s="199"/>
      <c r="H21" s="199"/>
      <c r="I21" s="200"/>
    </row>
    <row r="22" spans="2:12" ht="15" customHeight="1" thickBot="1" x14ac:dyDescent="0.3">
      <c r="B22" s="19" t="s">
        <v>86</v>
      </c>
      <c r="C22" s="19" t="s">
        <v>7</v>
      </c>
      <c r="D22" s="106" t="s">
        <v>36</v>
      </c>
      <c r="E22" s="233"/>
      <c r="F22" s="233"/>
      <c r="G22" s="233"/>
      <c r="H22" s="233"/>
      <c r="I22" s="18">
        <f>ROUNDUP(I17,0)</f>
        <v>0</v>
      </c>
    </row>
    <row r="23" spans="2:12" ht="32.25" thickBot="1" x14ac:dyDescent="0.3">
      <c r="B23" s="205" t="s">
        <v>46</v>
      </c>
      <c r="C23" s="206"/>
      <c r="D23" s="206"/>
      <c r="E23" s="206"/>
      <c r="F23" s="206"/>
      <c r="G23" s="206"/>
      <c r="H23" s="206"/>
      <c r="I23" s="207"/>
    </row>
    <row r="24" spans="2:12" ht="57" customHeight="1" thickBot="1" x14ac:dyDescent="0.3">
      <c r="B24" s="22" t="s">
        <v>28</v>
      </c>
      <c r="C24" s="23" t="s">
        <v>23</v>
      </c>
      <c r="D24" s="23" t="s">
        <v>24</v>
      </c>
      <c r="E24" s="23" t="s">
        <v>25</v>
      </c>
      <c r="F24" s="23" t="s">
        <v>61</v>
      </c>
      <c r="G24" s="23" t="s">
        <v>60</v>
      </c>
      <c r="H24" s="24" t="s">
        <v>80</v>
      </c>
      <c r="I24" s="24" t="s">
        <v>79</v>
      </c>
    </row>
    <row r="25" spans="2:12" x14ac:dyDescent="0.25">
      <c r="B25" s="221">
        <v>1</v>
      </c>
      <c r="C25" s="25" t="str">
        <f>'Noise Barrier Master Table'!D11</f>
        <v>ROW</v>
      </c>
      <c r="D25" s="26">
        <f>'Noise Barrier Master Table'!E11</f>
        <v>0</v>
      </c>
      <c r="E25" s="26">
        <f>'Noise Barrier Master Table'!F11</f>
        <v>0</v>
      </c>
      <c r="F25" s="121"/>
      <c r="G25" s="121"/>
      <c r="H25" s="186">
        <f>F25*$I$20</f>
        <v>0</v>
      </c>
      <c r="I25" s="186">
        <f>G25*$I$20</f>
        <v>0</v>
      </c>
    </row>
    <row r="26" spans="2:12" x14ac:dyDescent="0.25">
      <c r="B26" s="222"/>
      <c r="C26" s="27" t="str">
        <f>'Noise Barrier Master Table'!D12</f>
        <v>Shoulder</v>
      </c>
      <c r="D26" s="28">
        <f>'Noise Barrier Master Table'!E12</f>
        <v>0</v>
      </c>
      <c r="E26" s="28">
        <f>'Noise Barrier Master Table'!F12</f>
        <v>0</v>
      </c>
      <c r="F26" s="122"/>
      <c r="G26" s="122"/>
      <c r="H26" s="187"/>
      <c r="I26" s="187"/>
    </row>
    <row r="27" spans="2:12" ht="15.75" thickBot="1" x14ac:dyDescent="0.3">
      <c r="B27" s="228"/>
      <c r="C27" s="29" t="str">
        <f>'Noise Barrier Master Table'!D13</f>
        <v>Structure</v>
      </c>
      <c r="D27" s="30">
        <f>'Noise Barrier Master Table'!E13</f>
        <v>0</v>
      </c>
      <c r="E27" s="30">
        <f>'Noise Barrier Master Table'!F13</f>
        <v>0</v>
      </c>
      <c r="F27" s="224"/>
      <c r="G27" s="224"/>
      <c r="H27" s="189"/>
      <c r="I27" s="189"/>
    </row>
    <row r="28" spans="2:12" x14ac:dyDescent="0.25">
      <c r="B28" s="221">
        <v>2</v>
      </c>
      <c r="C28" s="25" t="str">
        <f>'Noise Barrier Master Table'!D14</f>
        <v>ROW</v>
      </c>
      <c r="D28" s="26">
        <f>'Noise Barrier Master Table'!E14</f>
        <v>0</v>
      </c>
      <c r="E28" s="26">
        <f>'Noise Barrier Master Table'!F14</f>
        <v>0</v>
      </c>
      <c r="F28" s="121"/>
      <c r="G28" s="121"/>
      <c r="H28" s="186">
        <f>F28*$I$20</f>
        <v>0</v>
      </c>
      <c r="I28" s="186">
        <f>G28*$I$20</f>
        <v>0</v>
      </c>
    </row>
    <row r="29" spans="2:12" x14ac:dyDescent="0.25">
      <c r="B29" s="222"/>
      <c r="C29" s="27" t="str">
        <f>'Noise Barrier Master Table'!D15</f>
        <v>Shoulder</v>
      </c>
      <c r="D29" s="28">
        <f>'Noise Barrier Master Table'!E15</f>
        <v>0</v>
      </c>
      <c r="E29" s="28">
        <f>'Noise Barrier Master Table'!F15</f>
        <v>0</v>
      </c>
      <c r="F29" s="122"/>
      <c r="G29" s="122"/>
      <c r="H29" s="187"/>
      <c r="I29" s="187"/>
    </row>
    <row r="30" spans="2:12" ht="15.75" thickBot="1" x14ac:dyDescent="0.3">
      <c r="B30" s="223"/>
      <c r="C30" s="31" t="str">
        <f>'Noise Barrier Master Table'!D16</f>
        <v>Structure</v>
      </c>
      <c r="D30" s="32">
        <f>'Noise Barrier Master Table'!E16</f>
        <v>0</v>
      </c>
      <c r="E30" s="32">
        <f>'Noise Barrier Master Table'!F16</f>
        <v>0</v>
      </c>
      <c r="F30" s="123"/>
      <c r="G30" s="123"/>
      <c r="H30" s="188"/>
      <c r="I30" s="188"/>
    </row>
    <row r="31" spans="2:12" x14ac:dyDescent="0.25">
      <c r="B31" s="221">
        <v>3</v>
      </c>
      <c r="C31" s="25" t="str">
        <f>'Noise Barrier Master Table'!D17</f>
        <v>ROW</v>
      </c>
      <c r="D31" s="26">
        <f>'Noise Barrier Master Table'!E17</f>
        <v>0</v>
      </c>
      <c r="E31" s="26">
        <f>'Noise Barrier Master Table'!F17</f>
        <v>0</v>
      </c>
      <c r="F31" s="121"/>
      <c r="G31" s="121"/>
      <c r="H31" s="186">
        <f>F31*$I$20</f>
        <v>0</v>
      </c>
      <c r="I31" s="186">
        <f>G31*$I$20</f>
        <v>0</v>
      </c>
    </row>
    <row r="32" spans="2:12" x14ac:dyDescent="0.25">
      <c r="B32" s="222"/>
      <c r="C32" s="27" t="str">
        <f>'Noise Barrier Master Table'!D18</f>
        <v>Shoulder</v>
      </c>
      <c r="D32" s="28">
        <f>'Noise Barrier Master Table'!E18</f>
        <v>0</v>
      </c>
      <c r="E32" s="28">
        <f>'Noise Barrier Master Table'!F18</f>
        <v>0</v>
      </c>
      <c r="F32" s="122"/>
      <c r="G32" s="122"/>
      <c r="H32" s="187"/>
      <c r="I32" s="187"/>
      <c r="K32" s="33"/>
      <c r="L32" s="33"/>
    </row>
    <row r="33" spans="2:12" ht="15.75" thickBot="1" x14ac:dyDescent="0.3">
      <c r="B33" s="223"/>
      <c r="C33" s="31" t="str">
        <f>'Noise Barrier Master Table'!D19</f>
        <v>Structure</v>
      </c>
      <c r="D33" s="32">
        <f>'Noise Barrier Master Table'!E19</f>
        <v>0</v>
      </c>
      <c r="E33" s="32">
        <f>'Noise Barrier Master Table'!F19</f>
        <v>0</v>
      </c>
      <c r="F33" s="123"/>
      <c r="G33" s="123"/>
      <c r="H33" s="188"/>
      <c r="I33" s="188"/>
      <c r="L33" s="34"/>
    </row>
    <row r="34" spans="2:12" x14ac:dyDescent="0.25">
      <c r="B34" s="221">
        <v>4</v>
      </c>
      <c r="C34" s="25" t="str">
        <f>'Noise Barrier Master Table'!D20</f>
        <v>ROW</v>
      </c>
      <c r="D34" s="26">
        <f>'Noise Barrier Master Table'!E20</f>
        <v>0</v>
      </c>
      <c r="E34" s="26">
        <f>'Noise Barrier Master Table'!F20</f>
        <v>0</v>
      </c>
      <c r="F34" s="121"/>
      <c r="G34" s="121"/>
      <c r="H34" s="186">
        <f>F34*$I$20</f>
        <v>0</v>
      </c>
      <c r="I34" s="186">
        <f>G34*$I$20</f>
        <v>0</v>
      </c>
      <c r="L34" s="35"/>
    </row>
    <row r="35" spans="2:12" x14ac:dyDescent="0.25">
      <c r="B35" s="222"/>
      <c r="C35" s="27" t="str">
        <f>'Noise Barrier Master Table'!D21</f>
        <v>Shoulder</v>
      </c>
      <c r="D35" s="28">
        <f>'Noise Barrier Master Table'!E21</f>
        <v>0</v>
      </c>
      <c r="E35" s="28">
        <f>'Noise Barrier Master Table'!F21</f>
        <v>0</v>
      </c>
      <c r="F35" s="122"/>
      <c r="G35" s="122"/>
      <c r="H35" s="187"/>
      <c r="I35" s="187"/>
      <c r="K35" s="33"/>
      <c r="L35" s="36"/>
    </row>
    <row r="36" spans="2:12" ht="15.75" thickBot="1" x14ac:dyDescent="0.3">
      <c r="B36" s="223"/>
      <c r="C36" s="31" t="str">
        <f>'Noise Barrier Master Table'!D22</f>
        <v>Structure</v>
      </c>
      <c r="D36" s="32">
        <f>'Noise Barrier Master Table'!E22</f>
        <v>0</v>
      </c>
      <c r="E36" s="32">
        <f>'Noise Barrier Master Table'!F22</f>
        <v>0</v>
      </c>
      <c r="F36" s="123"/>
      <c r="G36" s="123"/>
      <c r="H36" s="188"/>
      <c r="I36" s="188"/>
      <c r="K36" s="33"/>
      <c r="L36" s="33"/>
    </row>
    <row r="37" spans="2:12" x14ac:dyDescent="0.25">
      <c r="B37" s="221">
        <v>5</v>
      </c>
      <c r="C37" s="25" t="str">
        <f>'Noise Barrier Master Table'!D23</f>
        <v>ROW</v>
      </c>
      <c r="D37" s="26">
        <f>'Noise Barrier Master Table'!E23</f>
        <v>0</v>
      </c>
      <c r="E37" s="26">
        <f>'Noise Barrier Master Table'!F23</f>
        <v>0</v>
      </c>
      <c r="F37" s="121"/>
      <c r="G37" s="121"/>
      <c r="H37" s="186">
        <f>F37*$I$20</f>
        <v>0</v>
      </c>
      <c r="I37" s="186">
        <f>G37*$I$20</f>
        <v>0</v>
      </c>
      <c r="K37" s="37"/>
      <c r="L37" s="38"/>
    </row>
    <row r="38" spans="2:12" x14ac:dyDescent="0.25">
      <c r="B38" s="222"/>
      <c r="C38" s="27" t="str">
        <f>'Noise Barrier Master Table'!D24</f>
        <v>Shoulder</v>
      </c>
      <c r="D38" s="28">
        <f>'Noise Barrier Master Table'!E24</f>
        <v>0</v>
      </c>
      <c r="E38" s="28">
        <f>'Noise Barrier Master Table'!F24</f>
        <v>0</v>
      </c>
      <c r="F38" s="122"/>
      <c r="G38" s="122"/>
      <c r="H38" s="187"/>
      <c r="I38" s="187"/>
    </row>
    <row r="39" spans="2:12" ht="15.75" thickBot="1" x14ac:dyDescent="0.3">
      <c r="B39" s="223"/>
      <c r="C39" s="31" t="str">
        <f>'Noise Barrier Master Table'!D25</f>
        <v>Structure</v>
      </c>
      <c r="D39" s="32">
        <f>'Noise Barrier Master Table'!E25</f>
        <v>0</v>
      </c>
      <c r="E39" s="32">
        <f>'Noise Barrier Master Table'!F25</f>
        <v>0</v>
      </c>
      <c r="F39" s="123"/>
      <c r="G39" s="123"/>
      <c r="H39" s="188"/>
      <c r="I39" s="188"/>
    </row>
    <row r="40" spans="2:12" x14ac:dyDescent="0.25">
      <c r="B40" s="221">
        <v>6</v>
      </c>
      <c r="C40" s="25" t="str">
        <f>'Noise Barrier Master Table'!D26</f>
        <v>ROW</v>
      </c>
      <c r="D40" s="26">
        <f>'Noise Barrier Master Table'!E26</f>
        <v>0</v>
      </c>
      <c r="E40" s="26">
        <f>'Noise Barrier Master Table'!F26</f>
        <v>0</v>
      </c>
      <c r="F40" s="121"/>
      <c r="G40" s="121"/>
      <c r="H40" s="186">
        <f>F40*$I$20</f>
        <v>0</v>
      </c>
      <c r="I40" s="186">
        <f>G40*$I$20</f>
        <v>0</v>
      </c>
    </row>
    <row r="41" spans="2:12" x14ac:dyDescent="0.25">
      <c r="B41" s="222"/>
      <c r="C41" s="27" t="str">
        <f>'Noise Barrier Master Table'!D27</f>
        <v>Shoulder</v>
      </c>
      <c r="D41" s="28">
        <f>'Noise Barrier Master Table'!E27</f>
        <v>0</v>
      </c>
      <c r="E41" s="28">
        <f>'Noise Barrier Master Table'!F27</f>
        <v>0</v>
      </c>
      <c r="F41" s="122"/>
      <c r="G41" s="122"/>
      <c r="H41" s="187"/>
      <c r="I41" s="187"/>
    </row>
    <row r="42" spans="2:12" ht="15.75" thickBot="1" x14ac:dyDescent="0.3">
      <c r="B42" s="223"/>
      <c r="C42" s="31" t="str">
        <f>'Noise Barrier Master Table'!D28</f>
        <v>Structure</v>
      </c>
      <c r="D42" s="32">
        <f>'Noise Barrier Master Table'!E28</f>
        <v>0</v>
      </c>
      <c r="E42" s="32">
        <f>'Noise Barrier Master Table'!F28</f>
        <v>0</v>
      </c>
      <c r="F42" s="123"/>
      <c r="G42" s="123"/>
      <c r="H42" s="188"/>
      <c r="I42" s="188"/>
    </row>
    <row r="43" spans="2:12" x14ac:dyDescent="0.25">
      <c r="B43" s="221">
        <v>7</v>
      </c>
      <c r="C43" s="25" t="str">
        <f>'Noise Barrier Master Table'!D29</f>
        <v>ROW</v>
      </c>
      <c r="D43" s="26">
        <f>'Noise Barrier Master Table'!E29</f>
        <v>0</v>
      </c>
      <c r="E43" s="26">
        <f>'Noise Barrier Master Table'!F29</f>
        <v>0</v>
      </c>
      <c r="F43" s="121"/>
      <c r="G43" s="121"/>
      <c r="H43" s="186">
        <f>F43*$I$20</f>
        <v>0</v>
      </c>
      <c r="I43" s="186">
        <f>G43*$I$20</f>
        <v>0</v>
      </c>
    </row>
    <row r="44" spans="2:12" x14ac:dyDescent="0.25">
      <c r="B44" s="222"/>
      <c r="C44" s="27" t="str">
        <f>'Noise Barrier Master Table'!D30</f>
        <v>Shoulder</v>
      </c>
      <c r="D44" s="28">
        <f>'Noise Barrier Master Table'!E30</f>
        <v>0</v>
      </c>
      <c r="E44" s="28">
        <f>'Noise Barrier Master Table'!F30</f>
        <v>0</v>
      </c>
      <c r="F44" s="122"/>
      <c r="G44" s="122"/>
      <c r="H44" s="187"/>
      <c r="I44" s="187"/>
    </row>
    <row r="45" spans="2:12" ht="15.75" thickBot="1" x14ac:dyDescent="0.3">
      <c r="B45" s="223"/>
      <c r="C45" s="31" t="str">
        <f>'Noise Barrier Master Table'!D31</f>
        <v>Structure</v>
      </c>
      <c r="D45" s="32">
        <f>'Noise Barrier Master Table'!E31</f>
        <v>0</v>
      </c>
      <c r="E45" s="32">
        <f>'Noise Barrier Master Table'!F31</f>
        <v>0</v>
      </c>
      <c r="F45" s="123"/>
      <c r="G45" s="123"/>
      <c r="H45" s="188"/>
      <c r="I45" s="188"/>
    </row>
    <row r="46" spans="2:12" x14ac:dyDescent="0.25">
      <c r="B46" s="232">
        <v>8</v>
      </c>
      <c r="C46" s="39" t="str">
        <f>'Noise Barrier Master Table'!D32</f>
        <v>ROW</v>
      </c>
      <c r="D46" s="40">
        <f>'Noise Barrier Master Table'!E32</f>
        <v>0</v>
      </c>
      <c r="E46" s="40">
        <f>'Noise Barrier Master Table'!F32</f>
        <v>0</v>
      </c>
      <c r="F46" s="212"/>
      <c r="G46" s="212"/>
      <c r="H46" s="225">
        <f>F46*$I$20</f>
        <v>0</v>
      </c>
      <c r="I46" s="225">
        <f>G46*$I$20</f>
        <v>0</v>
      </c>
    </row>
    <row r="47" spans="2:12" x14ac:dyDescent="0.25">
      <c r="B47" s="222"/>
      <c r="C47" s="27" t="str">
        <f>'Noise Barrier Master Table'!D33</f>
        <v>Shoulder</v>
      </c>
      <c r="D47" s="28">
        <f>'Noise Barrier Master Table'!E33</f>
        <v>0</v>
      </c>
      <c r="E47" s="28">
        <f>'Noise Barrier Master Table'!F33</f>
        <v>0</v>
      </c>
      <c r="F47" s="122"/>
      <c r="G47" s="122"/>
      <c r="H47" s="187"/>
      <c r="I47" s="187"/>
    </row>
    <row r="48" spans="2:12" ht="15.75" thickBot="1" x14ac:dyDescent="0.3">
      <c r="B48" s="223"/>
      <c r="C48" s="31" t="str">
        <f>'Noise Barrier Master Table'!D34</f>
        <v>Structure</v>
      </c>
      <c r="D48" s="32">
        <f>'Noise Barrier Master Table'!E34</f>
        <v>0</v>
      </c>
      <c r="E48" s="32">
        <f>'Noise Barrier Master Table'!F34</f>
        <v>0</v>
      </c>
      <c r="F48" s="123"/>
      <c r="G48" s="123"/>
      <c r="H48" s="188"/>
      <c r="I48" s="188"/>
    </row>
    <row r="49" spans="2:8" x14ac:dyDescent="0.25">
      <c r="B49" s="41" t="s">
        <v>15</v>
      </c>
      <c r="D49" s="42"/>
      <c r="G49" s="41"/>
      <c r="H49" s="41"/>
    </row>
  </sheetData>
  <mergeCells count="69">
    <mergeCell ref="B19:B20"/>
    <mergeCell ref="I31:I33"/>
    <mergeCell ref="H31:H33"/>
    <mergeCell ref="I43:I45"/>
    <mergeCell ref="H43:H45"/>
    <mergeCell ref="B23:I23"/>
    <mergeCell ref="I25:I27"/>
    <mergeCell ref="H25:H27"/>
    <mergeCell ref="I28:I30"/>
    <mergeCell ref="H28:H30"/>
    <mergeCell ref="B34:B36"/>
    <mergeCell ref="G34:G36"/>
    <mergeCell ref="F34:F36"/>
    <mergeCell ref="B37:B39"/>
    <mergeCell ref="G37:G39"/>
    <mergeCell ref="F37:F39"/>
    <mergeCell ref="I46:I48"/>
    <mergeCell ref="H46:H48"/>
    <mergeCell ref="I34:I36"/>
    <mergeCell ref="H34:H36"/>
    <mergeCell ref="I37:I39"/>
    <mergeCell ref="H37:H39"/>
    <mergeCell ref="I40:I42"/>
    <mergeCell ref="H40:H42"/>
    <mergeCell ref="B1:C1"/>
    <mergeCell ref="B2:C2"/>
    <mergeCell ref="B3:C3"/>
    <mergeCell ref="D1:I1"/>
    <mergeCell ref="D2:I2"/>
    <mergeCell ref="D3:I3"/>
    <mergeCell ref="B4:I4"/>
    <mergeCell ref="B7:B9"/>
    <mergeCell ref="D5:H5"/>
    <mergeCell ref="B6:I6"/>
    <mergeCell ref="D7:H7"/>
    <mergeCell ref="D8:H8"/>
    <mergeCell ref="D9:H9"/>
    <mergeCell ref="B11:B15"/>
    <mergeCell ref="B10:I10"/>
    <mergeCell ref="D11:H11"/>
    <mergeCell ref="D12:H12"/>
    <mergeCell ref="D13:H13"/>
    <mergeCell ref="D14:H14"/>
    <mergeCell ref="D15:H15"/>
    <mergeCell ref="B16:I16"/>
    <mergeCell ref="D17:H17"/>
    <mergeCell ref="B31:B33"/>
    <mergeCell ref="G31:G33"/>
    <mergeCell ref="F31:F33"/>
    <mergeCell ref="B28:B30"/>
    <mergeCell ref="G28:G30"/>
    <mergeCell ref="F28:F30"/>
    <mergeCell ref="B25:B27"/>
    <mergeCell ref="G25:G27"/>
    <mergeCell ref="F25:F27"/>
    <mergeCell ref="D19:H19"/>
    <mergeCell ref="D20:H20"/>
    <mergeCell ref="B21:I21"/>
    <mergeCell ref="D22:H22"/>
    <mergeCell ref="B18:I18"/>
    <mergeCell ref="B46:B48"/>
    <mergeCell ref="G46:G48"/>
    <mergeCell ref="F46:F48"/>
    <mergeCell ref="B40:B42"/>
    <mergeCell ref="G40:G42"/>
    <mergeCell ref="F40:F42"/>
    <mergeCell ref="B43:B45"/>
    <mergeCell ref="G43:G45"/>
    <mergeCell ref="F43:F45"/>
  </mergeCells>
  <conditionalFormatting sqref="L37">
    <cfRule type="containsText" dxfId="2" priority="1" operator="containsText" text="TERMINATE ANALYSIS. BARRIER NOT FEASIBLE.">
      <formula>NOT(ISERROR(SEARCH("TERMINATE ANALYSIS. BARRIER NOT FEASIBLE.",L37)))</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6679-13E8-44A0-A726-490217611729}">
  <sheetPr>
    <tabColor rgb="FF92D050"/>
  </sheetPr>
  <dimension ref="B1:L49"/>
  <sheetViews>
    <sheetView zoomScale="70" zoomScaleNormal="70" workbookViewId="0">
      <selection activeCell="B21" sqref="B21:I21"/>
    </sheetView>
  </sheetViews>
  <sheetFormatPr defaultColWidth="8.85546875" defaultRowHeight="15" x14ac:dyDescent="0.25"/>
  <cols>
    <col min="2" max="2" width="11.28515625" customWidth="1"/>
    <col min="3" max="3" width="15.7109375" customWidth="1"/>
    <col min="4" max="4" width="14.5703125" customWidth="1"/>
    <col min="5" max="5" width="17" customWidth="1"/>
    <col min="6" max="6" width="23.28515625" customWidth="1"/>
    <col min="7" max="7" width="26.42578125" customWidth="1"/>
    <col min="8" max="8" width="25.42578125" customWidth="1"/>
    <col min="9" max="9" width="18" customWidth="1"/>
    <col min="10" max="10" width="12" customWidth="1"/>
    <col min="11" max="11" width="10.85546875" customWidth="1"/>
    <col min="12" max="12" width="11.85546875" customWidth="1"/>
    <col min="13" max="13" width="20.42578125" customWidth="1"/>
    <col min="14" max="14" width="22.42578125" customWidth="1"/>
    <col min="15" max="15" width="20.42578125" customWidth="1"/>
  </cols>
  <sheetData>
    <row r="1" spans="2:9" ht="27" customHeight="1" thickBot="1" x14ac:dyDescent="0.4">
      <c r="B1" s="214" t="s">
        <v>40</v>
      </c>
      <c r="C1" s="215"/>
      <c r="D1" s="229"/>
      <c r="E1" s="230"/>
      <c r="F1" s="230"/>
      <c r="G1" s="230"/>
      <c r="H1" s="230"/>
      <c r="I1" s="231"/>
    </row>
    <row r="2" spans="2:9" ht="27" customHeight="1" thickBot="1" x14ac:dyDescent="0.4">
      <c r="B2" s="214" t="s">
        <v>42</v>
      </c>
      <c r="C2" s="215"/>
      <c r="D2" s="229"/>
      <c r="E2" s="230"/>
      <c r="F2" s="230"/>
      <c r="G2" s="230"/>
      <c r="H2" s="230"/>
      <c r="I2" s="231"/>
    </row>
    <row r="3" spans="2:9" ht="24" thickBot="1" x14ac:dyDescent="0.4">
      <c r="B3" s="216" t="s">
        <v>41</v>
      </c>
      <c r="C3" s="217"/>
      <c r="D3" s="229"/>
      <c r="E3" s="230"/>
      <c r="F3" s="230"/>
      <c r="G3" s="230"/>
      <c r="H3" s="230"/>
      <c r="I3" s="231"/>
    </row>
    <row r="4" spans="2:9" ht="32.25" thickBot="1" x14ac:dyDescent="0.3">
      <c r="B4" s="236" t="s">
        <v>81</v>
      </c>
      <c r="C4" s="237"/>
      <c r="D4" s="237"/>
      <c r="E4" s="237"/>
      <c r="F4" s="237"/>
      <c r="G4" s="237"/>
      <c r="H4" s="237"/>
      <c r="I4" s="237"/>
    </row>
    <row r="5" spans="2:9" ht="15.75" thickBot="1" x14ac:dyDescent="0.3">
      <c r="B5" s="14" t="s">
        <v>12</v>
      </c>
      <c r="C5" s="15" t="s">
        <v>6</v>
      </c>
      <c r="D5" s="184" t="s">
        <v>2</v>
      </c>
      <c r="E5" s="185"/>
      <c r="F5" s="185"/>
      <c r="G5" s="185"/>
      <c r="H5" s="185"/>
      <c r="I5" s="15" t="s">
        <v>3</v>
      </c>
    </row>
    <row r="6" spans="2:9" ht="19.5" thickBot="1" x14ac:dyDescent="0.3">
      <c r="B6" s="198" t="s">
        <v>16</v>
      </c>
      <c r="C6" s="199"/>
      <c r="D6" s="199"/>
      <c r="E6" s="199"/>
      <c r="F6" s="199"/>
      <c r="G6" s="199"/>
      <c r="H6" s="199"/>
      <c r="I6" s="200"/>
    </row>
    <row r="7" spans="2:9" ht="14.45" customHeight="1" x14ac:dyDescent="0.25">
      <c r="B7" s="238" t="s">
        <v>18</v>
      </c>
      <c r="C7" s="17" t="s">
        <v>7</v>
      </c>
      <c r="D7" s="239" t="s">
        <v>76</v>
      </c>
      <c r="E7" s="240"/>
      <c r="F7" s="240"/>
      <c r="G7" s="240"/>
      <c r="H7" s="240"/>
      <c r="I7" s="16">
        <v>2.57</v>
      </c>
    </row>
    <row r="8" spans="2:9" ht="14.45" customHeight="1" x14ac:dyDescent="0.25">
      <c r="B8" s="238"/>
      <c r="C8" s="17" t="s">
        <v>8</v>
      </c>
      <c r="D8" s="201" t="s">
        <v>13</v>
      </c>
      <c r="E8" s="241"/>
      <c r="F8" s="241"/>
      <c r="G8" s="241"/>
      <c r="H8" s="241"/>
      <c r="I8" s="18">
        <v>8760</v>
      </c>
    </row>
    <row r="9" spans="2:9" ht="15" customHeight="1" thickBot="1" x14ac:dyDescent="0.3">
      <c r="B9" s="238"/>
      <c r="C9" s="17" t="s">
        <v>9</v>
      </c>
      <c r="D9" s="242" t="s">
        <v>38</v>
      </c>
      <c r="E9" s="243"/>
      <c r="F9" s="243"/>
      <c r="G9" s="243"/>
      <c r="H9" s="243"/>
      <c r="I9" s="18">
        <f>I7*I8</f>
        <v>22513.199999999997</v>
      </c>
    </row>
    <row r="10" spans="2:9" ht="19.5" thickBot="1" x14ac:dyDescent="0.3">
      <c r="B10" s="198" t="s">
        <v>21</v>
      </c>
      <c r="C10" s="199"/>
      <c r="D10" s="199"/>
      <c r="E10" s="199"/>
      <c r="F10" s="199"/>
      <c r="G10" s="199"/>
      <c r="H10" s="199"/>
      <c r="I10" s="200"/>
    </row>
    <row r="11" spans="2:9" ht="14.45" customHeight="1" x14ac:dyDescent="0.25">
      <c r="B11" s="213" t="s">
        <v>19</v>
      </c>
      <c r="C11" s="19" t="s">
        <v>7</v>
      </c>
      <c r="D11" s="192" t="s">
        <v>32</v>
      </c>
      <c r="E11" s="193"/>
      <c r="F11" s="193"/>
      <c r="G11" s="193"/>
      <c r="H11" s="193"/>
      <c r="I11" s="1"/>
    </row>
    <row r="12" spans="2:9" ht="14.45" customHeight="1" x14ac:dyDescent="0.25">
      <c r="B12" s="213"/>
      <c r="C12" s="19" t="s">
        <v>8</v>
      </c>
      <c r="D12" s="106" t="s">
        <v>33</v>
      </c>
      <c r="E12" s="233"/>
      <c r="F12" s="233"/>
      <c r="G12" s="233"/>
      <c r="H12" s="233"/>
      <c r="I12" s="1"/>
    </row>
    <row r="13" spans="2:9" ht="14.45" customHeight="1" x14ac:dyDescent="0.25">
      <c r="B13" s="213"/>
      <c r="C13" s="19" t="s">
        <v>9</v>
      </c>
      <c r="D13" s="106" t="s">
        <v>4</v>
      </c>
      <c r="E13" s="233"/>
      <c r="F13" s="233"/>
      <c r="G13" s="233"/>
      <c r="H13" s="233"/>
      <c r="I13" s="1"/>
    </row>
    <row r="14" spans="2:9" ht="15" customHeight="1" thickBot="1" x14ac:dyDescent="0.3">
      <c r="B14" s="213"/>
      <c r="C14" s="19" t="s">
        <v>10</v>
      </c>
      <c r="D14" s="106" t="s">
        <v>5</v>
      </c>
      <c r="E14" s="233"/>
      <c r="F14" s="233"/>
      <c r="G14" s="233"/>
      <c r="H14" s="233"/>
      <c r="I14" s="1"/>
    </row>
    <row r="15" spans="2:9" ht="15" customHeight="1" thickBot="1" x14ac:dyDescent="0.3">
      <c r="B15" s="213"/>
      <c r="C15" s="19" t="s">
        <v>11</v>
      </c>
      <c r="D15" s="234" t="s">
        <v>37</v>
      </c>
      <c r="E15" s="235"/>
      <c r="F15" s="235"/>
      <c r="G15" s="235"/>
      <c r="H15" s="235"/>
      <c r="I15" s="20">
        <f>I11*I12*I13*I14</f>
        <v>0</v>
      </c>
    </row>
    <row r="16" spans="2:9" ht="19.5" thickBot="1" x14ac:dyDescent="0.3">
      <c r="B16" s="198" t="s">
        <v>83</v>
      </c>
      <c r="C16" s="199"/>
      <c r="D16" s="199"/>
      <c r="E16" s="199"/>
      <c r="F16" s="199"/>
      <c r="G16" s="199"/>
      <c r="H16" s="199"/>
      <c r="I16" s="200"/>
    </row>
    <row r="17" spans="2:12" ht="21.6" customHeight="1" thickBot="1" x14ac:dyDescent="0.3">
      <c r="B17" s="61" t="s">
        <v>20</v>
      </c>
      <c r="C17" s="19" t="s">
        <v>7</v>
      </c>
      <c r="D17" s="190" t="s">
        <v>78</v>
      </c>
      <c r="E17" s="191"/>
      <c r="F17" s="191"/>
      <c r="G17" s="191"/>
      <c r="H17" s="191"/>
      <c r="I17" s="45">
        <f>I15/I9</f>
        <v>0</v>
      </c>
    </row>
    <row r="18" spans="2:12" ht="21.6" customHeight="1" thickBot="1" x14ac:dyDescent="0.3">
      <c r="B18" s="198" t="s">
        <v>85</v>
      </c>
      <c r="C18" s="199"/>
      <c r="D18" s="199"/>
      <c r="E18" s="199"/>
      <c r="F18" s="199"/>
      <c r="G18" s="199"/>
      <c r="H18" s="199"/>
      <c r="I18" s="200"/>
    </row>
    <row r="19" spans="2:12" ht="15" customHeight="1" thickBot="1" x14ac:dyDescent="0.3">
      <c r="B19" s="210" t="s">
        <v>39</v>
      </c>
      <c r="C19" s="21" t="s">
        <v>7</v>
      </c>
      <c r="D19" s="192" t="s">
        <v>14</v>
      </c>
      <c r="E19" s="193"/>
      <c r="F19" s="193"/>
      <c r="G19" s="193"/>
      <c r="H19" s="193"/>
      <c r="I19" s="43"/>
    </row>
    <row r="20" spans="2:12" ht="15" customHeight="1" thickBot="1" x14ac:dyDescent="0.3">
      <c r="B20" s="211"/>
      <c r="C20" s="60" t="s">
        <v>8</v>
      </c>
      <c r="D20" s="194" t="s">
        <v>82</v>
      </c>
      <c r="E20" s="195"/>
      <c r="F20" s="195"/>
      <c r="G20" s="195"/>
      <c r="H20" s="195"/>
      <c r="I20" s="67" t="str">
        <f>IF(I19=0, "0", I17/I19)</f>
        <v>0</v>
      </c>
    </row>
    <row r="21" spans="2:12" ht="19.5" thickBot="1" x14ac:dyDescent="0.3">
      <c r="B21" s="198" t="s">
        <v>17</v>
      </c>
      <c r="C21" s="199"/>
      <c r="D21" s="199"/>
      <c r="E21" s="199"/>
      <c r="F21" s="199"/>
      <c r="G21" s="199"/>
      <c r="H21" s="199"/>
      <c r="I21" s="200"/>
    </row>
    <row r="22" spans="2:12" ht="15" customHeight="1" thickBot="1" x14ac:dyDescent="0.3">
      <c r="B22" s="19" t="s">
        <v>86</v>
      </c>
      <c r="C22" s="19" t="s">
        <v>7</v>
      </c>
      <c r="D22" s="106" t="s">
        <v>36</v>
      </c>
      <c r="E22" s="233"/>
      <c r="F22" s="233"/>
      <c r="G22" s="233"/>
      <c r="H22" s="233"/>
      <c r="I22" s="18">
        <f>ROUNDUP(I17,0)</f>
        <v>0</v>
      </c>
    </row>
    <row r="23" spans="2:12" ht="32.25" thickBot="1" x14ac:dyDescent="0.3">
      <c r="B23" s="205" t="s">
        <v>47</v>
      </c>
      <c r="C23" s="206"/>
      <c r="D23" s="206"/>
      <c r="E23" s="206"/>
      <c r="F23" s="206"/>
      <c r="G23" s="206"/>
      <c r="H23" s="206"/>
      <c r="I23" s="207"/>
    </row>
    <row r="24" spans="2:12" ht="57" customHeight="1" thickBot="1" x14ac:dyDescent="0.3">
      <c r="B24" s="22" t="s">
        <v>28</v>
      </c>
      <c r="C24" s="23" t="s">
        <v>23</v>
      </c>
      <c r="D24" s="23" t="s">
        <v>24</v>
      </c>
      <c r="E24" s="23" t="s">
        <v>25</v>
      </c>
      <c r="F24" s="23" t="s">
        <v>63</v>
      </c>
      <c r="G24" s="23" t="s">
        <v>62</v>
      </c>
      <c r="H24" s="24" t="s">
        <v>80</v>
      </c>
      <c r="I24" s="24" t="s">
        <v>79</v>
      </c>
    </row>
    <row r="25" spans="2:12" x14ac:dyDescent="0.25">
      <c r="B25" s="221">
        <v>1</v>
      </c>
      <c r="C25" s="25" t="str">
        <f>'Noise Barrier Master Table'!D11</f>
        <v>ROW</v>
      </c>
      <c r="D25" s="26">
        <f>'Noise Barrier Master Table'!E11</f>
        <v>0</v>
      </c>
      <c r="E25" s="26">
        <f>'Noise Barrier Master Table'!F11</f>
        <v>0</v>
      </c>
      <c r="F25" s="121"/>
      <c r="G25" s="121"/>
      <c r="H25" s="186">
        <f>F25*$I$20</f>
        <v>0</v>
      </c>
      <c r="I25" s="186">
        <f>G25*$I$20</f>
        <v>0</v>
      </c>
    </row>
    <row r="26" spans="2:12" x14ac:dyDescent="0.25">
      <c r="B26" s="222"/>
      <c r="C26" s="27" t="str">
        <f>'Noise Barrier Master Table'!D12</f>
        <v>Shoulder</v>
      </c>
      <c r="D26" s="28">
        <f>'Noise Barrier Master Table'!E12</f>
        <v>0</v>
      </c>
      <c r="E26" s="28">
        <f>'Noise Barrier Master Table'!F12</f>
        <v>0</v>
      </c>
      <c r="F26" s="122"/>
      <c r="G26" s="122"/>
      <c r="H26" s="187"/>
      <c r="I26" s="187"/>
    </row>
    <row r="27" spans="2:12" ht="15.75" thickBot="1" x14ac:dyDescent="0.3">
      <c r="B27" s="228"/>
      <c r="C27" s="29" t="str">
        <f>'Noise Barrier Master Table'!D13</f>
        <v>Structure</v>
      </c>
      <c r="D27" s="30">
        <f>'Noise Barrier Master Table'!E13</f>
        <v>0</v>
      </c>
      <c r="E27" s="30">
        <f>'Noise Barrier Master Table'!F13</f>
        <v>0</v>
      </c>
      <c r="F27" s="224"/>
      <c r="G27" s="224"/>
      <c r="H27" s="189"/>
      <c r="I27" s="189"/>
    </row>
    <row r="28" spans="2:12" x14ac:dyDescent="0.25">
      <c r="B28" s="221">
        <v>2</v>
      </c>
      <c r="C28" s="25" t="str">
        <f>'Noise Barrier Master Table'!D14</f>
        <v>ROW</v>
      </c>
      <c r="D28" s="26">
        <f>'Noise Barrier Master Table'!E14</f>
        <v>0</v>
      </c>
      <c r="E28" s="26">
        <f>'Noise Barrier Master Table'!F14</f>
        <v>0</v>
      </c>
      <c r="F28" s="121"/>
      <c r="G28" s="121"/>
      <c r="H28" s="186">
        <f>F28*$I$20</f>
        <v>0</v>
      </c>
      <c r="I28" s="186">
        <f>G28*$I$20</f>
        <v>0</v>
      </c>
    </row>
    <row r="29" spans="2:12" x14ac:dyDescent="0.25">
      <c r="B29" s="222"/>
      <c r="C29" s="27" t="str">
        <f>'Noise Barrier Master Table'!D15</f>
        <v>Shoulder</v>
      </c>
      <c r="D29" s="28">
        <f>'Noise Barrier Master Table'!E15</f>
        <v>0</v>
      </c>
      <c r="E29" s="28">
        <f>'Noise Barrier Master Table'!F15</f>
        <v>0</v>
      </c>
      <c r="F29" s="122"/>
      <c r="G29" s="122"/>
      <c r="H29" s="187"/>
      <c r="I29" s="187"/>
    </row>
    <row r="30" spans="2:12" ht="15.75" thickBot="1" x14ac:dyDescent="0.3">
      <c r="B30" s="223"/>
      <c r="C30" s="31" t="str">
        <f>'Noise Barrier Master Table'!D16</f>
        <v>Structure</v>
      </c>
      <c r="D30" s="32">
        <f>'Noise Barrier Master Table'!E16</f>
        <v>0</v>
      </c>
      <c r="E30" s="32">
        <f>'Noise Barrier Master Table'!F16</f>
        <v>0</v>
      </c>
      <c r="F30" s="123"/>
      <c r="G30" s="123"/>
      <c r="H30" s="188"/>
      <c r="I30" s="188"/>
    </row>
    <row r="31" spans="2:12" x14ac:dyDescent="0.25">
      <c r="B31" s="221">
        <v>3</v>
      </c>
      <c r="C31" s="25" t="str">
        <f>'Noise Barrier Master Table'!D17</f>
        <v>ROW</v>
      </c>
      <c r="D31" s="26">
        <f>'Noise Barrier Master Table'!E17</f>
        <v>0</v>
      </c>
      <c r="E31" s="26">
        <f>'Noise Barrier Master Table'!F17</f>
        <v>0</v>
      </c>
      <c r="F31" s="121"/>
      <c r="G31" s="121"/>
      <c r="H31" s="186">
        <f>F31*$I$20</f>
        <v>0</v>
      </c>
      <c r="I31" s="186">
        <f>G31*$I$20</f>
        <v>0</v>
      </c>
    </row>
    <row r="32" spans="2:12" x14ac:dyDescent="0.25">
      <c r="B32" s="222"/>
      <c r="C32" s="27" t="str">
        <f>'Noise Barrier Master Table'!D18</f>
        <v>Shoulder</v>
      </c>
      <c r="D32" s="28">
        <f>'Noise Barrier Master Table'!E18</f>
        <v>0</v>
      </c>
      <c r="E32" s="28">
        <f>'Noise Barrier Master Table'!F18</f>
        <v>0</v>
      </c>
      <c r="F32" s="122"/>
      <c r="G32" s="122"/>
      <c r="H32" s="187"/>
      <c r="I32" s="187"/>
      <c r="K32" s="33"/>
      <c r="L32" s="33"/>
    </row>
    <row r="33" spans="2:12" ht="15.75" thickBot="1" x14ac:dyDescent="0.3">
      <c r="B33" s="223"/>
      <c r="C33" s="31" t="str">
        <f>'Noise Barrier Master Table'!D19</f>
        <v>Structure</v>
      </c>
      <c r="D33" s="32">
        <f>'Noise Barrier Master Table'!E19</f>
        <v>0</v>
      </c>
      <c r="E33" s="32">
        <f>'Noise Barrier Master Table'!F19</f>
        <v>0</v>
      </c>
      <c r="F33" s="123"/>
      <c r="G33" s="123"/>
      <c r="H33" s="188"/>
      <c r="I33" s="188"/>
      <c r="L33" s="34"/>
    </row>
    <row r="34" spans="2:12" x14ac:dyDescent="0.25">
      <c r="B34" s="221">
        <v>4</v>
      </c>
      <c r="C34" s="25" t="str">
        <f>'Noise Barrier Master Table'!D20</f>
        <v>ROW</v>
      </c>
      <c r="D34" s="26">
        <f>'Noise Barrier Master Table'!E20</f>
        <v>0</v>
      </c>
      <c r="E34" s="26">
        <f>'Noise Barrier Master Table'!F20</f>
        <v>0</v>
      </c>
      <c r="F34" s="121"/>
      <c r="G34" s="121"/>
      <c r="H34" s="186">
        <f>F34*$I$20</f>
        <v>0</v>
      </c>
      <c r="I34" s="186">
        <f>G34*$I$20</f>
        <v>0</v>
      </c>
      <c r="L34" s="35"/>
    </row>
    <row r="35" spans="2:12" x14ac:dyDescent="0.25">
      <c r="B35" s="222"/>
      <c r="C35" s="27" t="str">
        <f>'Noise Barrier Master Table'!D21</f>
        <v>Shoulder</v>
      </c>
      <c r="D35" s="28">
        <f>'Noise Barrier Master Table'!E21</f>
        <v>0</v>
      </c>
      <c r="E35" s="28">
        <f>'Noise Barrier Master Table'!F21</f>
        <v>0</v>
      </c>
      <c r="F35" s="122"/>
      <c r="G35" s="122"/>
      <c r="H35" s="187"/>
      <c r="I35" s="187"/>
      <c r="K35" s="33"/>
      <c r="L35" s="36"/>
    </row>
    <row r="36" spans="2:12" ht="15.75" thickBot="1" x14ac:dyDescent="0.3">
      <c r="B36" s="223"/>
      <c r="C36" s="31" t="str">
        <f>'Noise Barrier Master Table'!D22</f>
        <v>Structure</v>
      </c>
      <c r="D36" s="32">
        <f>'Noise Barrier Master Table'!E22</f>
        <v>0</v>
      </c>
      <c r="E36" s="32">
        <f>'Noise Barrier Master Table'!F22</f>
        <v>0</v>
      </c>
      <c r="F36" s="123"/>
      <c r="G36" s="123"/>
      <c r="H36" s="188"/>
      <c r="I36" s="188"/>
      <c r="K36" s="33"/>
      <c r="L36" s="33"/>
    </row>
    <row r="37" spans="2:12" x14ac:dyDescent="0.25">
      <c r="B37" s="221">
        <v>5</v>
      </c>
      <c r="C37" s="25" t="str">
        <f>'Noise Barrier Master Table'!D23</f>
        <v>ROW</v>
      </c>
      <c r="D37" s="26">
        <f>'Noise Barrier Master Table'!E23</f>
        <v>0</v>
      </c>
      <c r="E37" s="26">
        <f>'Noise Barrier Master Table'!F23</f>
        <v>0</v>
      </c>
      <c r="F37" s="121"/>
      <c r="G37" s="121"/>
      <c r="H37" s="186">
        <f>F37*$I$20</f>
        <v>0</v>
      </c>
      <c r="I37" s="186">
        <f>G37*$I$20</f>
        <v>0</v>
      </c>
      <c r="K37" s="37"/>
      <c r="L37" s="38"/>
    </row>
    <row r="38" spans="2:12" x14ac:dyDescent="0.25">
      <c r="B38" s="222"/>
      <c r="C38" s="27" t="str">
        <f>'Noise Barrier Master Table'!D24</f>
        <v>Shoulder</v>
      </c>
      <c r="D38" s="28">
        <f>'Noise Barrier Master Table'!E24</f>
        <v>0</v>
      </c>
      <c r="E38" s="28">
        <f>'Noise Barrier Master Table'!F24</f>
        <v>0</v>
      </c>
      <c r="F38" s="122"/>
      <c r="G38" s="122"/>
      <c r="H38" s="187"/>
      <c r="I38" s="187"/>
    </row>
    <row r="39" spans="2:12" ht="15.75" thickBot="1" x14ac:dyDescent="0.3">
      <c r="B39" s="223"/>
      <c r="C39" s="31" t="str">
        <f>'Noise Barrier Master Table'!D25</f>
        <v>Structure</v>
      </c>
      <c r="D39" s="32">
        <f>'Noise Barrier Master Table'!E25</f>
        <v>0</v>
      </c>
      <c r="E39" s="32">
        <f>'Noise Barrier Master Table'!F25</f>
        <v>0</v>
      </c>
      <c r="F39" s="123"/>
      <c r="G39" s="123"/>
      <c r="H39" s="188"/>
      <c r="I39" s="188"/>
    </row>
    <row r="40" spans="2:12" x14ac:dyDescent="0.25">
      <c r="B40" s="221">
        <v>6</v>
      </c>
      <c r="C40" s="25" t="str">
        <f>'Noise Barrier Master Table'!D26</f>
        <v>ROW</v>
      </c>
      <c r="D40" s="26">
        <f>'Noise Barrier Master Table'!E26</f>
        <v>0</v>
      </c>
      <c r="E40" s="26">
        <f>'Noise Barrier Master Table'!F26</f>
        <v>0</v>
      </c>
      <c r="F40" s="121"/>
      <c r="G40" s="121"/>
      <c r="H40" s="186">
        <f>F40*$I$20</f>
        <v>0</v>
      </c>
      <c r="I40" s="186">
        <f>G40*$I$20</f>
        <v>0</v>
      </c>
    </row>
    <row r="41" spans="2:12" x14ac:dyDescent="0.25">
      <c r="B41" s="222"/>
      <c r="C41" s="27" t="str">
        <f>'Noise Barrier Master Table'!D27</f>
        <v>Shoulder</v>
      </c>
      <c r="D41" s="28">
        <f>'Noise Barrier Master Table'!E27</f>
        <v>0</v>
      </c>
      <c r="E41" s="28">
        <f>'Noise Barrier Master Table'!F27</f>
        <v>0</v>
      </c>
      <c r="F41" s="122"/>
      <c r="G41" s="122"/>
      <c r="H41" s="187"/>
      <c r="I41" s="187"/>
    </row>
    <row r="42" spans="2:12" ht="15.75" thickBot="1" x14ac:dyDescent="0.3">
      <c r="B42" s="223"/>
      <c r="C42" s="31" t="str">
        <f>'Noise Barrier Master Table'!D28</f>
        <v>Structure</v>
      </c>
      <c r="D42" s="32">
        <f>'Noise Barrier Master Table'!E28</f>
        <v>0</v>
      </c>
      <c r="E42" s="32">
        <f>'Noise Barrier Master Table'!F28</f>
        <v>0</v>
      </c>
      <c r="F42" s="123"/>
      <c r="G42" s="123"/>
      <c r="H42" s="188"/>
      <c r="I42" s="188"/>
    </row>
    <row r="43" spans="2:12" x14ac:dyDescent="0.25">
      <c r="B43" s="221">
        <v>7</v>
      </c>
      <c r="C43" s="25" t="str">
        <f>'Noise Barrier Master Table'!D29</f>
        <v>ROW</v>
      </c>
      <c r="D43" s="26">
        <f>'Noise Barrier Master Table'!E29</f>
        <v>0</v>
      </c>
      <c r="E43" s="26">
        <f>'Noise Barrier Master Table'!F29</f>
        <v>0</v>
      </c>
      <c r="F43" s="121"/>
      <c r="G43" s="121"/>
      <c r="H43" s="186">
        <f>F43*$I$20</f>
        <v>0</v>
      </c>
      <c r="I43" s="186">
        <f>G43*$I$20</f>
        <v>0</v>
      </c>
    </row>
    <row r="44" spans="2:12" x14ac:dyDescent="0.25">
      <c r="B44" s="222"/>
      <c r="C44" s="27" t="str">
        <f>'Noise Barrier Master Table'!D30</f>
        <v>Shoulder</v>
      </c>
      <c r="D44" s="28">
        <f>'Noise Barrier Master Table'!E30</f>
        <v>0</v>
      </c>
      <c r="E44" s="28">
        <f>'Noise Barrier Master Table'!F30</f>
        <v>0</v>
      </c>
      <c r="F44" s="122"/>
      <c r="G44" s="122"/>
      <c r="H44" s="187"/>
      <c r="I44" s="187"/>
    </row>
    <row r="45" spans="2:12" ht="15.75" thickBot="1" x14ac:dyDescent="0.3">
      <c r="B45" s="223"/>
      <c r="C45" s="31" t="str">
        <f>'Noise Barrier Master Table'!D31</f>
        <v>Structure</v>
      </c>
      <c r="D45" s="32">
        <f>'Noise Barrier Master Table'!E31</f>
        <v>0</v>
      </c>
      <c r="E45" s="32">
        <f>'Noise Barrier Master Table'!F31</f>
        <v>0</v>
      </c>
      <c r="F45" s="123"/>
      <c r="G45" s="123"/>
      <c r="H45" s="188"/>
      <c r="I45" s="188"/>
    </row>
    <row r="46" spans="2:12" x14ac:dyDescent="0.25">
      <c r="B46" s="232">
        <v>8</v>
      </c>
      <c r="C46" s="39" t="str">
        <f>'Noise Barrier Master Table'!D32</f>
        <v>ROW</v>
      </c>
      <c r="D46" s="40">
        <f>'Noise Barrier Master Table'!E32</f>
        <v>0</v>
      </c>
      <c r="E46" s="40">
        <f>'Noise Barrier Master Table'!F32</f>
        <v>0</v>
      </c>
      <c r="F46" s="212"/>
      <c r="G46" s="212"/>
      <c r="H46" s="225">
        <f>F46*$I$20</f>
        <v>0</v>
      </c>
      <c r="I46" s="225">
        <f>G46*$I$20</f>
        <v>0</v>
      </c>
    </row>
    <row r="47" spans="2:12" x14ac:dyDescent="0.25">
      <c r="B47" s="222"/>
      <c r="C47" s="27" t="str">
        <f>'Noise Barrier Master Table'!D33</f>
        <v>Shoulder</v>
      </c>
      <c r="D47" s="28">
        <f>'Noise Barrier Master Table'!E33</f>
        <v>0</v>
      </c>
      <c r="E47" s="28">
        <f>'Noise Barrier Master Table'!F33</f>
        <v>0</v>
      </c>
      <c r="F47" s="122"/>
      <c r="G47" s="122"/>
      <c r="H47" s="187"/>
      <c r="I47" s="187"/>
    </row>
    <row r="48" spans="2:12" ht="15.75" thickBot="1" x14ac:dyDescent="0.3">
      <c r="B48" s="223"/>
      <c r="C48" s="31" t="str">
        <f>'Noise Barrier Master Table'!D34</f>
        <v>Structure</v>
      </c>
      <c r="D48" s="32">
        <f>'Noise Barrier Master Table'!E34</f>
        <v>0</v>
      </c>
      <c r="E48" s="32">
        <f>'Noise Barrier Master Table'!F34</f>
        <v>0</v>
      </c>
      <c r="F48" s="123"/>
      <c r="G48" s="123"/>
      <c r="H48" s="188"/>
      <c r="I48" s="188"/>
    </row>
    <row r="49" spans="2:8" x14ac:dyDescent="0.25">
      <c r="B49" s="41" t="s">
        <v>15</v>
      </c>
      <c r="D49" s="42"/>
      <c r="G49" s="41"/>
      <c r="H49" s="41"/>
    </row>
  </sheetData>
  <mergeCells count="69">
    <mergeCell ref="B19:B20"/>
    <mergeCell ref="I31:I33"/>
    <mergeCell ref="H31:H33"/>
    <mergeCell ref="I43:I45"/>
    <mergeCell ref="H43:H45"/>
    <mergeCell ref="B23:I23"/>
    <mergeCell ref="I25:I27"/>
    <mergeCell ref="H25:H27"/>
    <mergeCell ref="I28:I30"/>
    <mergeCell ref="H28:H30"/>
    <mergeCell ref="B34:B36"/>
    <mergeCell ref="G34:G36"/>
    <mergeCell ref="F34:F36"/>
    <mergeCell ref="B37:B39"/>
    <mergeCell ref="G37:G39"/>
    <mergeCell ref="F37:F39"/>
    <mergeCell ref="I46:I48"/>
    <mergeCell ref="H46:H48"/>
    <mergeCell ref="I34:I36"/>
    <mergeCell ref="H34:H36"/>
    <mergeCell ref="I37:I39"/>
    <mergeCell ref="H37:H39"/>
    <mergeCell ref="I40:I42"/>
    <mergeCell ref="H40:H42"/>
    <mergeCell ref="B1:C1"/>
    <mergeCell ref="B2:C2"/>
    <mergeCell ref="B3:C3"/>
    <mergeCell ref="D1:I1"/>
    <mergeCell ref="D2:I2"/>
    <mergeCell ref="D3:I3"/>
    <mergeCell ref="B4:I4"/>
    <mergeCell ref="B7:B9"/>
    <mergeCell ref="D5:H5"/>
    <mergeCell ref="B6:I6"/>
    <mergeCell ref="D7:H7"/>
    <mergeCell ref="D8:H8"/>
    <mergeCell ref="D9:H9"/>
    <mergeCell ref="B11:B15"/>
    <mergeCell ref="B10:I10"/>
    <mergeCell ref="D11:H11"/>
    <mergeCell ref="D12:H12"/>
    <mergeCell ref="D13:H13"/>
    <mergeCell ref="D14:H14"/>
    <mergeCell ref="D15:H15"/>
    <mergeCell ref="B16:I16"/>
    <mergeCell ref="D17:H17"/>
    <mergeCell ref="B31:B33"/>
    <mergeCell ref="G31:G33"/>
    <mergeCell ref="F31:F33"/>
    <mergeCell ref="B28:B30"/>
    <mergeCell ref="G28:G30"/>
    <mergeCell ref="F28:F30"/>
    <mergeCell ref="B25:B27"/>
    <mergeCell ref="G25:G27"/>
    <mergeCell ref="F25:F27"/>
    <mergeCell ref="D19:H19"/>
    <mergeCell ref="D20:H20"/>
    <mergeCell ref="B21:I21"/>
    <mergeCell ref="D22:H22"/>
    <mergeCell ref="B18:I18"/>
    <mergeCell ref="B46:B48"/>
    <mergeCell ref="G46:G48"/>
    <mergeCell ref="F46:F48"/>
    <mergeCell ref="B40:B42"/>
    <mergeCell ref="G40:G42"/>
    <mergeCell ref="F40:F42"/>
    <mergeCell ref="B43:B45"/>
    <mergeCell ref="G43:G45"/>
    <mergeCell ref="F43:F45"/>
  </mergeCells>
  <conditionalFormatting sqref="L37">
    <cfRule type="containsText" dxfId="1" priority="1" operator="containsText" text="TERMINATE ANALYSIS. BARRIER NOT FEASIBLE.">
      <formula>NOT(ISERROR(SEARCH("TERMINATE ANALYSIS. BARRIER NOT FEASIBLE.",L37)))</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7E4D-BB41-4D73-9A1F-700FAE16FF18}">
  <sheetPr>
    <tabColor rgb="FF92D050"/>
  </sheetPr>
  <dimension ref="B1:L49"/>
  <sheetViews>
    <sheetView zoomScale="70" zoomScaleNormal="70" workbookViewId="0">
      <selection activeCell="B21" sqref="B21:I21"/>
    </sheetView>
  </sheetViews>
  <sheetFormatPr defaultColWidth="8.85546875" defaultRowHeight="15" x14ac:dyDescent="0.25"/>
  <cols>
    <col min="2" max="2" width="11.28515625" customWidth="1"/>
    <col min="3" max="3" width="15.7109375" customWidth="1"/>
    <col min="4" max="4" width="14.5703125" customWidth="1"/>
    <col min="5" max="5" width="17" customWidth="1"/>
    <col min="6" max="6" width="23.28515625" customWidth="1"/>
    <col min="7" max="7" width="26.42578125" customWidth="1"/>
    <col min="8" max="8" width="25.42578125" customWidth="1"/>
    <col min="9" max="9" width="18" customWidth="1"/>
    <col min="10" max="10" width="12" customWidth="1"/>
    <col min="11" max="11" width="10.85546875" customWidth="1"/>
    <col min="12" max="12" width="11.85546875" customWidth="1"/>
    <col min="13" max="13" width="20.42578125" customWidth="1"/>
    <col min="14" max="14" width="22.42578125" customWidth="1"/>
    <col min="15" max="15" width="20.42578125" customWidth="1"/>
  </cols>
  <sheetData>
    <row r="1" spans="2:9" ht="27" customHeight="1" thickBot="1" x14ac:dyDescent="0.4">
      <c r="B1" s="214" t="s">
        <v>40</v>
      </c>
      <c r="C1" s="215"/>
      <c r="D1" s="229"/>
      <c r="E1" s="230"/>
      <c r="F1" s="230"/>
      <c r="G1" s="230"/>
      <c r="H1" s="230"/>
      <c r="I1" s="231"/>
    </row>
    <row r="2" spans="2:9" ht="27" customHeight="1" thickBot="1" x14ac:dyDescent="0.4">
      <c r="B2" s="214" t="s">
        <v>42</v>
      </c>
      <c r="C2" s="215"/>
      <c r="D2" s="229"/>
      <c r="E2" s="230"/>
      <c r="F2" s="230"/>
      <c r="G2" s="230"/>
      <c r="H2" s="230"/>
      <c r="I2" s="231"/>
    </row>
    <row r="3" spans="2:9" ht="24" thickBot="1" x14ac:dyDescent="0.4">
      <c r="B3" s="216" t="s">
        <v>41</v>
      </c>
      <c r="C3" s="217"/>
      <c r="D3" s="229"/>
      <c r="E3" s="230"/>
      <c r="F3" s="230"/>
      <c r="G3" s="230"/>
      <c r="H3" s="230"/>
      <c r="I3" s="231"/>
    </row>
    <row r="4" spans="2:9" ht="32.25" thickBot="1" x14ac:dyDescent="0.3">
      <c r="B4" s="236" t="s">
        <v>81</v>
      </c>
      <c r="C4" s="237"/>
      <c r="D4" s="237"/>
      <c r="E4" s="237"/>
      <c r="F4" s="237"/>
      <c r="G4" s="237"/>
      <c r="H4" s="237"/>
      <c r="I4" s="237"/>
    </row>
    <row r="5" spans="2:9" ht="15.75" thickBot="1" x14ac:dyDescent="0.3">
      <c r="B5" s="14" t="s">
        <v>12</v>
      </c>
      <c r="C5" s="15" t="s">
        <v>6</v>
      </c>
      <c r="D5" s="184" t="s">
        <v>2</v>
      </c>
      <c r="E5" s="185"/>
      <c r="F5" s="185"/>
      <c r="G5" s="185"/>
      <c r="H5" s="185"/>
      <c r="I5" s="15" t="s">
        <v>3</v>
      </c>
    </row>
    <row r="6" spans="2:9" ht="19.5" thickBot="1" x14ac:dyDescent="0.3">
      <c r="B6" s="198" t="s">
        <v>16</v>
      </c>
      <c r="C6" s="199"/>
      <c r="D6" s="199"/>
      <c r="E6" s="199"/>
      <c r="F6" s="199"/>
      <c r="G6" s="199"/>
      <c r="H6" s="199"/>
      <c r="I6" s="200"/>
    </row>
    <row r="7" spans="2:9" ht="14.45" customHeight="1" x14ac:dyDescent="0.25">
      <c r="B7" s="238" t="s">
        <v>18</v>
      </c>
      <c r="C7" s="17" t="s">
        <v>7</v>
      </c>
      <c r="D7" s="239" t="s">
        <v>76</v>
      </c>
      <c r="E7" s="240"/>
      <c r="F7" s="240"/>
      <c r="G7" s="240"/>
      <c r="H7" s="240"/>
      <c r="I7" s="16">
        <v>2.57</v>
      </c>
    </row>
    <row r="8" spans="2:9" ht="14.45" customHeight="1" x14ac:dyDescent="0.25">
      <c r="B8" s="238"/>
      <c r="C8" s="17" t="s">
        <v>8</v>
      </c>
      <c r="D8" s="201" t="s">
        <v>13</v>
      </c>
      <c r="E8" s="241"/>
      <c r="F8" s="241"/>
      <c r="G8" s="241"/>
      <c r="H8" s="241"/>
      <c r="I8" s="18">
        <v>8760</v>
      </c>
    </row>
    <row r="9" spans="2:9" ht="15" customHeight="1" thickBot="1" x14ac:dyDescent="0.3">
      <c r="B9" s="238"/>
      <c r="C9" s="17" t="s">
        <v>9</v>
      </c>
      <c r="D9" s="242" t="s">
        <v>38</v>
      </c>
      <c r="E9" s="243"/>
      <c r="F9" s="243"/>
      <c r="G9" s="243"/>
      <c r="H9" s="243"/>
      <c r="I9" s="18">
        <f>I7*I8</f>
        <v>22513.199999999997</v>
      </c>
    </row>
    <row r="10" spans="2:9" ht="19.5" thickBot="1" x14ac:dyDescent="0.3">
      <c r="B10" s="198" t="s">
        <v>21</v>
      </c>
      <c r="C10" s="199"/>
      <c r="D10" s="199"/>
      <c r="E10" s="199"/>
      <c r="F10" s="199"/>
      <c r="G10" s="199"/>
      <c r="H10" s="199"/>
      <c r="I10" s="200"/>
    </row>
    <row r="11" spans="2:9" ht="14.45" customHeight="1" x14ac:dyDescent="0.25">
      <c r="B11" s="213" t="s">
        <v>19</v>
      </c>
      <c r="C11" s="19" t="s">
        <v>7</v>
      </c>
      <c r="D11" s="192" t="s">
        <v>32</v>
      </c>
      <c r="E11" s="193"/>
      <c r="F11" s="193"/>
      <c r="G11" s="193"/>
      <c r="H11" s="193"/>
      <c r="I11" s="1"/>
    </row>
    <row r="12" spans="2:9" ht="14.45" customHeight="1" x14ac:dyDescent="0.25">
      <c r="B12" s="213"/>
      <c r="C12" s="19" t="s">
        <v>8</v>
      </c>
      <c r="D12" s="106" t="s">
        <v>33</v>
      </c>
      <c r="E12" s="233"/>
      <c r="F12" s="233"/>
      <c r="G12" s="233"/>
      <c r="H12" s="233"/>
      <c r="I12" s="1"/>
    </row>
    <row r="13" spans="2:9" ht="14.45" customHeight="1" x14ac:dyDescent="0.25">
      <c r="B13" s="213"/>
      <c r="C13" s="19" t="s">
        <v>9</v>
      </c>
      <c r="D13" s="106" t="s">
        <v>4</v>
      </c>
      <c r="E13" s="233"/>
      <c r="F13" s="233"/>
      <c r="G13" s="233"/>
      <c r="H13" s="233"/>
      <c r="I13" s="1"/>
    </row>
    <row r="14" spans="2:9" ht="15" customHeight="1" thickBot="1" x14ac:dyDescent="0.3">
      <c r="B14" s="213"/>
      <c r="C14" s="19" t="s">
        <v>10</v>
      </c>
      <c r="D14" s="106" t="s">
        <v>5</v>
      </c>
      <c r="E14" s="233"/>
      <c r="F14" s="233"/>
      <c r="G14" s="233"/>
      <c r="H14" s="233"/>
      <c r="I14" s="1"/>
    </row>
    <row r="15" spans="2:9" ht="15" customHeight="1" thickBot="1" x14ac:dyDescent="0.3">
      <c r="B15" s="213"/>
      <c r="C15" s="19" t="s">
        <v>11</v>
      </c>
      <c r="D15" s="234" t="s">
        <v>37</v>
      </c>
      <c r="E15" s="235"/>
      <c r="F15" s="235"/>
      <c r="G15" s="235"/>
      <c r="H15" s="235"/>
      <c r="I15" s="20">
        <f>I11*I12*I13*I14</f>
        <v>0</v>
      </c>
    </row>
    <row r="16" spans="2:9" ht="19.5" thickBot="1" x14ac:dyDescent="0.3">
      <c r="B16" s="198" t="s">
        <v>83</v>
      </c>
      <c r="C16" s="199"/>
      <c r="D16" s="199"/>
      <c r="E16" s="199"/>
      <c r="F16" s="199"/>
      <c r="G16" s="199"/>
      <c r="H16" s="199"/>
      <c r="I16" s="200"/>
    </row>
    <row r="17" spans="2:12" ht="21.6" customHeight="1" thickBot="1" x14ac:dyDescent="0.3">
      <c r="B17" s="61" t="s">
        <v>20</v>
      </c>
      <c r="C17" s="19" t="s">
        <v>7</v>
      </c>
      <c r="D17" s="190" t="s">
        <v>78</v>
      </c>
      <c r="E17" s="191"/>
      <c r="F17" s="191"/>
      <c r="G17" s="191"/>
      <c r="H17" s="191"/>
      <c r="I17" s="45">
        <f>I15/I9</f>
        <v>0</v>
      </c>
    </row>
    <row r="18" spans="2:12" ht="21.6" customHeight="1" thickBot="1" x14ac:dyDescent="0.3">
      <c r="B18" s="198" t="s">
        <v>85</v>
      </c>
      <c r="C18" s="199"/>
      <c r="D18" s="199"/>
      <c r="E18" s="199"/>
      <c r="F18" s="199"/>
      <c r="G18" s="199"/>
      <c r="H18" s="199"/>
      <c r="I18" s="200"/>
    </row>
    <row r="19" spans="2:12" ht="15" customHeight="1" thickBot="1" x14ac:dyDescent="0.3">
      <c r="B19" s="210" t="s">
        <v>39</v>
      </c>
      <c r="C19" s="21" t="s">
        <v>7</v>
      </c>
      <c r="D19" s="192" t="s">
        <v>14</v>
      </c>
      <c r="E19" s="193"/>
      <c r="F19" s="193"/>
      <c r="G19" s="193"/>
      <c r="H19" s="193"/>
      <c r="I19" s="43"/>
    </row>
    <row r="20" spans="2:12" ht="15" customHeight="1" thickBot="1" x14ac:dyDescent="0.3">
      <c r="B20" s="211"/>
      <c r="C20" s="60" t="s">
        <v>8</v>
      </c>
      <c r="D20" s="194" t="s">
        <v>82</v>
      </c>
      <c r="E20" s="195"/>
      <c r="F20" s="195"/>
      <c r="G20" s="195"/>
      <c r="H20" s="195"/>
      <c r="I20" s="67" t="str">
        <f>IF(I19=0, "0", I17/I19)</f>
        <v>0</v>
      </c>
    </row>
    <row r="21" spans="2:12" ht="19.5" thickBot="1" x14ac:dyDescent="0.3">
      <c r="B21" s="198" t="s">
        <v>17</v>
      </c>
      <c r="C21" s="199"/>
      <c r="D21" s="199"/>
      <c r="E21" s="199"/>
      <c r="F21" s="199"/>
      <c r="G21" s="199"/>
      <c r="H21" s="199"/>
      <c r="I21" s="200"/>
    </row>
    <row r="22" spans="2:12" ht="15" customHeight="1" thickBot="1" x14ac:dyDescent="0.3">
      <c r="B22" s="19" t="s">
        <v>86</v>
      </c>
      <c r="C22" s="19" t="s">
        <v>7</v>
      </c>
      <c r="D22" s="106" t="s">
        <v>36</v>
      </c>
      <c r="E22" s="233"/>
      <c r="F22" s="233"/>
      <c r="G22" s="233"/>
      <c r="H22" s="233"/>
      <c r="I22" s="18">
        <f>ROUNDUP(I17,0)</f>
        <v>0</v>
      </c>
    </row>
    <row r="23" spans="2:12" ht="32.25" thickBot="1" x14ac:dyDescent="0.3">
      <c r="B23" s="205" t="s">
        <v>48</v>
      </c>
      <c r="C23" s="206"/>
      <c r="D23" s="206"/>
      <c r="E23" s="206"/>
      <c r="F23" s="206"/>
      <c r="G23" s="206"/>
      <c r="H23" s="206"/>
      <c r="I23" s="207"/>
    </row>
    <row r="24" spans="2:12" ht="57" customHeight="1" thickBot="1" x14ac:dyDescent="0.3">
      <c r="B24" s="22" t="s">
        <v>28</v>
      </c>
      <c r="C24" s="23" t="s">
        <v>23</v>
      </c>
      <c r="D24" s="23" t="s">
        <v>24</v>
      </c>
      <c r="E24" s="23" t="s">
        <v>25</v>
      </c>
      <c r="F24" s="23" t="s">
        <v>65</v>
      </c>
      <c r="G24" s="23" t="s">
        <v>64</v>
      </c>
      <c r="H24" s="24" t="s">
        <v>80</v>
      </c>
      <c r="I24" s="24" t="s">
        <v>79</v>
      </c>
    </row>
    <row r="25" spans="2:12" x14ac:dyDescent="0.25">
      <c r="B25" s="221">
        <v>1</v>
      </c>
      <c r="C25" s="25" t="str">
        <f>'Noise Barrier Master Table'!D11</f>
        <v>ROW</v>
      </c>
      <c r="D25" s="26">
        <f>'Noise Barrier Master Table'!E11</f>
        <v>0</v>
      </c>
      <c r="E25" s="26">
        <f>'Noise Barrier Master Table'!F11</f>
        <v>0</v>
      </c>
      <c r="F25" s="121"/>
      <c r="G25" s="121"/>
      <c r="H25" s="186">
        <f>F25*$I$20</f>
        <v>0</v>
      </c>
      <c r="I25" s="186">
        <f>G25*$I$20</f>
        <v>0</v>
      </c>
    </row>
    <row r="26" spans="2:12" x14ac:dyDescent="0.25">
      <c r="B26" s="222"/>
      <c r="C26" s="27" t="str">
        <f>'Noise Barrier Master Table'!D12</f>
        <v>Shoulder</v>
      </c>
      <c r="D26" s="28">
        <f>'Noise Barrier Master Table'!E12</f>
        <v>0</v>
      </c>
      <c r="E26" s="28">
        <f>'Noise Barrier Master Table'!F12</f>
        <v>0</v>
      </c>
      <c r="F26" s="122"/>
      <c r="G26" s="122"/>
      <c r="H26" s="187"/>
      <c r="I26" s="187"/>
    </row>
    <row r="27" spans="2:12" ht="15.75" thickBot="1" x14ac:dyDescent="0.3">
      <c r="B27" s="228"/>
      <c r="C27" s="29" t="str">
        <f>'Noise Barrier Master Table'!D13</f>
        <v>Structure</v>
      </c>
      <c r="D27" s="30">
        <f>'Noise Barrier Master Table'!E13</f>
        <v>0</v>
      </c>
      <c r="E27" s="30">
        <f>'Noise Barrier Master Table'!F13</f>
        <v>0</v>
      </c>
      <c r="F27" s="224"/>
      <c r="G27" s="224"/>
      <c r="H27" s="189"/>
      <c r="I27" s="189"/>
    </row>
    <row r="28" spans="2:12" x14ac:dyDescent="0.25">
      <c r="B28" s="221">
        <v>2</v>
      </c>
      <c r="C28" s="25" t="str">
        <f>'Noise Barrier Master Table'!D14</f>
        <v>ROW</v>
      </c>
      <c r="D28" s="26">
        <f>'Noise Barrier Master Table'!E14</f>
        <v>0</v>
      </c>
      <c r="E28" s="26">
        <f>'Noise Barrier Master Table'!F14</f>
        <v>0</v>
      </c>
      <c r="F28" s="121"/>
      <c r="G28" s="121"/>
      <c r="H28" s="186">
        <f>F28*$I$20</f>
        <v>0</v>
      </c>
      <c r="I28" s="186">
        <f>G28*$I$20</f>
        <v>0</v>
      </c>
    </row>
    <row r="29" spans="2:12" x14ac:dyDescent="0.25">
      <c r="B29" s="222"/>
      <c r="C29" s="27" t="str">
        <f>'Noise Barrier Master Table'!D15</f>
        <v>Shoulder</v>
      </c>
      <c r="D29" s="28">
        <f>'Noise Barrier Master Table'!E15</f>
        <v>0</v>
      </c>
      <c r="E29" s="28">
        <f>'Noise Barrier Master Table'!F15</f>
        <v>0</v>
      </c>
      <c r="F29" s="122"/>
      <c r="G29" s="122"/>
      <c r="H29" s="187"/>
      <c r="I29" s="187"/>
    </row>
    <row r="30" spans="2:12" ht="15.75" thickBot="1" x14ac:dyDescent="0.3">
      <c r="B30" s="223"/>
      <c r="C30" s="31" t="str">
        <f>'Noise Barrier Master Table'!D16</f>
        <v>Structure</v>
      </c>
      <c r="D30" s="32">
        <f>'Noise Barrier Master Table'!E16</f>
        <v>0</v>
      </c>
      <c r="E30" s="32">
        <f>'Noise Barrier Master Table'!F16</f>
        <v>0</v>
      </c>
      <c r="F30" s="123"/>
      <c r="G30" s="123"/>
      <c r="H30" s="188"/>
      <c r="I30" s="188"/>
    </row>
    <row r="31" spans="2:12" x14ac:dyDescent="0.25">
      <c r="B31" s="221">
        <v>3</v>
      </c>
      <c r="C31" s="25" t="str">
        <f>'Noise Barrier Master Table'!D17</f>
        <v>ROW</v>
      </c>
      <c r="D31" s="26">
        <f>'Noise Barrier Master Table'!E17</f>
        <v>0</v>
      </c>
      <c r="E31" s="26">
        <f>'Noise Barrier Master Table'!F17</f>
        <v>0</v>
      </c>
      <c r="F31" s="121"/>
      <c r="G31" s="121"/>
      <c r="H31" s="186">
        <f>F31*$I$20</f>
        <v>0</v>
      </c>
      <c r="I31" s="186">
        <f>G31*$I$20</f>
        <v>0</v>
      </c>
    </row>
    <row r="32" spans="2:12" x14ac:dyDescent="0.25">
      <c r="B32" s="222"/>
      <c r="C32" s="27" t="str">
        <f>'Noise Barrier Master Table'!D18</f>
        <v>Shoulder</v>
      </c>
      <c r="D32" s="28">
        <f>'Noise Barrier Master Table'!E18</f>
        <v>0</v>
      </c>
      <c r="E32" s="28">
        <f>'Noise Barrier Master Table'!F18</f>
        <v>0</v>
      </c>
      <c r="F32" s="122"/>
      <c r="G32" s="122"/>
      <c r="H32" s="187"/>
      <c r="I32" s="187"/>
      <c r="K32" s="33"/>
      <c r="L32" s="33"/>
    </row>
    <row r="33" spans="2:12" ht="15.75" thickBot="1" x14ac:dyDescent="0.3">
      <c r="B33" s="223"/>
      <c r="C33" s="31" t="str">
        <f>'Noise Barrier Master Table'!D19</f>
        <v>Structure</v>
      </c>
      <c r="D33" s="32">
        <f>'Noise Barrier Master Table'!E19</f>
        <v>0</v>
      </c>
      <c r="E33" s="32">
        <f>'Noise Barrier Master Table'!F19</f>
        <v>0</v>
      </c>
      <c r="F33" s="123"/>
      <c r="G33" s="123"/>
      <c r="H33" s="188"/>
      <c r="I33" s="188"/>
      <c r="L33" s="34"/>
    </row>
    <row r="34" spans="2:12" x14ac:dyDescent="0.25">
      <c r="B34" s="221">
        <v>4</v>
      </c>
      <c r="C34" s="25" t="str">
        <f>'Noise Barrier Master Table'!D20</f>
        <v>ROW</v>
      </c>
      <c r="D34" s="26">
        <f>'Noise Barrier Master Table'!E20</f>
        <v>0</v>
      </c>
      <c r="E34" s="26">
        <f>'Noise Barrier Master Table'!F20</f>
        <v>0</v>
      </c>
      <c r="F34" s="121"/>
      <c r="G34" s="121"/>
      <c r="H34" s="186">
        <f>F34*$I$20</f>
        <v>0</v>
      </c>
      <c r="I34" s="186">
        <f>G34*$I$20</f>
        <v>0</v>
      </c>
      <c r="L34" s="35"/>
    </row>
    <row r="35" spans="2:12" x14ac:dyDescent="0.25">
      <c r="B35" s="222"/>
      <c r="C35" s="27" t="str">
        <f>'Noise Barrier Master Table'!D21</f>
        <v>Shoulder</v>
      </c>
      <c r="D35" s="28">
        <f>'Noise Barrier Master Table'!E21</f>
        <v>0</v>
      </c>
      <c r="E35" s="28">
        <f>'Noise Barrier Master Table'!F21</f>
        <v>0</v>
      </c>
      <c r="F35" s="122"/>
      <c r="G35" s="122"/>
      <c r="H35" s="187"/>
      <c r="I35" s="187"/>
      <c r="K35" s="33"/>
      <c r="L35" s="36"/>
    </row>
    <row r="36" spans="2:12" ht="15.75" thickBot="1" x14ac:dyDescent="0.3">
      <c r="B36" s="223"/>
      <c r="C36" s="31" t="str">
        <f>'Noise Barrier Master Table'!D22</f>
        <v>Structure</v>
      </c>
      <c r="D36" s="32">
        <f>'Noise Barrier Master Table'!E22</f>
        <v>0</v>
      </c>
      <c r="E36" s="32">
        <f>'Noise Barrier Master Table'!F22</f>
        <v>0</v>
      </c>
      <c r="F36" s="123"/>
      <c r="G36" s="123"/>
      <c r="H36" s="188"/>
      <c r="I36" s="188"/>
      <c r="K36" s="33"/>
      <c r="L36" s="33"/>
    </row>
    <row r="37" spans="2:12" x14ac:dyDescent="0.25">
      <c r="B37" s="221">
        <v>5</v>
      </c>
      <c r="C37" s="25" t="str">
        <f>'Noise Barrier Master Table'!D23</f>
        <v>ROW</v>
      </c>
      <c r="D37" s="26">
        <f>'Noise Barrier Master Table'!E23</f>
        <v>0</v>
      </c>
      <c r="E37" s="26">
        <f>'Noise Barrier Master Table'!F23</f>
        <v>0</v>
      </c>
      <c r="F37" s="121"/>
      <c r="G37" s="121"/>
      <c r="H37" s="186">
        <f>F37*$I$20</f>
        <v>0</v>
      </c>
      <c r="I37" s="186">
        <f>G37*$I$20</f>
        <v>0</v>
      </c>
      <c r="K37" s="37"/>
      <c r="L37" s="38"/>
    </row>
    <row r="38" spans="2:12" x14ac:dyDescent="0.25">
      <c r="B38" s="222"/>
      <c r="C38" s="27" t="str">
        <f>'Noise Barrier Master Table'!D24</f>
        <v>Shoulder</v>
      </c>
      <c r="D38" s="28">
        <f>'Noise Barrier Master Table'!E24</f>
        <v>0</v>
      </c>
      <c r="E38" s="28">
        <f>'Noise Barrier Master Table'!F24</f>
        <v>0</v>
      </c>
      <c r="F38" s="122"/>
      <c r="G38" s="122"/>
      <c r="H38" s="187"/>
      <c r="I38" s="187"/>
    </row>
    <row r="39" spans="2:12" ht="15.75" thickBot="1" x14ac:dyDescent="0.3">
      <c r="B39" s="223"/>
      <c r="C39" s="31" t="str">
        <f>'Noise Barrier Master Table'!D25</f>
        <v>Structure</v>
      </c>
      <c r="D39" s="32">
        <f>'Noise Barrier Master Table'!E25</f>
        <v>0</v>
      </c>
      <c r="E39" s="32">
        <f>'Noise Barrier Master Table'!F25</f>
        <v>0</v>
      </c>
      <c r="F39" s="123"/>
      <c r="G39" s="123"/>
      <c r="H39" s="188"/>
      <c r="I39" s="188"/>
    </row>
    <row r="40" spans="2:12" x14ac:dyDescent="0.25">
      <c r="B40" s="221">
        <v>6</v>
      </c>
      <c r="C40" s="25" t="str">
        <f>'Noise Barrier Master Table'!D26</f>
        <v>ROW</v>
      </c>
      <c r="D40" s="26">
        <f>'Noise Barrier Master Table'!E26</f>
        <v>0</v>
      </c>
      <c r="E40" s="26">
        <f>'Noise Barrier Master Table'!F26</f>
        <v>0</v>
      </c>
      <c r="F40" s="121"/>
      <c r="G40" s="121"/>
      <c r="H40" s="186">
        <f>F40*$I$20</f>
        <v>0</v>
      </c>
      <c r="I40" s="186">
        <f>G40*$I$20</f>
        <v>0</v>
      </c>
    </row>
    <row r="41" spans="2:12" x14ac:dyDescent="0.25">
      <c r="B41" s="222"/>
      <c r="C41" s="27" t="str">
        <f>'Noise Barrier Master Table'!D27</f>
        <v>Shoulder</v>
      </c>
      <c r="D41" s="28">
        <f>'Noise Barrier Master Table'!E27</f>
        <v>0</v>
      </c>
      <c r="E41" s="28">
        <f>'Noise Barrier Master Table'!F27</f>
        <v>0</v>
      </c>
      <c r="F41" s="122"/>
      <c r="G41" s="122"/>
      <c r="H41" s="187"/>
      <c r="I41" s="187"/>
    </row>
    <row r="42" spans="2:12" ht="15.75" thickBot="1" x14ac:dyDescent="0.3">
      <c r="B42" s="223"/>
      <c r="C42" s="31" t="str">
        <f>'Noise Barrier Master Table'!D28</f>
        <v>Structure</v>
      </c>
      <c r="D42" s="32">
        <f>'Noise Barrier Master Table'!E28</f>
        <v>0</v>
      </c>
      <c r="E42" s="32">
        <f>'Noise Barrier Master Table'!F28</f>
        <v>0</v>
      </c>
      <c r="F42" s="123"/>
      <c r="G42" s="123"/>
      <c r="H42" s="188"/>
      <c r="I42" s="188"/>
    </row>
    <row r="43" spans="2:12" x14ac:dyDescent="0.25">
      <c r="B43" s="221">
        <v>7</v>
      </c>
      <c r="C43" s="25" t="str">
        <f>'Noise Barrier Master Table'!D29</f>
        <v>ROW</v>
      </c>
      <c r="D43" s="26">
        <f>'Noise Barrier Master Table'!E29</f>
        <v>0</v>
      </c>
      <c r="E43" s="26">
        <f>'Noise Barrier Master Table'!F29</f>
        <v>0</v>
      </c>
      <c r="F43" s="121"/>
      <c r="G43" s="121"/>
      <c r="H43" s="186">
        <f>F43*$I$20</f>
        <v>0</v>
      </c>
      <c r="I43" s="186">
        <f>G43*$I$20</f>
        <v>0</v>
      </c>
    </row>
    <row r="44" spans="2:12" x14ac:dyDescent="0.25">
      <c r="B44" s="222"/>
      <c r="C44" s="27" t="str">
        <f>'Noise Barrier Master Table'!D30</f>
        <v>Shoulder</v>
      </c>
      <c r="D44" s="28">
        <f>'Noise Barrier Master Table'!E30</f>
        <v>0</v>
      </c>
      <c r="E44" s="28">
        <f>'Noise Barrier Master Table'!F30</f>
        <v>0</v>
      </c>
      <c r="F44" s="122"/>
      <c r="G44" s="122"/>
      <c r="H44" s="187"/>
      <c r="I44" s="187"/>
    </row>
    <row r="45" spans="2:12" ht="15.75" thickBot="1" x14ac:dyDescent="0.3">
      <c r="B45" s="223"/>
      <c r="C45" s="31" t="str">
        <f>'Noise Barrier Master Table'!D31</f>
        <v>Structure</v>
      </c>
      <c r="D45" s="32">
        <f>'Noise Barrier Master Table'!E31</f>
        <v>0</v>
      </c>
      <c r="E45" s="32">
        <f>'Noise Barrier Master Table'!F31</f>
        <v>0</v>
      </c>
      <c r="F45" s="123"/>
      <c r="G45" s="123"/>
      <c r="H45" s="188"/>
      <c r="I45" s="188"/>
    </row>
    <row r="46" spans="2:12" x14ac:dyDescent="0.25">
      <c r="B46" s="232">
        <v>8</v>
      </c>
      <c r="C46" s="39" t="str">
        <f>'Noise Barrier Master Table'!D32</f>
        <v>ROW</v>
      </c>
      <c r="D46" s="40">
        <f>'Noise Barrier Master Table'!E32</f>
        <v>0</v>
      </c>
      <c r="E46" s="40">
        <f>'Noise Barrier Master Table'!F32</f>
        <v>0</v>
      </c>
      <c r="F46" s="212"/>
      <c r="G46" s="212"/>
      <c r="H46" s="225">
        <f>F46*$I$20</f>
        <v>0</v>
      </c>
      <c r="I46" s="225">
        <f>G46*$I$20</f>
        <v>0</v>
      </c>
    </row>
    <row r="47" spans="2:12" x14ac:dyDescent="0.25">
      <c r="B47" s="222"/>
      <c r="C47" s="27" t="str">
        <f>'Noise Barrier Master Table'!D33</f>
        <v>Shoulder</v>
      </c>
      <c r="D47" s="28">
        <f>'Noise Barrier Master Table'!E33</f>
        <v>0</v>
      </c>
      <c r="E47" s="28">
        <f>'Noise Barrier Master Table'!F33</f>
        <v>0</v>
      </c>
      <c r="F47" s="122"/>
      <c r="G47" s="122"/>
      <c r="H47" s="187"/>
      <c r="I47" s="187"/>
    </row>
    <row r="48" spans="2:12" ht="15.75" thickBot="1" x14ac:dyDescent="0.3">
      <c r="B48" s="223"/>
      <c r="C48" s="31" t="str">
        <f>'Noise Barrier Master Table'!D34</f>
        <v>Structure</v>
      </c>
      <c r="D48" s="32">
        <f>'Noise Barrier Master Table'!E34</f>
        <v>0</v>
      </c>
      <c r="E48" s="32">
        <f>'Noise Barrier Master Table'!F34</f>
        <v>0</v>
      </c>
      <c r="F48" s="123"/>
      <c r="G48" s="123"/>
      <c r="H48" s="188"/>
      <c r="I48" s="188"/>
    </row>
    <row r="49" spans="2:8" x14ac:dyDescent="0.25">
      <c r="B49" s="41" t="s">
        <v>15</v>
      </c>
      <c r="D49" s="42"/>
      <c r="G49" s="41"/>
      <c r="H49" s="41"/>
    </row>
  </sheetData>
  <mergeCells count="69">
    <mergeCell ref="B19:B20"/>
    <mergeCell ref="I31:I33"/>
    <mergeCell ref="H31:H33"/>
    <mergeCell ref="I43:I45"/>
    <mergeCell ref="H43:H45"/>
    <mergeCell ref="B23:I23"/>
    <mergeCell ref="I25:I27"/>
    <mergeCell ref="H25:H27"/>
    <mergeCell ref="I28:I30"/>
    <mergeCell ref="H28:H30"/>
    <mergeCell ref="B34:B36"/>
    <mergeCell ref="G34:G36"/>
    <mergeCell ref="F34:F36"/>
    <mergeCell ref="B37:B39"/>
    <mergeCell ref="G37:G39"/>
    <mergeCell ref="F37:F39"/>
    <mergeCell ref="I46:I48"/>
    <mergeCell ref="H46:H48"/>
    <mergeCell ref="I34:I36"/>
    <mergeCell ref="H34:H36"/>
    <mergeCell ref="I37:I39"/>
    <mergeCell ref="H37:H39"/>
    <mergeCell ref="I40:I42"/>
    <mergeCell ref="H40:H42"/>
    <mergeCell ref="B1:C1"/>
    <mergeCell ref="B2:C2"/>
    <mergeCell ref="B3:C3"/>
    <mergeCell ref="D1:I1"/>
    <mergeCell ref="D2:I2"/>
    <mergeCell ref="D3:I3"/>
    <mergeCell ref="B4:I4"/>
    <mergeCell ref="B7:B9"/>
    <mergeCell ref="D5:H5"/>
    <mergeCell ref="B6:I6"/>
    <mergeCell ref="D7:H7"/>
    <mergeCell ref="D8:H8"/>
    <mergeCell ref="D9:H9"/>
    <mergeCell ref="B11:B15"/>
    <mergeCell ref="B10:I10"/>
    <mergeCell ref="D11:H11"/>
    <mergeCell ref="D12:H12"/>
    <mergeCell ref="D13:H13"/>
    <mergeCell ref="D14:H14"/>
    <mergeCell ref="D15:H15"/>
    <mergeCell ref="B16:I16"/>
    <mergeCell ref="D17:H17"/>
    <mergeCell ref="B31:B33"/>
    <mergeCell ref="G31:G33"/>
    <mergeCell ref="F31:F33"/>
    <mergeCell ref="B28:B30"/>
    <mergeCell ref="G28:G30"/>
    <mergeCell ref="F28:F30"/>
    <mergeCell ref="B25:B27"/>
    <mergeCell ref="G25:G27"/>
    <mergeCell ref="F25:F27"/>
    <mergeCell ref="D19:H19"/>
    <mergeCell ref="D20:H20"/>
    <mergeCell ref="B21:I21"/>
    <mergeCell ref="D22:H22"/>
    <mergeCell ref="B18:I18"/>
    <mergeCell ref="B46:B48"/>
    <mergeCell ref="G46:G48"/>
    <mergeCell ref="F46:F48"/>
    <mergeCell ref="B40:B42"/>
    <mergeCell ref="G40:G42"/>
    <mergeCell ref="F40:F42"/>
    <mergeCell ref="B43:B45"/>
    <mergeCell ref="G43:G45"/>
    <mergeCell ref="F43:F45"/>
  </mergeCells>
  <conditionalFormatting sqref="L37">
    <cfRule type="containsText" dxfId="0" priority="1" operator="containsText" text="TERMINATE ANALYSIS. BARRIER NOT FEASIBLE.">
      <formula>NOT(ISERROR(SEARCH("TERMINATE ANALYSIS. BARRIER NOT FEASIBLE.",L37)))</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Preliminary Screening</vt:lpstr>
      <vt:lpstr>Noise Barrier Master Table</vt:lpstr>
      <vt:lpstr>SLU #1</vt:lpstr>
      <vt:lpstr>SLU #2</vt:lpstr>
      <vt:lpstr>SLU #3</vt:lpstr>
      <vt:lpstr>SLU #4</vt:lpstr>
      <vt:lpstr>SLU #5</vt:lpstr>
      <vt:lpstr>SLU #6</vt:lpstr>
      <vt:lpstr>BarrierLocations</vt:lpstr>
      <vt:lpstr>'SLU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Schoonard, Cristina</dc:creator>
  <cp:lastModifiedBy>Schoonard, Cristina</cp:lastModifiedBy>
  <cp:lastPrinted>2023-06-20T15:52:23Z</cp:lastPrinted>
  <dcterms:created xsi:type="dcterms:W3CDTF">2021-03-31T19:42:32Z</dcterms:created>
  <dcterms:modified xsi:type="dcterms:W3CDTF">2023-09-19T21:18:15Z</dcterms:modified>
</cp:coreProperties>
</file>